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3720" windowWidth="19320" windowHeight="12375" activeTab="0"/>
  </bookViews>
  <sheets>
    <sheet name="REDACTED" sheetId="1" r:id="rId1"/>
    <sheet name="(R) Summary" sheetId="2" r:id="rId2"/>
    <sheet name="Table 1" sheetId="3" r:id="rId3"/>
    <sheet name="Table 2" sheetId="4" r:id="rId4"/>
    <sheet name="Table 3" sheetId="5" r:id="rId5"/>
    <sheet name="Chart"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F">'[1]Spreadsheet Revision Record'!#REF!</definedName>
    <definedName name="\H">'[1]Spreadsheet Revision Record'!#REF!</definedName>
    <definedName name="\R">'[1]Spreadsheet Revision Record'!#REF!</definedName>
    <definedName name="\T">'[1]Spreadsheet Revision Record'!#REF!</definedName>
    <definedName name="\U">'[1]Spreadsheet Revision Record'!#REF!</definedName>
    <definedName name="_______UDO2">'[2]Calculations'!#REF!</definedName>
    <definedName name="__MWH2">'[3]CTG Data'!#REF!</definedName>
    <definedName name="__MWN2">'[3]CTG Data'!#REF!</definedName>
    <definedName name="__MWO2">'[3]CTG Data'!#REF!</definedName>
    <definedName name="__UDO2">'[2]Calculations'!#REF!</definedName>
    <definedName name="_Fill" hidden="1">#REF!</definedName>
    <definedName name="_MWH2">'[3]CTG Data'!#REF!</definedName>
    <definedName name="_MWN2">'[3]CTG Data'!#REF!</definedName>
    <definedName name="_MWO2">'[3]CTG Data'!#REF!</definedName>
    <definedName name="_Order1" hidden="1">255</definedName>
    <definedName name="_Order2" hidden="1">255</definedName>
    <definedName name="_UDO2">'[5]Calculations'!#REF!</definedName>
    <definedName name="a" hidden="1">{#N/A,#N/A,FALSE,"Coversheet";#N/A,#N/A,FALSE,"QA"}</definedName>
    <definedName name="AAAAAAAAAAAAAA" localSheetId="2" hidden="1">{#N/A,#N/A,FALSE,"Coversheet";#N/A,#N/A,FALSE,"QA"}</definedName>
    <definedName name="AAAAAAAAAAAAAA" hidden="1">{#N/A,#N/A,FALSE,"Coversheet";#N/A,#N/A,FALSE,"QA"}</definedName>
    <definedName name="AccessDatabase" hidden="1">"I:\COMTREL\FINICLE\TradeSummary.mdb"</definedName>
    <definedName name="Acq1Capital">#REF!</definedName>
    <definedName name="Acq1FOM">#REF!</definedName>
    <definedName name="Acq1FOR">#REF!</definedName>
    <definedName name="Acq1HeatRate">#REF!</definedName>
    <definedName name="Acq1Losses">#REF!</definedName>
    <definedName name="Acq1NamePlate">#REF!</definedName>
    <definedName name="Acq1Plant">#REF!</definedName>
    <definedName name="Acq1VOM">#REF!</definedName>
    <definedName name="Acq2Capital">#REF!</definedName>
    <definedName name="Acq2FOM">#REF!</definedName>
    <definedName name="Acq2FOR">#REF!</definedName>
    <definedName name="Acq2HeatRate">#REF!</definedName>
    <definedName name="Acq2Losses">#REF!</definedName>
    <definedName name="Acq2NamePlate">#REF!</definedName>
    <definedName name="Acq2Plant">#REF!</definedName>
    <definedName name="Acq2VOM">#REF!</definedName>
    <definedName name="Addn">'[6]Calc Record'!$B$79</definedName>
    <definedName name="Addns">'[6]Calc Record'!$A$79:$AD$101</definedName>
    <definedName name="airmolwt">#REF!</definedName>
    <definedName name="altitude_units">'[7]Misc Information'!$D$2:$E$3</definedName>
    <definedName name="ambgaspress">#REF!</definedName>
    <definedName name="Annual_MWH" localSheetId="2">'Table 1'!#REF!</definedName>
    <definedName name="Annual_MWH">#REF!</definedName>
    <definedName name="armolwt">#REF!</definedName>
    <definedName name="Asset_Class_Switch">'[8]Assumptions'!$D$5</definedName>
    <definedName name="Assumption">'[6]Calc Record'!$B$25</definedName>
    <definedName name="att3eb">'[9]LoD''s'!$D$6:$K$17</definedName>
    <definedName name="att3em">'[9]LoD''s'!$B$6:$C$17</definedName>
    <definedName name="att3fb">'[9]LoD''s'!$D$22:$E$35</definedName>
    <definedName name="att3fm">'[9]LoD''s'!$B$22:$C$31</definedName>
    <definedName name="att3g">'[9]LoD''s'!$H$21:$I$36</definedName>
    <definedName name="att3h30">'[9]LoD''s'!$B$41:$I$52</definedName>
    <definedName name="att3h45">'[9]LoD''s'!$B$55:$I$66</definedName>
    <definedName name="att3h60">'[9]LoD''s'!$B$69:$I$80</definedName>
    <definedName name="att3i30">'[9]LoD''s'!$L$41:$S$52</definedName>
    <definedName name="att3i45">'[9]LoD''s'!$L$55:$S$66</definedName>
    <definedName name="att3i60">'[9]LoD''s'!$L$69:$S$80</definedName>
    <definedName name="att3j30b">'[9]LoD''s'!$D$89:$E$109</definedName>
    <definedName name="att3j45b">'[9]LoD''s'!$F$89:$F$109</definedName>
    <definedName name="att3j60b">'[9]LoD''s'!$G$89:$G$109</definedName>
    <definedName name="att3jb">'[9]LoD''s'!$D$89:$G$109</definedName>
    <definedName name="att3jm">'[9]LoD''s'!$B$89:$C$97</definedName>
    <definedName name="att3kc">'[9]LoD''s'!$O$88:$R$99</definedName>
    <definedName name="att3kd">'[9]LoD''s'!$S$88:$T$102</definedName>
    <definedName name="Aurora_Prices">"Monthly Price Summary'!$C$4:$H$63"</definedName>
    <definedName name="auxbop">#REF!</definedName>
    <definedName name="auxdlnpp">#REF!</definedName>
    <definedName name="auxevap">#REF!</definedName>
    <definedName name="auxfog">#REF!</definedName>
    <definedName name="auxlqdrypp">#REF!</definedName>
    <definedName name="auxlqdrytp">#REF!</definedName>
    <definedName name="auxlqpp">#REF!</definedName>
    <definedName name="auxlqtp">#REF!</definedName>
    <definedName name="auxngdrypp">#REF!</definedName>
    <definedName name="auxngdrytp">#REF!</definedName>
    <definedName name="auxngpp">#REF!</definedName>
    <definedName name="auxngtp">#REF!</definedName>
    <definedName name="auxscr">#REF!</definedName>
    <definedName name="b" localSheetId="1" hidden="1">{#N/A,#N/A,FALSE,"Coversheet";#N/A,#N/A,FALSE,"QA"}</definedName>
    <definedName name="b" localSheetId="2" hidden="1">{#N/A,#N/A,FALSE,"Coversheet";#N/A,#N/A,FALSE,"QA"}</definedName>
    <definedName name="b" hidden="1">{#N/A,#N/A,FALSE,"Coversheet";#N/A,#N/A,FALSE,"QA"}</definedName>
    <definedName name="Base">'[10]Cost Assumptions'!#REF!</definedName>
    <definedName name="Beginning_Year">#REF!</definedName>
    <definedName name="BFP_MODEL">'[6]BFPS'!$C$1:$E$29</definedName>
    <definedName name="Button_1">"TradeSummary_Ken_Finicle_List"</definedName>
    <definedName name="BVHRSG_Design1">'[6]HRSG Design'!$A$4:$Y$12</definedName>
    <definedName name="CA">'[10]Cost Assumptions'!$C$4:$T$4</definedName>
    <definedName name="CalcDate">'[6]Calc Record'!$N$57</definedName>
    <definedName name="calsil">'[9]PIPE_TABLES'!$A$72:$B$78</definedName>
    <definedName name="Capacity">'[4]Assumptions'!#REF!</definedName>
    <definedName name="capacity_factor">'[11]Assumptions'!$E$24</definedName>
    <definedName name="CapacityFactor">'[4]Assumptions'!#REF!</definedName>
    <definedName name="capfact">'[12]General Inputs'!$J$41</definedName>
    <definedName name="Case_1">'[11]Assumptions'!$E$4</definedName>
    <definedName name="CBWorkbookPriority" hidden="1">-1894858854</definedName>
    <definedName name="cfm">#REF!</definedName>
    <definedName name="ch4molwt">#REF!</definedName>
    <definedName name="chilleraux">#REF!</definedName>
    <definedName name="CI_interval_hours">'[13]Overhaul 7EA'!$H$7</definedName>
    <definedName name="CI_Interval_hrs">#REF!</definedName>
    <definedName name="CI_Interval_starts">#REF!</definedName>
    <definedName name="ciconsumables">#REF!</definedName>
    <definedName name="cilabor">#REF!</definedName>
    <definedName name="Client">'[6]Calc Record'!$E$9</definedName>
    <definedName name="cmolwt">'[14]Calcs-Defaults^^^'!$E$63</definedName>
    <definedName name="CO_CALC">[15]!CO_CALC</definedName>
    <definedName name="CO2_CALC">[15]!CO2_CALC</definedName>
    <definedName name="co2molwt">#REF!</definedName>
    <definedName name="coconvppm">#REF!</definedName>
    <definedName name="comolwt">#REF!</definedName>
    <definedName name="ctlook">'[6]CTG Data'!$C$75:$AP$176</definedName>
    <definedName name="ctlook3">'[6]CTG Data'!$C$1:$AD$73</definedName>
    <definedName name="Data_Type">#REF!</definedName>
    <definedName name="DATLOOKUP">'[6]Dat File Calc'!$C$799:$C$1008</definedName>
    <definedName name="DecomDate">'[16]Assumptions'!#REF!</definedName>
    <definedName name="DELETE01" localSheetId="1" hidden="1">{#N/A,#N/A,FALSE,"Coversheet";#N/A,#N/A,FALSE,"QA"}</definedName>
    <definedName name="DELETE01" localSheetId="2" hidden="1">{#N/A,#N/A,FALSE,"Coversheet";#N/A,#N/A,FALSE,"QA"}</definedName>
    <definedName name="DELETE01" hidden="1">{#N/A,#N/A,FALSE,"Coversheet";#N/A,#N/A,FALSE,"QA"}</definedName>
    <definedName name="DELETE02" localSheetId="1" hidden="1">{#N/A,#N/A,FALSE,"Schedule F";#N/A,#N/A,FALSE,"Schedule G"}</definedName>
    <definedName name="DELETE02" localSheetId="2" hidden="1">{#N/A,#N/A,FALSE,"Schedule F";#N/A,#N/A,FALSE,"Schedule G"}</definedName>
    <definedName name="DELETE02" hidden="1">{#N/A,#N/A,FALSE,"Schedule F";#N/A,#N/A,FALSE,"Schedule G"}</definedName>
    <definedName name="Delete06" localSheetId="1" hidden="1">{#N/A,#N/A,FALSE,"Coversheet";#N/A,#N/A,FALSE,"QA"}</definedName>
    <definedName name="Delete06" localSheetId="2" hidden="1">{#N/A,#N/A,FALSE,"Coversheet";#N/A,#N/A,FALSE,"QA"}</definedName>
    <definedName name="Delete06" hidden="1">{#N/A,#N/A,FALSE,"Coversheet";#N/A,#N/A,FALSE,"QA"}</definedName>
    <definedName name="Delete09" hidden="1">{#N/A,#N/A,FALSE,"Coversheet";#N/A,#N/A,FALSE,"QA"}</definedName>
    <definedName name="Delete1" localSheetId="1" hidden="1">{#N/A,#N/A,FALSE,"Coversheet";#N/A,#N/A,FALSE,"QA"}</definedName>
    <definedName name="Delete1" localSheetId="2" hidden="1">{#N/A,#N/A,FALSE,"Coversheet";#N/A,#N/A,FALSE,"QA"}</definedName>
    <definedName name="Delete1" hidden="1">{#N/A,#N/A,FALSE,"Coversheet";#N/A,#N/A,FALSE,"QA"}</definedName>
    <definedName name="Delete10" hidden="1">{#N/A,#N/A,FALSE,"Schedule F";#N/A,#N/A,FALSE,"Schedule G"}</definedName>
    <definedName name="Delete21" localSheetId="1" hidden="1">{#N/A,#N/A,FALSE,"Coversheet";#N/A,#N/A,FALSE,"QA"}</definedName>
    <definedName name="Delete21" localSheetId="2" hidden="1">{#N/A,#N/A,FALSE,"Coversheet";#N/A,#N/A,FALSE,"QA"}</definedName>
    <definedName name="Delete21" hidden="1">{#N/A,#N/A,FALSE,"Coversheet";#N/A,#N/A,FALSE,"QA"}</definedName>
    <definedName name="DFIT" localSheetId="1" hidden="1">{#N/A,#N/A,FALSE,"Coversheet";#N/A,#N/A,FALSE,"QA"}</definedName>
    <definedName name="DFIT" localSheetId="2" hidden="1">{#N/A,#N/A,FALSE,"Coversheet";#N/A,#N/A,FALSE,"QA"}</definedName>
    <definedName name="DFIT" hidden="1">{#N/A,#N/A,FALSE,"Coversheet";#N/A,#N/A,FALSE,"QA"}</definedName>
    <definedName name="DIR">'[6]Heat Balance'!$E$2</definedName>
    <definedName name="EC">'Table 2'!$B$10</definedName>
    <definedName name="ee" hidden="1">{#N/A,#N/A,FALSE,"Month ";#N/A,#N/A,FALSE,"YTD";#N/A,#N/A,FALSE,"12 mo ended"}</definedName>
    <definedName name="Emission_Dispatch_switch">'[17]Assumptions'!$C$80</definedName>
    <definedName name="EndDate">'[18]Assumptions'!$C$11</definedName>
    <definedName name="enxcoescal">'[19]General Inputs'!#REF!</definedName>
    <definedName name="equity_cost" localSheetId="2">'Table 1'!$B$10</definedName>
    <definedName name="equity_cost">#REF!</definedName>
    <definedName name="Escalator">1.025</definedName>
    <definedName name="estrateRES">'[19]General Inputs'!#REF!</definedName>
    <definedName name="exhstakarea">#REF!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d_Cap_Tax">'[20]Inputs'!$E$112</definedName>
    <definedName name="FederalTaxRate">'[21]Assume and Allocate'!$D$19</definedName>
    <definedName name="FERC_Lookup">'[22]Map Table'!#REF!</definedName>
    <definedName name="fggrhtregmrgn">#REF!</definedName>
    <definedName name="File">'[6]Calc Record'!$G$76</definedName>
    <definedName name="filename">#REF!</definedName>
    <definedName name="FileNumber">'[6]Calc Record'!$Y$13</definedName>
    <definedName name="FinDecision">#REF!</definedName>
    <definedName name="FIT_Rate">'[23]Allowed WACC'!$C$5</definedName>
    <definedName name="FixedTxEsc">#REF!</definedName>
    <definedName name="GCF">'[24]Assumptions'!#REF!</definedName>
    <definedName name="Gen_Eff">#REF!</definedName>
    <definedName name="GenCoolMethods">#REF!</definedName>
    <definedName name="GenerationComplete">#REF!</definedName>
    <definedName name="getp_data">'[6]Heat Balance'!$E$26:$H$1738</definedName>
    <definedName name="h2omolwt">#REF!</definedName>
    <definedName name="HB_DATA_FOR_EMISSIONS">'[6]Heat Balance'!$P$1:$P$87</definedName>
    <definedName name="hb_row_data">'[6]Heat Balance'!$E$281:$L$1738</definedName>
    <definedName name="HEATBALANCE_dATA">'[6]Heat Balance'!$P$1:$P$1254</definedName>
    <definedName name="HGP_Interval_hrs">#REF!</definedName>
    <definedName name="HGP_Interval_starts">#REF!</definedName>
    <definedName name="hgpconsumables">#REF!</definedName>
    <definedName name="hgplabor">#REF!</definedName>
    <definedName name="hmolwt">'[14]Calcs-Defaults^^^'!$E$64</definedName>
    <definedName name="home">'[9]Pipe_Sizing'!#REF!</definedName>
    <definedName name="hrepair">'[11]Overhaul 7FA'!$BB$80</definedName>
    <definedName name="hreplace">'[11]Overhaul 7FA'!$BC$80</definedName>
    <definedName name="HRSG_DATA">'[6]HRSG OD'!$A$4:$N$21</definedName>
    <definedName name="HRSG_DATA1">'[6]HRSG OD'!$A$4:$N$22</definedName>
    <definedName name="HRSG_Design">#REF!</definedName>
    <definedName name="HTML_CodePage" hidden="1">1252</definedName>
    <definedName name="HTML_Control" hidden="1">{"'3P'!$A$1:$L$58"}</definedName>
    <definedName name="HTML_Description" hidden="1">""</definedName>
    <definedName name="HTML_Email" hidden="1">""</definedName>
    <definedName name="HTML_Header" hidden="1">"Attachment 3P"</definedName>
    <definedName name="HTML_LastUpdate" hidden="1">"09/20/2000"</definedName>
    <definedName name="HTML_LineAfter" hidden="1">FALSE</definedName>
    <definedName name="HTML_LineBefore" hidden="1">FALSE</definedName>
    <definedName name="HTML_Name" hidden="1">"BV"</definedName>
    <definedName name="HTML_OBDlg2" hidden="1">TRUE</definedName>
    <definedName name="HTML_OBDlg4" hidden="1">TRUE</definedName>
    <definedName name="HTML_OS" hidden="1">0</definedName>
    <definedName name="HTML_PathFile" hidden="1">"E:\BV Users_D\a50 - Design Engineering\50.2000, Guidelines\MyHTML.htm"</definedName>
    <definedName name="HTML_Title" hidden="1">"51_2101, a3"</definedName>
    <definedName name="htregmrgn">#REF!</definedName>
    <definedName name="IFCSubregion">'[9]Stm Tables'!$L$12:$M$18</definedName>
    <definedName name="image_files">'[6]Heat Balance'!$AO$3:$AO$3</definedName>
    <definedName name="Input_kW">#REF!</definedName>
    <definedName name="InsRate">#REF!</definedName>
    <definedName name="insul_id">'[9]PIPE_TABLES'!$A$85:$B$118</definedName>
    <definedName name="jobname">#REF!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hidden="1">{#N/A,#N/A,FALSE,"Coversheet";#N/A,#N/A,FALSE,"QA"}</definedName>
    <definedName name="LOSS_UCOR">'[6]HRSG Design'!$A$74:$E$96</definedName>
    <definedName name="lossgsu">#REF!</definedName>
    <definedName name="LossUnits">'[7]Misc Information'!$A$2:$B$7</definedName>
    <definedName name="lqcoconvppm">#REF!</definedName>
    <definedName name="lqfiltpmlbmmbtuap42">#REF!</definedName>
    <definedName name="lqhhvlb">#REF!</definedName>
    <definedName name="lqhhvlhvratio">#REF!</definedName>
    <definedName name="lqlhvlb">#REF!</definedName>
    <definedName name="lqnoxratio">#REF!</definedName>
    <definedName name="lqpm10gt">#REF!</definedName>
    <definedName name="lqpm10scr">#REF!</definedName>
    <definedName name="lqspcnt">#REF!</definedName>
    <definedName name="lqspvol">#REF!</definedName>
    <definedName name="lqtspgt">#REF!</definedName>
    <definedName name="lqtsplbmmbtuap42">#REF!</definedName>
    <definedName name="lqtsplbmmbtupwg">#REF!</definedName>
    <definedName name="lqtspscr">#REF!</definedName>
    <definedName name="M42_PIPING_DATA">'[6]As Built Piping'!$B$114:$D$134</definedName>
    <definedName name="m42file">'[6]Heat Balance'!$E$6</definedName>
    <definedName name="Magnolia_Alstom_CDS103_020403">'[6]HRSG Design'!$A$43:$AB$69</definedName>
    <definedName name="Magnolia_VogtNEMGEO_R4">'[6]HRSG Design'!#REF!</definedName>
    <definedName name="major_interval_hrs">'[11]Overhaul 7FA'!$AW$83</definedName>
    <definedName name="major_interval_starts">'[11]Overhaul 7FA'!$AW$54</definedName>
    <definedName name="majorconsumables">#REF!</definedName>
    <definedName name="majorlabor">#REF!</definedName>
    <definedName name="materials">'[9]PIPE_TABLES'!$A$54:$A$60</definedName>
    <definedName name="mfmrgn">#REF!</definedName>
    <definedName name="mode">'[11]Assumptions'!$C$25</definedName>
    <definedName name="Must_Run_Acq1">#REF!</definedName>
    <definedName name="Must_Run_Acq2">#REF!</definedName>
    <definedName name="MWAR">'[3]CTG Data'!#REF!</definedName>
    <definedName name="MWC">'[3]CTG Data'!#REF!</definedName>
    <definedName name="MWCO2">'[3]CTG Data'!#REF!</definedName>
    <definedName name="MWH2O">'[3]CTG Data'!#REF!</definedName>
    <definedName name="MWS">'[3]CTG Data'!#REF!</definedName>
    <definedName name="MWSO2">'[3]CTG Data'!#REF!</definedName>
    <definedName name="MWTABLE">'[6]Emissions'!$A$3:$B$18</definedName>
    <definedName name="n2molwt">#REF!</definedName>
    <definedName name="Name">'[6]Calc Record'!$I$57</definedName>
    <definedName name="names">'[25]Project Data'!$B$3:$B$39</definedName>
    <definedName name="netpwrmrgn">#REF!</definedName>
    <definedName name="ngamnslip">#REF!</definedName>
    <definedName name="ngfiltpmlbmmbtuap42">#REF!</definedName>
    <definedName name="nghcr">'[14]Calcs-Defaults^^^'!$E$22</definedName>
    <definedName name="nghhvlb">#REF!</definedName>
    <definedName name="nghhvlhvratio">#REF!</definedName>
    <definedName name="nglhvlb">#REF!</definedName>
    <definedName name="nglhvscf">#REF!</definedName>
    <definedName name="ngnoxratio">#REF!</definedName>
    <definedName name="ngpm10gt">#REF!</definedName>
    <definedName name="ngpm10scr">#REF!</definedName>
    <definedName name="ngspcnt">#REF!</definedName>
    <definedName name="ngspvol">#REF!</definedName>
    <definedName name="ngsulfate">#REF!</definedName>
    <definedName name="ngsulfur">#REF!</definedName>
    <definedName name="ngswtfract">#REF!</definedName>
    <definedName name="ngtsp">#REF!</definedName>
    <definedName name="ngtspgt">#REF!</definedName>
    <definedName name="ngtsplbmmbtuap42">#REF!</definedName>
    <definedName name="ngtspscr">#REF!</definedName>
    <definedName name="ngvoc">#REF!</definedName>
    <definedName name="NOX_CALC">[15]!NOX_CALC</definedName>
    <definedName name="NOX_factor">#REF!</definedName>
    <definedName name="noxte">[26]!noxte</definedName>
    <definedName name="noxts">[26]!noxts</definedName>
    <definedName name="NWSales_MWH">'[27]DT_A_AMW93'!#REF!</definedName>
    <definedName name="O_M_Input">'[28]MiscItems(Input)'!$B$5:$AO$8,'[28]MiscItems(Input)'!$B$13:$AO$13,'[28]MiscItems(Input)'!$B$15:$B$17,'[28]MiscItems(Input)'!$B$17:$AO$17,'[28]MiscItems(Input)'!$B$15:$AO$15</definedName>
    <definedName name="O2_CALC">[15]!O2_CALC</definedName>
    <definedName name="o2molwt">#REF!</definedName>
    <definedName name="Objective">'[6]Calc Record'!$A$21</definedName>
    <definedName name="OP_Mo_Year1">#REF!</definedName>
    <definedName name="Operational_Data">#REF!</definedName>
    <definedName name="Orientation">'[4]Input_Gen Profile'!#REF!</definedName>
    <definedName name="outlookdata">'[29]pivoted amounts'!$D$3:$Q$90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mb">#REF!</definedName>
    <definedName name="pcm42dir">'[6]Heat Balance'!$E$4</definedName>
    <definedName name="pcorc">'[30]Exhibit A-1 Original'!$A$77</definedName>
    <definedName name="Percent_debt">'[20]Inputs'!$E$129</definedName>
    <definedName name="PIPEINFO">#REF!</definedName>
    <definedName name="PIPING_MODEL">'[6]As Built Piping'!$B$1:$D$112</definedName>
    <definedName name="Plant_Error_Check">'[28]Plant(Input)'!#REF!</definedName>
    <definedName name="Plant_Input">'[28]Plant(Input)'!$B$7:$AP$9,'[28]Plant(Input)'!$B$11,'[28]Plant(Input)'!$B$15:$AP$15,'[28]Plant(Input)'!$B$18,'[28]Plant(Input)'!$B$20:$AP$20</definedName>
    <definedName name="Plant_Name">'[11]Assumptions'!$C$4</definedName>
    <definedName name="PlantFuelFactor">'[31]CB Assumptions'!$C$16:$W$16</definedName>
    <definedName name="PPA_Price" localSheetId="2">'Table 1'!#REF!</definedName>
    <definedName name="PPA_Price">#REF!</definedName>
    <definedName name="PPA1_Cap">#REF!</definedName>
    <definedName name="PPA1_Dispatch">#REF!</definedName>
    <definedName name="PPA2_Cap">#REF!</definedName>
    <definedName name="PPA2_Dispatch">#REF!</definedName>
    <definedName name="PPA2Term">#REF!</definedName>
    <definedName name="PPA3_Cap">#REF!</definedName>
    <definedName name="PPA3_Dispatch">#REF!</definedName>
    <definedName name="PPA3Term">#REF!</definedName>
    <definedName name="PPA4_Cap">#REF!</definedName>
    <definedName name="PPA4_Dispatch">#REF!</definedName>
    <definedName name="PPA4Term">#REF!</definedName>
    <definedName name="pressure_units">'[7]Misc Information'!$G$2:$H$5</definedName>
    <definedName name="PreTaxWACC">'[19]General Inputs'!#REF!</definedName>
    <definedName name="_xlnm.Print_Area" localSheetId="2">'Table 1'!$A$2:$H$166</definedName>
    <definedName name="_xlnm.Print_Titles" localSheetId="2">'Table 1'!$1:$31</definedName>
    <definedName name="Profile">'[4]Input_Gen Profile'!$C$2</definedName>
    <definedName name="project_number">'[6]Heat Balance'!$F$3</definedName>
    <definedName name="ProjectName">'[6]Calc Record'!$E$11</definedName>
    <definedName name="ProjectNumber">'[6]Calc Record'!$E$13</definedName>
    <definedName name="Projects">'[10]Project Data'!#REF!</definedName>
    <definedName name="ProjOpLifeMos">'[16]Assumptions'!#REF!</definedName>
    <definedName name="PropTaxRate">#REF!</definedName>
    <definedName name="PropTaxRatio">#REF!</definedName>
    <definedName name="Prov_Cap_Tax">'[20]Inputs'!$E$111</definedName>
    <definedName name="pseownperc">'[12]General Inputs'!$G$50</definedName>
    <definedName name="PSIA">#REF!</definedName>
    <definedName name="ptgaspress">#REF!</definedName>
    <definedName name="reducer">#REF!</definedName>
    <definedName name="resource_name_lookup">'[22]Map Table'!#REF!</definedName>
    <definedName name="resource_summary_lookup">'[22]Map Table'!$B$2:$C$339</definedName>
    <definedName name="RockiesGas">'[32]Tariff, Gas Price Inputs'!$B$33:$U$46</definedName>
    <definedName name="royescal">'[19]General Inputs'!#REF!</definedName>
    <definedName name="Scenario">'[28]Assumptions (Input)'!#REF!</definedName>
    <definedName name="scrdb3ft">#REF!</definedName>
    <definedName name="SecSSW_MWH">'[27]DT_A_AMW93'!#REF!</definedName>
    <definedName name="Sht">'[6]Calc Record'!$B$103</definedName>
    <definedName name="Shts">'[6]Calc Record'!$A$103:$AD$125</definedName>
    <definedName name="SKAGIT">'[33]model'!#REF!</definedName>
    <definedName name="so2molwt">#REF!</definedName>
    <definedName name="SolarDate">'[34]Dispatch Cases'!#REF!</definedName>
    <definedName name="solver_typ" localSheetId="2" hidden="1">2</definedName>
    <definedName name="solver_ver" localSheetId="2" hidden="1">10</definedName>
    <definedName name="srepair">'[11]Overhaul 7FA'!$BB$53</definedName>
    <definedName name="sreplace">'[11]Overhaul 7FA'!$BC$53</definedName>
    <definedName name="stackarea">'[35]Calcs-Defaults^'!$E$4</definedName>
    <definedName name="STRESS">'[9]PIPE_TABLES'!$B$53:$T$60</definedName>
    <definedName name="switch_ppa1_onpeak">#REF!</definedName>
    <definedName name="switch_ppa2_onpeak">#REF!</definedName>
    <definedName name="switch_ppa3_onpeak">#REF!</definedName>
    <definedName name="switch_ppa4_onpeak">#REF!</definedName>
    <definedName name="SWSales_MWH">'[27]DT_A_AMW93'!#REF!</definedName>
    <definedName name="t64mrgn">#REF!</definedName>
    <definedName name="TCASE">'[36]Pro Forma'!$C$6</definedName>
    <definedName name="temperatures">'[9]PIPE_TABLES'!$C$53:$T$53</definedName>
    <definedName name="temprise">#REF!</definedName>
    <definedName name="tflame">[37]!tflame</definedName>
    <definedName name="Title">'[4]Assumptions'!$A$1</definedName>
    <definedName name="ugasconst">#REF!</definedName>
    <definedName name="UHC_CALC">[15]!UHC_CALC</definedName>
    <definedName name="Unit">'[6]Calc Record'!$Y$11</definedName>
    <definedName name="unitconfig">#REF!</definedName>
    <definedName name="units">'[6]Units'!$A$2:$H$349</definedName>
    <definedName name="vdate">'[6]Calc Record'!$R$70</definedName>
    <definedName name="vname">'[6]Calc Record'!$E$70</definedName>
    <definedName name="w64mrgn">#REF!</definedName>
    <definedName name="we" hidden="1">{#N/A,#N/A,FALSE,"Pg 6b CustCount_Gas";#N/A,#N/A,FALSE,"QA";#N/A,#N/A,FALSE,"Report";#N/A,#N/A,FALSE,"forecast"}</definedName>
    <definedName name="WH" hidden="1">{#N/A,#N/A,FALSE,"Coversheet";#N/A,#N/A,FALSE,"QA"}</definedName>
    <definedName name="WindPPA_Dispatch">#REF!</definedName>
    <definedName name="WindPPACap">#REF!</definedName>
    <definedName name="WindPPACapPerc">#REF!</definedName>
    <definedName name="WindPPATerm">#REF!</definedName>
    <definedName name="wndm50hzpt">#REF!</definedName>
    <definedName name="wndm60hzpt">#REF!</definedName>
    <definedName name="wrn.allpages." hidden="1">{"pg1_2",#N/A,FALSE,"tplan51-3.4%dP";"pg3",#N/A,FALSE,"tplan51-3.4%dP";"pg4",#N/A,FALSE,"tplan51-3.4%dP";"pg5",#N/A,FALSE,"tplan51-3.4%dP";"pg6",#N/A,FALSE,"tplan51-3.4%dP";"pg7",#N/A,FALSE,"tplan51-3.4%dP";"pg8",#N/A,FALSE,"tplan51-3.4%dP"}</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Fundamental." localSheetId="1" hidden="1">{#N/A,#N/A,TRUE,"CoverPage";#N/A,#N/A,TRUE,"Gas";#N/A,#N/A,TRUE,"Power";#N/A,#N/A,TRUE,"Historical DJ Mthly Prices"}</definedName>
    <definedName name="wrn.Fundamental." localSheetId="2" hidden="1">{#N/A,#N/A,TRUE,"CoverPage";#N/A,#N/A,TRUE,"Gas";#N/A,#N/A,TRUE,"Power";#N/A,#N/A,TRUE,"Historical DJ Mthly Prices"}</definedName>
    <definedName name="wrn.Fundamental." hidden="1">{#N/A,#N/A,TRUE,"CoverPage";#N/A,#N/A,TRUE,"Gas";#N/A,#N/A,TRUE,"Power";#N/A,#N/A,TRUE,"Historical DJ Mthly Prices"}</definedName>
    <definedName name="wrn.Incentive._.Overhead." localSheetId="1" hidden="1">{#N/A,#N/A,FALSE,"Coversheet";#N/A,#N/A,FALSE,"QA"}</definedName>
    <definedName name="wrn.Incentive._.Overhead." localSheetId="2" hidden="1">{#N/A,#N/A,FALSE,"Coversheet";#N/A,#N/A,FALSE,"QA"}</definedName>
    <definedName name="wrn.Incentive._.Overhead." hidden="1">{#N/A,#N/A,FALSE,"Coversheet";#N/A,#N/A,FALSE,"QA"}</definedName>
    <definedName name="wrn.limit_reports." localSheetId="1" hidden="1">{#N/A,#N/A,FALSE,"Schedule F";#N/A,#N/A,FALSE,"Schedule G"}</definedName>
    <definedName name="wrn.limit_reports." localSheetId="2" hidden="1">{#N/A,#N/A,FALSE,"Schedule F";#N/A,#N/A,FALSE,"Schedule G"}</definedName>
    <definedName name="wrn.limit_reports." hidden="1">{#N/A,#N/A,FALSE,"Schedule F";#N/A,#N/A,FALSE,"Schedule G"}</definedName>
    <definedName name="wrn.MARGIN_WO_QTR." localSheetId="1" hidden="1">{#N/A,#N/A,FALSE,"Month ";#N/A,#N/A,FALSE,"YTD";#N/A,#N/A,FALSE,"12 mo ended"}</definedName>
    <definedName name="wrn.MARGIN_WO_QTR." localSheetId="2" hidden="1">{#N/A,#N/A,FALSE,"Month ";#N/A,#N/A,FALSE,"YTD";#N/A,#N/A,FALSE,"12 mo ended"}</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hidden="1">{#N/A,#N/A,FALSE,"2002 Small Tool OH";#N/A,#N/A,FALSE,"QA"}</definedName>
    <definedName name="wtrtsp">#REF!</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'[9]PIPE_TABLES'!$B$64</definedName>
    <definedName name="Years_evaluated">'[38]Revison Inputs'!$B$6</definedName>
  </definedNames>
  <calcPr fullCalcOnLoad="1"/>
</workbook>
</file>

<file path=xl/sharedStrings.xml><?xml version="1.0" encoding="utf-8"?>
<sst xmlns="http://schemas.openxmlformats.org/spreadsheetml/2006/main" count="267" uniqueCount="116">
  <si>
    <t>Assumptions Used to Find an Equity Return on an Equivalent Plant</t>
  </si>
  <si>
    <t>Capacity of an Equivalent Plant (MW)</t>
  </si>
  <si>
    <t>Capital Cost Equivalent Plant $MM</t>
  </si>
  <si>
    <t>Start Date</t>
  </si>
  <si>
    <t>Stop date</t>
  </si>
  <si>
    <t>PPA Term months</t>
  </si>
  <si>
    <t>WACC and Discount Rate</t>
  </si>
  <si>
    <t>Equity Cost</t>
  </si>
  <si>
    <t>Equity Ratio</t>
  </si>
  <si>
    <t>Weighted Pre-tax Equity Return (Revenue Required)</t>
  </si>
  <si>
    <t>Nominal Total $MM</t>
  </si>
  <si>
    <t>Levelized $MM Monthly</t>
  </si>
  <si>
    <t>Levelized $MM Annual</t>
  </si>
  <si>
    <t>MW</t>
  </si>
  <si>
    <t>Levelized Monthly $/kW</t>
  </si>
  <si>
    <t>A</t>
  </si>
  <si>
    <t>B</t>
  </si>
  <si>
    <t>C</t>
  </si>
  <si>
    <t>D</t>
  </si>
  <si>
    <t>E</t>
  </si>
  <si>
    <t>F</t>
  </si>
  <si>
    <t>G</t>
  </si>
  <si>
    <t>Month</t>
  </si>
  <si>
    <t>Year</t>
  </si>
  <si>
    <t>Net Plant $MM</t>
  </si>
  <si>
    <t>Depreciation
$MM</t>
  </si>
  <si>
    <t>Avg. Net Plant 
$MM</t>
  </si>
  <si>
    <t>Pre-tax 
Equity Return</t>
  </si>
  <si>
    <t>Yrs</t>
  </si>
  <si>
    <t>Levelized Annual $/kW</t>
  </si>
  <si>
    <t>Levelized $/MWh</t>
  </si>
  <si>
    <t>H</t>
  </si>
  <si>
    <t>PPA
Volume</t>
  </si>
  <si>
    <t>Equity Return Calculation for Coal Transisition PPA</t>
  </si>
  <si>
    <t>I</t>
  </si>
  <si>
    <t>J</t>
  </si>
  <si>
    <t>Update by Gomez</t>
  </si>
  <si>
    <t>Table 1. Summary of Pre-Tax Equity Return Results Commission Staff Method</t>
  </si>
  <si>
    <t>Table 2. Summary of Pre-Tax Equity Return Results PSE Method</t>
  </si>
  <si>
    <t>K</t>
  </si>
  <si>
    <t>Contract MWH</t>
  </si>
  <si>
    <t>Nominal Total $MM- Levlized return</t>
  </si>
  <si>
    <t>PV Levelized Return $MM</t>
  </si>
  <si>
    <t>PSE Orignial Calculation</t>
  </si>
  <si>
    <t>Levelized Return PSE Method $/MWh applied ($MM)</t>
  </si>
  <si>
    <t>Levelized Return Commission Method $/MWh applied ($MM)</t>
  </si>
  <si>
    <t>Simple Average = Nominal $/MWh</t>
  </si>
  <si>
    <t>"Levelized" $MM Monthly</t>
  </si>
  <si>
    <t>"Levelized" $MM Annual</t>
  </si>
  <si>
    <t>"Levelized" Monthly $/kW</t>
  </si>
  <si>
    <t>"Levelized" Annual $/kW</t>
  </si>
  <si>
    <t>"Levelized" $/MWh</t>
  </si>
  <si>
    <t>Average $MM Monthly</t>
  </si>
  <si>
    <t>= B15 / 133</t>
  </si>
  <si>
    <t>= B15/133</t>
  </si>
  <si>
    <t>Levelized Return Commission Method $/KW/month applied ($MM)</t>
  </si>
  <si>
    <t>L</t>
  </si>
  <si>
    <t>M</t>
  </si>
  <si>
    <t>Levelized Return PSE Method $/KW/month applied ($MM)</t>
  </si>
  <si>
    <t>PV "Levelized $/MWh" Return $MM</t>
  </si>
  <si>
    <t>Table 3. Monthly Return Calculation</t>
  </si>
  <si>
    <t>PV "Levelized $/kW" Return $MM</t>
  </si>
  <si>
    <t>PPA Integer Value</t>
  </si>
  <si>
    <t>Dec 1 2025 to Dec 31 2025</t>
  </si>
  <si>
    <t>Total Contract less leap days</t>
  </si>
  <si>
    <t>Total check</t>
  </si>
  <si>
    <t>Nominal $</t>
  </si>
  <si>
    <t>$ Millions</t>
  </si>
  <si>
    <t>Present Value $</t>
  </si>
  <si>
    <t>(1) Exhibit No. ___(RG-3C) at pages 16, 17 and 45.</t>
  </si>
  <si>
    <t>(2) Sum of the number of MWh to be delivered under the Coal Transition PPA for the respective periods.  February 29 of leap years has been removed for rate calculation.</t>
  </si>
  <si>
    <t>(A)
Contract
Period (1)</t>
  </si>
  <si>
    <t>(B)
Calendar Year</t>
  </si>
  <si>
    <t>(C) 
Hourly Contract Quantity (MW) (1)</t>
  </si>
  <si>
    <t>(E) 
PPA Price $/MWh (1)</t>
  </si>
  <si>
    <t>(F)
WUTC Staff Proposed Equity Return ($/MWh) (3)</t>
  </si>
  <si>
    <t>(5) Column (H) = Column (D) x Column (F)</t>
  </si>
  <si>
    <t xml:space="preserve">(4) Column (G) = Column (D) x Column (E) </t>
  </si>
  <si>
    <t>(D)
Contract
Period
Energy (MWh) (2)</t>
  </si>
  <si>
    <t>(G) 
Annual PPA Price (4)</t>
  </si>
  <si>
    <t>(H) 
Equity
Return (5)</t>
  </si>
  <si>
    <t>(I) 
Total
Cost (6)</t>
  </si>
  <si>
    <t>(6) Column (I) = Column (G) + Column (H)</t>
  </si>
  <si>
    <t>(J)
Change in Contract Period Energy (MWh) (7)</t>
  </si>
  <si>
    <t>(K)
Change in Total Cost (8)</t>
  </si>
  <si>
    <t>(L)
Change in Market Purchases (9)</t>
  </si>
  <si>
    <t>(M)
Estimated Net Cost of Coal Transition PPA (10)</t>
  </si>
  <si>
    <t>(7) Column (J) = Difference in the Contract Period Energy (Column (D)) for the current Contract Period and the Contract Period Energy (Column (D)) for the previous Contract Period</t>
  </si>
  <si>
    <t>(8) Column (K) = Difference in the Total Cost (Column (I)) for the current Contract Period and the Total Cost (Column (I)) for the previous Contract Period</t>
  </si>
  <si>
    <t>(9) Column (L) = -$25.35/MWh x Column (J).  For illustrative purposes, current market rates ($25.35/MWh) built into rates were used to determine the change in market purchases.</t>
  </si>
  <si>
    <t>(10) Column (M) = Column (I) + Column (L)</t>
  </si>
  <si>
    <t>(N)
Change in Rates (11)</t>
  </si>
  <si>
    <t>(11) Column (N) = Difference in the Estimated Net Cost of Coal Transition PPA (Column (M)) for the current Contract Period and the Estimated Net Cost of Coal Transition PPA (Column (M)) for the previous Contract Period</t>
  </si>
  <si>
    <t>(3) Exhibit No. ___(DCG-1HCT) at page 11, line 21, through page 12, line 22</t>
  </si>
  <si>
    <t>Traditional Rate Making</t>
  </si>
  <si>
    <t>Source</t>
  </si>
  <si>
    <t>Exhibit No. ___(RG-16) at pages 3 through 6 (Column G of Table 3)</t>
  </si>
  <si>
    <t>Exhibit No. ___(RG-16) at pages 3 through 6 (Column K of Table 3)</t>
  </si>
  <si>
    <t>Exhibit No. ___(RG-16) at pages 3 through 6 (Column J of Table 3)</t>
  </si>
  <si>
    <t>WUTC Staff Method</t>
  </si>
  <si>
    <t>PSE Method</t>
  </si>
  <si>
    <t>(12) The contract is 380 MW through December 31, 2024.  The volumes changes to 300 MW January 1, 2025.</t>
  </si>
  <si>
    <t>REDACTED VERSION</t>
  </si>
  <si>
    <t>Dec 1 2014 To Nov 30 2015</t>
  </si>
  <si>
    <t>Dec 1 2015 To Nov 30 2016</t>
  </si>
  <si>
    <t>Dec 1 2016 To Nov 30 2017</t>
  </si>
  <si>
    <t>Dec 1 2017 To Nov 30 2018</t>
  </si>
  <si>
    <t>Dec 1 2018 To Nov 30 2019</t>
  </si>
  <si>
    <t>Dec 1 2019 To Nov 30 2020</t>
  </si>
  <si>
    <t>Dec 1 2020 To Nov 30 2021</t>
  </si>
  <si>
    <t>Dec 1 2021 To Nov 30 2022</t>
  </si>
  <si>
    <t>Dec 1 2022 To Nov 30 2023</t>
  </si>
  <si>
    <t>Dec 1 2023 To Nov 30 2024</t>
  </si>
  <si>
    <t>Dec 1 2024 To Nov 30 2025 (12)</t>
  </si>
  <si>
    <t>$XX.XX</t>
  </si>
  <si>
    <t>$XXXXXXXXX</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</si>
</sst>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mmm\-yy;@"/>
    <numFmt numFmtId="166" formatCode="0.0%"/>
    <numFmt numFmtId="167" formatCode="&quot;$&quot;#,##0.00"/>
    <numFmt numFmtId="168" formatCode="_(* #,##0_);_(* \(#,##0\);_(* &quot;-&quot;??_);_(@_)"/>
    <numFmt numFmtId="169" formatCode="_(* #,##0.0_);_(* \(#,##0.0\);_(* &quot;-&quot;??_);_(@_)"/>
    <numFmt numFmtId="170" formatCode="0.0\ &quot;mo&quot;"/>
    <numFmt numFmtId="171" formatCode="[$-409]mmm\-yy;@"/>
    <numFmt numFmtId="172" formatCode="_(&quot;$&quot;* #,##0.0_);_(&quot;$&quot;* \(#,##0.0\);_(&quot;$&quot;* &quot;-&quot;??_);_(@_)"/>
    <numFmt numFmtId="173" formatCode="_(* #,##0.00000_);_(* \(#,##0.00000\);_(* &quot;-&quot;??_);_(@_)"/>
    <numFmt numFmtId="174" formatCode="0.000000"/>
    <numFmt numFmtId="175" formatCode="0.0000000"/>
    <numFmt numFmtId="176" formatCode="m/d/yy\ h:mm\ AM/PM"/>
    <numFmt numFmtId="177" formatCode="General_)"/>
    <numFmt numFmtId="178" formatCode="0.00_)"/>
    <numFmt numFmtId="179" formatCode="_(&quot;$&quot;* #,##0_);_(&quot;$&quot;* \(#,##0\);_(&quot;$&quot;* &quot;-&quot;??_);_(@_)"/>
    <numFmt numFmtId="180" formatCode="&quot;PV @&quot;\ 0.0%"/>
    <numFmt numFmtId="181" formatCode="#,##0.0\%_);\(#,##0.0\%\);#,##0.0\%_);@_)"/>
    <numFmt numFmtId="182" formatCode="_(* #,##0.0_);_(* \(#,##0.0\);_(* &quot;-&quot;_);_(@_)"/>
    <numFmt numFmtId="183" formatCode="#,##0.0_);[Red]\(#,##0.0\)"/>
    <numFmt numFmtId="184" formatCode="0.0000"/>
    <numFmt numFmtId="185" formatCode="0.0"/>
    <numFmt numFmtId="186" formatCode="#,##0.0"/>
    <numFmt numFmtId="187" formatCode="#,##0.0000"/>
    <numFmt numFmtId="188" formatCode="0\ \ ;\(0\)\ \ \ "/>
    <numFmt numFmtId="189" formatCode="_(* #,##0.0_);_(* \(#,##0.0\);_(* &quot;-&quot;?_);_(@_)"/>
    <numFmt numFmtId="190" formatCode="0.00000000"/>
    <numFmt numFmtId="191" formatCode="0.00000"/>
    <numFmt numFmtId="192" formatCode="0.000"/>
    <numFmt numFmtId="193" formatCode="_(* #,##0.000_);_(* \(#,##0.000\);_(* &quot;-&quot;???_);_(@_)"/>
    <numFmt numFmtId="194" formatCode="_(* #,##0.000_);_(* \(#,##0.000\);_(* &quot;-&quot;??_);_(@_)"/>
    <numFmt numFmtId="195" formatCode="_(* #,##0.0000_);_(* \(#,##0.0000\);_(* &quot;-&quot;??_);_(@_)"/>
    <numFmt numFmtId="196" formatCode="0.000000000000000000%"/>
    <numFmt numFmtId="197" formatCode="0.000%"/>
    <numFmt numFmtId="198" formatCode="&quot;$&quot;#,##0.0"/>
    <numFmt numFmtId="199" formatCode="_(&quot;$&quot;* #,##0.0_);_(&quot;$&quot;* \(#,##0.0\);_(&quot;$&quot;* &quot;-&quot;?_);_(@_)"/>
    <numFmt numFmtId="200" formatCode="&quot;$&quot;#,##0.000"/>
    <numFmt numFmtId="201" formatCode="_(* ###0_);_(* \(###0\);_(* &quot;-&quot;_);_(@_)"/>
    <numFmt numFmtId="202" formatCode="_([$€-2]* #,##0.00_);_([$€-2]* \(#,##0.00\);_([$€-2]* &quot;-&quot;??_)"/>
    <numFmt numFmtId="203" formatCode="_(&quot;$&quot;* #,##0.0000_);_(&quot;$&quot;* \(#,##0.0000\);_(&quot;$&quot;* &quot;-&quot;????_);_(@_)"/>
    <numFmt numFmtId="204" formatCode="_(&quot;$&quot;* #,##0.000_);_(&quot;$&quot;* \(#,##0.000\);_(&quot;$&quot;* &quot;-&quot;??_);_(@_)"/>
    <numFmt numFmtId="205" formatCode="[$-409]dddd\,\ mmmm\ dd\,\ yyyy"/>
    <numFmt numFmtId="206" formatCode="[$-409]h:mm:ss\ AM/PM"/>
    <numFmt numFmtId="207" formatCode="_(&quot;$&quot;* #,##0.000_);_(&quot;$&quot;* \(#,##0.000\);_(&quot;$&quot;* &quot;-&quot;???_);_(@_)"/>
    <numFmt numFmtId="208" formatCode="&quot;$&quot;#,##0.000_);[Red]\(&quot;$&quot;#,##0.000\)"/>
    <numFmt numFmtId="209" formatCode="&quot;$&quot;#,##0.0_);[Red]\(&quot;$&quot;#,##0.0\)"/>
  </numFmts>
  <fonts count="115">
    <font>
      <sz val="10"/>
      <name val="Arial"/>
      <family val="2"/>
    </font>
    <font>
      <sz val="11"/>
      <color indexed="8"/>
      <name val="Calibri"/>
      <family val="2"/>
    </font>
    <font>
      <b/>
      <sz val="14"/>
      <name val="Arial"/>
      <family val="2"/>
    </font>
    <font>
      <i/>
      <sz val="10"/>
      <name val="Arial"/>
      <family val="2"/>
    </font>
    <font>
      <b/>
      <sz val="10"/>
      <name val="Arial"/>
      <family val="2"/>
    </font>
    <font>
      <sz val="12"/>
      <name val="Times New Roman"/>
      <family val="1"/>
    </font>
    <font>
      <sz val="10"/>
      <name val="MS Sans Serif"/>
      <family val="2"/>
    </font>
    <font>
      <sz val="11"/>
      <color indexed="9"/>
      <name val="Calibri"/>
      <family val="2"/>
    </font>
    <font>
      <sz val="10"/>
      <color indexed="12"/>
      <name val="Arial"/>
      <family val="2"/>
    </font>
    <font>
      <sz val="8"/>
      <name val="Times"/>
      <family val="0"/>
    </font>
    <font>
      <sz val="8"/>
      <name val="Times New Roman"/>
      <family val="1"/>
    </font>
    <font>
      <sz val="10"/>
      <color indexed="8"/>
      <name val="MS Sans Serif"/>
      <family val="2"/>
    </font>
    <font>
      <sz val="8"/>
      <name val="Palatino"/>
      <family val="1"/>
    </font>
    <font>
      <sz val="11"/>
      <name val="univers (E1)"/>
      <family val="0"/>
    </font>
    <font>
      <sz val="10"/>
      <name val="Verdana"/>
      <family val="2"/>
    </font>
    <font>
      <sz val="12"/>
      <color indexed="24"/>
      <name val="Arial"/>
      <family val="2"/>
    </font>
    <font>
      <sz val="10"/>
      <name val="Helv"/>
      <family val="0"/>
    </font>
    <font>
      <sz val="12"/>
      <name val="Times"/>
      <family val="0"/>
    </font>
    <font>
      <sz val="1"/>
      <color indexed="16"/>
      <name val="Courier"/>
      <family val="3"/>
    </font>
    <font>
      <sz val="8"/>
      <name val="Lucida Bright"/>
      <family val="1"/>
    </font>
    <font>
      <sz val="10"/>
      <name val="MS Serif"/>
      <family val="1"/>
    </font>
    <font>
      <sz val="10"/>
      <name val="Courier"/>
      <family val="3"/>
    </font>
    <font>
      <b/>
      <sz val="11"/>
      <color indexed="8"/>
      <name val="Calibri"/>
      <family val="2"/>
    </font>
    <font>
      <sz val="7"/>
      <name val="Palatino"/>
      <family val="1"/>
    </font>
    <font>
      <b/>
      <sz val="8"/>
      <color indexed="17"/>
      <name val="Lucida Bright"/>
      <family val="1"/>
    </font>
    <font>
      <sz val="8"/>
      <name val="Arial"/>
      <family val="2"/>
    </font>
    <font>
      <sz val="6"/>
      <color indexed="16"/>
      <name val="Palatino"/>
      <family val="1"/>
    </font>
    <font>
      <b/>
      <sz val="12"/>
      <name val="Arial"/>
      <family val="2"/>
    </font>
    <font>
      <b/>
      <sz val="8"/>
      <name val="Arial"/>
      <family val="2"/>
    </font>
    <font>
      <u val="single"/>
      <sz val="10"/>
      <color indexed="12"/>
      <name val="Arial"/>
      <family val="2"/>
    </font>
    <font>
      <sz val="8"/>
      <color indexed="12"/>
      <name val="Lucida Bright"/>
      <family val="1"/>
    </font>
    <font>
      <b/>
      <sz val="22"/>
      <color indexed="16"/>
      <name val="Arial"/>
      <family val="2"/>
    </font>
    <font>
      <b/>
      <sz val="12"/>
      <color indexed="20"/>
      <name val="Arial"/>
      <family val="2"/>
    </font>
    <font>
      <sz val="7"/>
      <name val="Small Fonts"/>
      <family val="2"/>
    </font>
    <font>
      <b/>
      <i/>
      <sz val="16"/>
      <name val="Helv"/>
      <family val="0"/>
    </font>
    <font>
      <sz val="10"/>
      <name val="Century"/>
      <family val="1"/>
    </font>
    <font>
      <sz val="8"/>
      <name val="Helv"/>
      <family val="0"/>
    </font>
    <font>
      <b/>
      <i/>
      <sz val="10"/>
      <color indexed="8"/>
      <name val="Arial"/>
      <family val="2"/>
    </font>
    <font>
      <b/>
      <sz val="10"/>
      <color indexed="8"/>
      <name val="Arial"/>
      <family val="2"/>
    </font>
    <font>
      <b/>
      <sz val="16"/>
      <color indexed="9"/>
      <name val="Arial"/>
      <family val="2"/>
    </font>
    <font>
      <b/>
      <sz val="26"/>
      <name val="Times New Roman"/>
      <family val="1"/>
    </font>
    <font>
      <b/>
      <sz val="18"/>
      <name val="Times New Roman"/>
      <family val="1"/>
    </font>
    <font>
      <sz val="10"/>
      <color indexed="16"/>
      <name val="Helvetica-Black"/>
      <family val="0"/>
    </font>
    <font>
      <b/>
      <sz val="10"/>
      <name val="Times New Roman"/>
      <family val="1"/>
    </font>
    <font>
      <sz val="10"/>
      <name val="Times New Roman"/>
      <family val="1"/>
    </font>
    <font>
      <b/>
      <sz val="10"/>
      <name val="MS Sans Serif"/>
      <family val="2"/>
    </font>
    <font>
      <sz val="12"/>
      <color indexed="10"/>
      <name val="Arial"/>
      <family val="2"/>
    </font>
    <font>
      <sz val="12"/>
      <color indexed="10"/>
      <name val="Times"/>
      <family val="0"/>
    </font>
    <font>
      <sz val="8"/>
      <color indexed="14"/>
      <name val="Helv"/>
      <family val="0"/>
    </font>
    <font>
      <b/>
      <sz val="18"/>
      <color indexed="62"/>
      <name val="Cambria"/>
      <family val="2"/>
    </font>
    <font>
      <sz val="8"/>
      <color indexed="20"/>
      <name val="Lucida Bright"/>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8"/>
      <color indexed="8"/>
      <name val="Helv"/>
      <family val="0"/>
    </font>
    <font>
      <b/>
      <i/>
      <sz val="10"/>
      <name val="Arial"/>
      <family val="2"/>
    </font>
    <font>
      <b/>
      <sz val="9"/>
      <name val="Arial"/>
      <family val="2"/>
    </font>
    <font>
      <b/>
      <sz val="9"/>
      <name val="Palatino"/>
      <family val="1"/>
    </font>
    <font>
      <sz val="9"/>
      <color indexed="21"/>
      <name val="Helvetica-Black"/>
      <family val="0"/>
    </font>
    <font>
      <sz val="9"/>
      <name val="Helvetica-Black"/>
      <family val="0"/>
    </font>
    <font>
      <b/>
      <sz val="12"/>
      <color indexed="56"/>
      <name val="Arial"/>
      <family val="2"/>
    </font>
    <font>
      <b/>
      <sz val="14"/>
      <color indexed="56"/>
      <name val="Arial"/>
      <family val="2"/>
    </font>
    <font>
      <sz val="16"/>
      <name val="Times New Roman"/>
      <family val="1"/>
    </font>
    <font>
      <b/>
      <i/>
      <sz val="8"/>
      <name val="Helv"/>
      <family val="0"/>
    </font>
    <font>
      <b/>
      <sz val="12"/>
      <name val="Times New Roman"/>
      <family val="1"/>
    </font>
    <font>
      <b/>
      <sz val="14"/>
      <name val="Times New Roman"/>
      <family val="1"/>
    </font>
    <font>
      <i/>
      <sz val="12"/>
      <name val="Times New Roman"/>
      <family val="1"/>
    </font>
    <font>
      <i/>
      <sz val="10"/>
      <name val="Times New Roman"/>
      <family val="1"/>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9"/>
      <name val="Arial"/>
      <family val="2"/>
    </font>
    <font>
      <b/>
      <sz val="12"/>
      <color indexed="9"/>
      <name val="Times New Roman"/>
      <family val="1"/>
    </font>
    <font>
      <b/>
      <sz val="10"/>
      <color indexed="9"/>
      <name val="Times New Roman"/>
      <family val="1"/>
    </font>
    <font>
      <sz val="10"/>
      <color indexed="9"/>
      <name val="Times New Roman"/>
      <family val="1"/>
    </font>
    <font>
      <i/>
      <sz val="12"/>
      <color indexed="9"/>
      <name val="Times New Roman"/>
      <family val="1"/>
    </font>
    <font>
      <i/>
      <sz val="10"/>
      <color indexed="9"/>
      <name val="Times New Roman"/>
      <family val="1"/>
    </font>
    <font>
      <sz val="11"/>
      <color indexed="20"/>
      <name val="Calibri"/>
      <family val="2"/>
    </font>
    <font>
      <b/>
      <sz val="11"/>
      <color indexed="56"/>
      <name val="Calibri"/>
      <family val="2"/>
    </font>
    <font>
      <b/>
      <sz val="18"/>
      <color indexed="56"/>
      <name val="Cambria"/>
      <family val="2"/>
    </font>
    <font>
      <b/>
      <sz val="15"/>
      <name val="Arial"/>
      <family val="2"/>
    </font>
    <font>
      <sz val="11"/>
      <color indexed="14"/>
      <name val="Calibri"/>
      <family val="2"/>
    </font>
    <font>
      <b/>
      <sz val="11"/>
      <color indexed="52"/>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0"/>
      <color indexed="8"/>
      <name val="Calibri"/>
      <family val="0"/>
    </font>
    <font>
      <b/>
      <sz val="10"/>
      <color indexed="8"/>
      <name val="Calibri"/>
      <family val="0"/>
    </font>
    <font>
      <b/>
      <sz val="12"/>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56"/>
        <bgColor indexed="64"/>
      </patternFill>
    </fill>
    <fill>
      <patternFill patternType="solid">
        <fgColor indexed="62"/>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6"/>
        <bgColor indexed="64"/>
      </patternFill>
    </fill>
    <fill>
      <patternFill patternType="solid">
        <fgColor indexed="42"/>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gray0625">
        <fgColor indexed="8"/>
      </patternFill>
    </fill>
    <fill>
      <patternFill patternType="solid">
        <fgColor indexed="63"/>
        <bgColor indexed="64"/>
      </patternFill>
    </fill>
    <fill>
      <patternFill patternType="gray125">
        <fgColor indexed="8"/>
      </patternFill>
    </fill>
    <fill>
      <patternFill patternType="solid">
        <fgColor indexed="8"/>
        <bgColor indexed="64"/>
      </patternFill>
    </fill>
    <fill>
      <patternFill patternType="solid">
        <fgColor indexed="16"/>
        <bgColor indexed="64"/>
      </patternFill>
    </fill>
    <fill>
      <patternFill patternType="solid">
        <fgColor theme="0" tint="-0.1499900072813034"/>
        <bgColor indexed="64"/>
      </patternFill>
    </fill>
    <fill>
      <patternFill patternType="solid">
        <fgColor theme="0"/>
        <bgColor indexed="64"/>
      </patternFill>
    </fill>
  </fills>
  <borders count="75">
    <border>
      <left/>
      <right/>
      <top/>
      <bottom/>
      <diagonal/>
    </border>
    <border>
      <left>
        <color indexed="63"/>
      </left>
      <right>
        <color indexed="63"/>
      </right>
      <top>
        <color indexed="63"/>
      </top>
      <bottom style="medium"/>
    </border>
    <border>
      <left>
        <color indexed="63"/>
      </left>
      <right>
        <color indexed="63"/>
      </right>
      <top>
        <color indexed="63"/>
      </top>
      <bottom style="thin">
        <color indexed="4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tted"/>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color indexed="63"/>
      </top>
      <bottom style="medium">
        <color indexed="30"/>
      </bottom>
    </border>
    <border>
      <left style="thin"/>
      <right style="thin"/>
      <top style="thin"/>
      <bottom style="thin"/>
    </border>
    <border>
      <left style="thin">
        <color indexed="23"/>
      </left>
      <right style="thin">
        <color indexed="23"/>
      </right>
      <top style="thin">
        <color indexed="23"/>
      </top>
      <bottom style="thin">
        <color indexed="23"/>
      </bottom>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color indexed="63"/>
      </left>
      <right style="hair"/>
      <top>
        <color indexed="63"/>
      </top>
      <bottom style="thin"/>
    </border>
    <border>
      <left>
        <color indexed="63"/>
      </left>
      <right style="hair"/>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medium">
        <color indexed="45"/>
      </bottom>
    </border>
    <border>
      <left style="thin"/>
      <right style="thin"/>
      <top>
        <color indexed="63"/>
      </top>
      <bottom>
        <color indexed="63"/>
      </bottom>
    </border>
    <border>
      <left>
        <color indexed="63"/>
      </left>
      <right>
        <color indexed="63"/>
      </right>
      <top>
        <color indexed="63"/>
      </top>
      <bottom style="thin">
        <color indexed="45"/>
      </bottom>
    </border>
    <border>
      <left>
        <color indexed="63"/>
      </left>
      <right>
        <color indexed="63"/>
      </right>
      <top style="medium">
        <color indexed="45"/>
      </top>
      <bottom>
        <color indexed="63"/>
      </bottom>
    </border>
    <border>
      <left>
        <color indexed="63"/>
      </left>
      <right>
        <color indexed="63"/>
      </right>
      <top>
        <color indexed="63"/>
      </top>
      <bottom style="double">
        <color indexed="45"/>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right/>
      <top style="double"/>
      <bottom/>
    </border>
    <border>
      <left>
        <color indexed="63"/>
      </left>
      <right>
        <color indexed="63"/>
      </right>
      <top style="double">
        <color indexed="8"/>
      </top>
      <bottom>
        <color indexed="63"/>
      </bottom>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color indexed="63"/>
      </top>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style="thin"/>
      <right style="medium"/>
      <top style="medium"/>
      <bottom style="thin"/>
    </border>
    <border>
      <left>
        <color indexed="63"/>
      </left>
      <right style="thin"/>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thin"/>
      <right style="thin"/>
      <top style="thin"/>
      <bottom>
        <color indexed="63"/>
      </bottom>
    </border>
    <border>
      <left style="thin"/>
      <right style="thin"/>
      <top style="thin"/>
      <bottom style="medium"/>
    </border>
    <border>
      <left style="thin"/>
      <right style="medium"/>
      <top style="thin"/>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7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173"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174"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174" fontId="0" fillId="0" borderId="0">
      <alignment horizontal="left" wrapText="1"/>
      <protection/>
    </xf>
    <xf numFmtId="0"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5" fontId="0" fillId="0" borderId="0">
      <alignment horizontal="left" wrapText="1"/>
      <protection/>
    </xf>
    <xf numFmtId="175" fontId="0" fillId="0" borderId="0">
      <alignment horizontal="left" wrapText="1"/>
      <protection/>
    </xf>
    <xf numFmtId="175" fontId="0" fillId="0" borderId="0">
      <alignment horizontal="left" wrapText="1"/>
      <protection/>
    </xf>
    <xf numFmtId="175" fontId="0" fillId="0" borderId="0">
      <alignment horizontal="left" wrapText="1"/>
      <protection/>
    </xf>
    <xf numFmtId="175" fontId="0" fillId="0" borderId="0">
      <alignment horizontal="left" wrapText="1"/>
      <protection/>
    </xf>
    <xf numFmtId="175"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175" fontId="0" fillId="0" borderId="0">
      <alignment horizontal="left" wrapText="1"/>
      <protection/>
    </xf>
    <xf numFmtId="0"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174"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174"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174"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174"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4"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0" fontId="5" fillId="0" borderId="0">
      <alignment/>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pplyFont="0" applyFill="0" applyBorder="0" applyAlignment="0" applyProtection="0"/>
    <xf numFmtId="174"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0" fontId="0" fillId="0" borderId="0">
      <alignment/>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174"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174" fontId="0" fillId="0" borderId="0">
      <alignment horizontal="left" wrapText="1"/>
      <protection/>
    </xf>
    <xf numFmtId="174" fontId="0" fillId="0" borderId="0">
      <alignment horizontal="left" wrapText="1"/>
      <protection/>
    </xf>
    <xf numFmtId="174" fontId="0" fillId="0" borderId="0">
      <alignment horizontal="left" wrapText="1"/>
      <protection/>
    </xf>
    <xf numFmtId="174" fontId="0" fillId="0" borderId="0">
      <alignment horizontal="left" wrapText="1"/>
      <protection/>
    </xf>
    <xf numFmtId="37" fontId="6" fillId="0" borderId="0" applyFont="0" applyFill="0" applyBorder="0" applyAlignment="0" applyProtection="0"/>
    <xf numFmtId="37" fontId="6" fillId="0" borderId="0" applyFont="0" applyFill="0" applyBorder="0" applyAlignment="0" applyProtection="0"/>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0" fontId="0" fillId="0" borderId="0">
      <alignment horizontal="left" wrapText="1"/>
      <protection/>
    </xf>
    <xf numFmtId="174" fontId="0" fillId="0" borderId="0">
      <alignment horizontal="left" wrapText="1"/>
      <protection/>
    </xf>
    <xf numFmtId="174" fontId="0" fillId="0" borderId="0">
      <alignment horizontal="left" wrapText="1"/>
      <protection/>
    </xf>
    <xf numFmtId="0" fontId="0" fillId="0" borderId="0">
      <alignment horizontal="left" wrapText="1"/>
      <protection/>
    </xf>
    <xf numFmtId="174" fontId="0" fillId="0" borderId="0">
      <alignment horizontal="left" wrapText="1"/>
      <protection/>
    </xf>
    <xf numFmtId="0" fontId="0" fillId="0" borderId="0">
      <alignment horizontal="left" wrapText="1"/>
      <protection/>
    </xf>
    <xf numFmtId="174"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173" fontId="0" fillId="0" borderId="0">
      <alignment horizontal="left" wrapText="1"/>
      <protection/>
    </xf>
    <xf numFmtId="0" fontId="0" fillId="0" borderId="0">
      <alignment/>
      <protection/>
    </xf>
    <xf numFmtId="0" fontId="0" fillId="0" borderId="0">
      <alignment/>
      <protection/>
    </xf>
    <xf numFmtId="0" fontId="5" fillId="0" borderId="0">
      <alignment/>
      <protection/>
    </xf>
    <xf numFmtId="0" fontId="9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9" fillId="24" borderId="0" applyNumberFormat="0" applyBorder="0" applyAlignment="0" applyProtection="0"/>
    <xf numFmtId="0" fontId="99" fillId="11" borderId="0" applyNumberFormat="0" applyBorder="0" applyAlignment="0" applyProtection="0"/>
    <xf numFmtId="0" fontId="7" fillId="25" borderId="0" applyNumberFormat="0" applyBorder="0" applyAlignment="0" applyProtection="0"/>
    <xf numFmtId="0" fontId="99" fillId="26" borderId="0" applyNumberFormat="0" applyBorder="0" applyAlignment="0" applyProtection="0"/>
    <xf numFmtId="0" fontId="99" fillId="27" borderId="0" applyNumberFormat="0" applyBorder="0" applyAlignment="0" applyProtection="0"/>
    <xf numFmtId="0" fontId="7" fillId="17" borderId="0" applyNumberFormat="0" applyBorder="0" applyAlignment="0" applyProtection="0"/>
    <xf numFmtId="0" fontId="99" fillId="28" borderId="0" applyNumberFormat="0" applyBorder="0" applyAlignment="0" applyProtection="0"/>
    <xf numFmtId="0" fontId="99" fillId="23" borderId="0" applyNumberFormat="0" applyBorder="0" applyAlignment="0" applyProtection="0"/>
    <xf numFmtId="0" fontId="7" fillId="19" borderId="0" applyNumberFormat="0" applyBorder="0" applyAlignment="0" applyProtection="0"/>
    <xf numFmtId="0" fontId="99" fillId="29" borderId="0" applyNumberFormat="0" applyBorder="0" applyAlignment="0" applyProtection="0"/>
    <xf numFmtId="0" fontId="99" fillId="5" borderId="0" applyNumberFormat="0" applyBorder="0" applyAlignment="0" applyProtection="0"/>
    <xf numFmtId="0" fontId="7" fillId="30" borderId="0" applyNumberFormat="0" applyBorder="0" applyAlignment="0" applyProtection="0"/>
    <xf numFmtId="0" fontId="99" fillId="31" borderId="0" applyNumberFormat="0" applyBorder="0" applyAlignment="0" applyProtection="0"/>
    <xf numFmtId="0" fontId="99" fillId="11" borderId="0" applyNumberFormat="0" applyBorder="0" applyAlignment="0" applyProtection="0"/>
    <xf numFmtId="0" fontId="7" fillId="32" borderId="0" applyNumberFormat="0" applyBorder="0" applyAlignment="0" applyProtection="0"/>
    <xf numFmtId="0" fontId="99" fillId="33" borderId="0" applyNumberFormat="0" applyBorder="0" applyAlignment="0" applyProtection="0"/>
    <xf numFmtId="0" fontId="99" fillId="17" borderId="0" applyNumberFormat="0" applyBorder="0" applyAlignment="0" applyProtection="0"/>
    <xf numFmtId="0" fontId="7" fillId="34" borderId="0" applyNumberFormat="0" applyBorder="0" applyAlignment="0" applyProtection="0"/>
    <xf numFmtId="0" fontId="99"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7" fillId="37" borderId="0" applyNumberFormat="0" applyBorder="0" applyAlignment="0" applyProtection="0"/>
    <xf numFmtId="0" fontId="99" fillId="38" borderId="0" applyNumberFormat="0" applyBorder="0" applyAlignment="0" applyProtection="0"/>
    <xf numFmtId="0" fontId="7" fillId="39" borderId="0" applyNumberFormat="0" applyBorder="0" applyAlignment="0" applyProtection="0"/>
    <xf numFmtId="0" fontId="99"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7" fillId="43" borderId="0" applyNumberFormat="0" applyBorder="0" applyAlignment="0" applyProtection="0"/>
    <xf numFmtId="0" fontId="99" fillId="27" borderId="0" applyNumberFormat="0" applyBorder="0" applyAlignment="0" applyProtection="0"/>
    <xf numFmtId="0" fontId="7" fillId="44" borderId="0" applyNumberFormat="0" applyBorder="0" applyAlignment="0" applyProtection="0"/>
    <xf numFmtId="0" fontId="99" fillId="45" borderId="0" applyNumberFormat="0" applyBorder="0" applyAlignment="0" applyProtection="0"/>
    <xf numFmtId="0" fontId="1" fillId="41" borderId="0" applyNumberFormat="0" applyBorder="0" applyAlignment="0" applyProtection="0"/>
    <xf numFmtId="0" fontId="1" fillId="46" borderId="0" applyNumberFormat="0" applyBorder="0" applyAlignment="0" applyProtection="0"/>
    <xf numFmtId="0" fontId="7" fillId="42" borderId="0" applyNumberFormat="0" applyBorder="0" applyAlignment="0" applyProtection="0"/>
    <xf numFmtId="0" fontId="99" fillId="23" borderId="0" applyNumberFormat="0" applyBorder="0" applyAlignment="0" applyProtection="0"/>
    <xf numFmtId="0" fontId="7" fillId="47" borderId="0" applyNumberFormat="0" applyBorder="0" applyAlignment="0" applyProtection="0"/>
    <xf numFmtId="0" fontId="99" fillId="48" borderId="0" applyNumberFormat="0" applyBorder="0" applyAlignment="0" applyProtection="0"/>
    <xf numFmtId="0" fontId="1" fillId="36" borderId="0" applyNumberFormat="0" applyBorder="0" applyAlignment="0" applyProtection="0"/>
    <xf numFmtId="0" fontId="1" fillId="42" borderId="0" applyNumberFormat="0" applyBorder="0" applyAlignment="0" applyProtection="0"/>
    <xf numFmtId="0" fontId="7" fillId="42" borderId="0" applyNumberFormat="0" applyBorder="0" applyAlignment="0" applyProtection="0"/>
    <xf numFmtId="0" fontId="99" fillId="49" borderId="0" applyNumberFormat="0" applyBorder="0" applyAlignment="0" applyProtection="0"/>
    <xf numFmtId="0" fontId="7" fillId="30" borderId="0" applyNumberFormat="0" applyBorder="0" applyAlignment="0" applyProtection="0"/>
    <xf numFmtId="0" fontId="99" fillId="50" borderId="0" applyNumberFormat="0" applyBorder="0" applyAlignment="0" applyProtection="0"/>
    <xf numFmtId="0" fontId="1" fillId="51" borderId="0" applyNumberFormat="0" applyBorder="0" applyAlignment="0" applyProtection="0"/>
    <xf numFmtId="0" fontId="1" fillId="36" borderId="0" applyNumberFormat="0" applyBorder="0" applyAlignment="0" applyProtection="0"/>
    <xf numFmtId="0" fontId="7" fillId="37" borderId="0" applyNumberFormat="0" applyBorder="0" applyAlignment="0" applyProtection="0"/>
    <xf numFmtId="0" fontId="99" fillId="50" borderId="0" applyNumberFormat="0" applyBorder="0" applyAlignment="0" applyProtection="0"/>
    <xf numFmtId="0" fontId="7" fillId="32" borderId="0" applyNumberFormat="0" applyBorder="0" applyAlignment="0" applyProtection="0"/>
    <xf numFmtId="0" fontId="99" fillId="52"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7" fillId="53" borderId="0" applyNumberFormat="0" applyBorder="0" applyAlignment="0" applyProtection="0"/>
    <xf numFmtId="0" fontId="99" fillId="44" borderId="0" applyNumberFormat="0" applyBorder="0" applyAlignment="0" applyProtection="0"/>
    <xf numFmtId="0" fontId="7" fillId="27" borderId="0" applyNumberFormat="0" applyBorder="0" applyAlignment="0" applyProtection="0"/>
    <xf numFmtId="174" fontId="8" fillId="0" borderId="0" applyNumberFormat="0" applyFill="0" applyBorder="0" applyAlignment="0">
      <protection locked="0"/>
    </xf>
    <xf numFmtId="0" fontId="9" fillId="0" borderId="0">
      <alignment/>
      <protection/>
    </xf>
    <xf numFmtId="0" fontId="100" fillId="54" borderId="0" applyNumberFormat="0" applyBorder="0" applyAlignment="0" applyProtection="0"/>
    <xf numFmtId="0" fontId="100" fillId="9" borderId="0" applyNumberFormat="0" applyBorder="0" applyAlignment="0" applyProtection="0"/>
    <xf numFmtId="0" fontId="83" fillId="5" borderId="0" applyNumberFormat="0" applyBorder="0" applyAlignment="0" applyProtection="0"/>
    <xf numFmtId="0" fontId="10" fillId="0" borderId="1" applyNumberFormat="0" applyFont="0" applyFill="0" applyAlignment="0" applyProtection="0"/>
    <xf numFmtId="0" fontId="10" fillId="0" borderId="2" applyNumberFormat="0" applyFont="0" applyFill="0" applyAlignment="0" applyProtection="0"/>
    <xf numFmtId="0" fontId="11" fillId="0" borderId="0" applyFill="0" applyBorder="0" applyAlignment="0">
      <protection/>
    </xf>
    <xf numFmtId="0" fontId="101" fillId="55" borderId="3" applyNumberFormat="0" applyAlignment="0" applyProtection="0"/>
    <xf numFmtId="41" fontId="0" fillId="56" borderId="0">
      <alignment/>
      <protection/>
    </xf>
    <xf numFmtId="0" fontId="89" fillId="56" borderId="3" applyNumberFormat="0" applyAlignment="0" applyProtection="0"/>
    <xf numFmtId="41" fontId="0" fillId="56" borderId="0">
      <alignment/>
      <protection/>
    </xf>
    <xf numFmtId="0" fontId="102" fillId="57" borderId="4" applyNumberFormat="0" applyAlignment="0" applyProtection="0"/>
    <xf numFmtId="0" fontId="102" fillId="57" borderId="4" applyNumberFormat="0" applyAlignment="0" applyProtection="0"/>
    <xf numFmtId="0" fontId="69" fillId="58" borderId="5" applyNumberFormat="0" applyAlignment="0" applyProtection="0"/>
    <xf numFmtId="41" fontId="0" fillId="59" borderId="0">
      <alignment/>
      <protection/>
    </xf>
    <xf numFmtId="41" fontId="0" fillId="59" borderId="0">
      <alignment/>
      <protection/>
    </xf>
    <xf numFmtId="43" fontId="1" fillId="0" borderId="0" applyFont="0" applyFill="0" applyBorder="0" applyAlignment="0" applyProtection="0"/>
    <xf numFmtId="41" fontId="1" fillId="0" borderId="0" applyFont="0" applyFill="0" applyBorder="0" applyAlignment="0" applyProtection="0"/>
    <xf numFmtId="0"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3"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3" fontId="15" fillId="0" borderId="0" applyFont="0" applyFill="0" applyBorder="0" applyAlignment="0" applyProtection="0"/>
    <xf numFmtId="0" fontId="16" fillId="0" borderId="0">
      <alignment/>
      <protection/>
    </xf>
    <xf numFmtId="0" fontId="16" fillId="0" borderId="0">
      <alignment/>
      <protection/>
    </xf>
    <xf numFmtId="0" fontId="17" fillId="0" borderId="0">
      <alignment/>
      <protection/>
    </xf>
    <xf numFmtId="0" fontId="18" fillId="0" borderId="0">
      <alignment/>
      <protection locked="0"/>
    </xf>
    <xf numFmtId="0" fontId="17" fillId="0" borderId="0">
      <alignment/>
      <protection/>
    </xf>
    <xf numFmtId="38" fontId="19" fillId="0" borderId="0">
      <alignment/>
      <protection/>
    </xf>
    <xf numFmtId="0" fontId="20" fillId="0" borderId="0" applyNumberFormat="0" applyAlignment="0">
      <protection/>
    </xf>
    <xf numFmtId="0" fontId="21" fillId="0" borderId="0" applyNumberFormat="0" applyAlignment="0">
      <protection/>
    </xf>
    <xf numFmtId="0" fontId="16" fillId="0" borderId="0">
      <alignment/>
      <protection/>
    </xf>
    <xf numFmtId="0" fontId="17" fillId="0" borderId="0">
      <alignment/>
      <protection/>
    </xf>
    <xf numFmtId="0" fontId="16" fillId="0" borderId="0">
      <alignment/>
      <protection/>
    </xf>
    <xf numFmtId="0" fontId="17" fillId="0" borderId="0">
      <alignment/>
      <protection/>
    </xf>
    <xf numFmtId="44" fontId="1" fillId="0" borderId="0" applyFont="0" applyFill="0" applyBorder="0" applyAlignment="0" applyProtection="0"/>
    <xf numFmtId="42" fontId="1" fillId="0" borderId="0" applyFont="0" applyFill="0" applyBorder="0" applyAlignment="0" applyProtection="0"/>
    <xf numFmtId="0"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 fillId="0" borderId="0" applyFont="0" applyFill="0" applyBorder="0" applyAlignment="0" applyProtection="0"/>
    <xf numFmtId="176"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0" fontId="15" fillId="0" borderId="0" applyFont="0" applyFill="0" applyBorder="0" applyAlignment="0" applyProtection="0"/>
    <xf numFmtId="0" fontId="12" fillId="0" borderId="0" applyFont="0" applyFill="0" applyBorder="0" applyAlignment="0" applyProtection="0"/>
    <xf numFmtId="0" fontId="12" fillId="0" borderId="6" applyNumberFormat="0" applyFont="0" applyFill="0" applyAlignment="0" applyProtection="0"/>
    <xf numFmtId="0" fontId="22" fillId="60" borderId="0" applyNumberFormat="0" applyBorder="0" applyAlignment="0" applyProtection="0"/>
    <xf numFmtId="0" fontId="22" fillId="61" borderId="0" applyNumberFormat="0" applyBorder="0" applyAlignment="0" applyProtection="0"/>
    <xf numFmtId="0" fontId="22" fillId="62" borderId="0" applyNumberFormat="0" applyBorder="0" applyAlignment="0" applyProtection="0"/>
    <xf numFmtId="0" fontId="0" fillId="0" borderId="0">
      <alignment/>
      <protection/>
    </xf>
    <xf numFmtId="174" fontId="0" fillId="0" borderId="0">
      <alignment/>
      <protection/>
    </xf>
    <xf numFmtId="174" fontId="0" fillId="0" borderId="0">
      <alignment/>
      <protection/>
    </xf>
    <xf numFmtId="0"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70" fillId="0" borderId="0" applyNumberFormat="0" applyFill="0" applyBorder="0" applyAlignment="0" applyProtection="0"/>
    <xf numFmtId="2" fontId="15" fillId="0" borderId="0" applyFont="0" applyFill="0" applyBorder="0" applyAlignment="0" applyProtection="0"/>
    <xf numFmtId="0" fontId="16" fillId="0" borderId="0">
      <alignment/>
      <protection/>
    </xf>
    <xf numFmtId="0" fontId="23" fillId="0" borderId="0" applyFill="0" applyBorder="0" applyProtection="0">
      <alignment horizontal="left"/>
    </xf>
    <xf numFmtId="0" fontId="104" fillId="63" borderId="0" applyNumberFormat="0" applyBorder="0" applyAlignment="0" applyProtection="0"/>
    <xf numFmtId="0" fontId="104" fillId="11" borderId="0" applyNumberFormat="0" applyBorder="0" applyAlignment="0" applyProtection="0"/>
    <xf numFmtId="0" fontId="71" fillId="7" borderId="0" applyNumberFormat="0" applyBorder="0" applyAlignment="0" applyProtection="0"/>
    <xf numFmtId="177" fontId="24" fillId="0" borderId="0" applyNumberFormat="0">
      <alignment/>
      <protection/>
    </xf>
    <xf numFmtId="38" fontId="25" fillId="59" borderId="0" applyNumberFormat="0" applyBorder="0" applyAlignment="0" applyProtection="0"/>
    <xf numFmtId="38" fontId="0" fillId="59" borderId="0" applyNumberFormat="0" applyBorder="0" applyAlignment="0" applyProtection="0"/>
    <xf numFmtId="38" fontId="0" fillId="59" borderId="0" applyNumberFormat="0" applyBorder="0" applyAlignment="0" applyProtection="0"/>
    <xf numFmtId="0" fontId="12" fillId="0" borderId="0" applyFont="0" applyFill="0" applyBorder="0" applyAlignment="0" applyProtection="0"/>
    <xf numFmtId="0" fontId="26" fillId="0" borderId="0" applyProtection="0">
      <alignment horizontal="right"/>
    </xf>
    <xf numFmtId="0" fontId="27" fillId="0" borderId="7" applyNumberFormat="0" applyAlignment="0" applyProtection="0"/>
    <xf numFmtId="0" fontId="27" fillId="0" borderId="7" applyNumberFormat="0" applyAlignment="0" applyProtection="0"/>
    <xf numFmtId="0" fontId="27" fillId="0" borderId="8">
      <alignment horizontal="left"/>
      <protection/>
    </xf>
    <xf numFmtId="0" fontId="27" fillId="0" borderId="8">
      <alignment horizontal="left"/>
      <protection/>
    </xf>
    <xf numFmtId="0" fontId="105" fillId="0" borderId="9" applyNumberFormat="0" applyFill="0" applyAlignment="0" applyProtection="0"/>
    <xf numFmtId="0" fontId="90" fillId="0" borderId="10" applyNumberFormat="0" applyFill="0" applyAlignment="0" applyProtection="0"/>
    <xf numFmtId="0" fontId="15" fillId="0" borderId="0" applyNumberFormat="0" applyFill="0" applyBorder="0" applyAlignment="0" applyProtection="0"/>
    <xf numFmtId="0" fontId="106" fillId="0" borderId="11" applyNumberFormat="0" applyFill="0" applyAlignment="0" applyProtection="0"/>
    <xf numFmtId="0" fontId="91" fillId="0" borderId="12" applyNumberFormat="0" applyFill="0" applyAlignment="0" applyProtection="0"/>
    <xf numFmtId="0" fontId="15" fillId="0" borderId="0" applyNumberFormat="0" applyFill="0" applyBorder="0" applyAlignment="0" applyProtection="0"/>
    <xf numFmtId="0" fontId="107" fillId="0" borderId="13" applyNumberFormat="0" applyFill="0" applyAlignment="0" applyProtection="0"/>
    <xf numFmtId="0" fontId="92" fillId="0" borderId="14" applyNumberFormat="0" applyFill="0" applyAlignment="0" applyProtection="0"/>
    <xf numFmtId="0" fontId="84" fillId="0" borderId="15" applyNumberFormat="0" applyFill="0" applyAlignment="0" applyProtection="0"/>
    <xf numFmtId="0" fontId="107" fillId="0" borderId="0" applyNumberFormat="0" applyFill="0" applyBorder="0" applyAlignment="0" applyProtection="0"/>
    <xf numFmtId="0" fontId="92" fillId="0" borderId="0" applyNumberFormat="0" applyFill="0" applyBorder="0" applyAlignment="0" applyProtection="0"/>
    <xf numFmtId="0" fontId="84" fillId="0" borderId="0" applyNumberFormat="0" applyFill="0" applyBorder="0" applyAlignment="0" applyProtection="0"/>
    <xf numFmtId="38" fontId="28" fillId="0" borderId="0">
      <alignment/>
      <protection/>
    </xf>
    <xf numFmtId="40" fontId="28" fillId="0" borderId="0">
      <alignment/>
      <protection/>
    </xf>
    <xf numFmtId="0" fontId="0" fillId="0" borderId="0" applyNumberFormat="0" applyFill="0" applyBorder="0" applyProtection="0">
      <alignment wrapText="1"/>
    </xf>
    <xf numFmtId="0" fontId="0" fillId="0" borderId="0" applyNumberFormat="0" applyFill="0" applyBorder="0" applyProtection="0">
      <alignment horizontal="justify" vertical="top" wrapText="1"/>
    </xf>
    <xf numFmtId="0" fontId="29" fillId="0" borderId="0" applyNumberFormat="0" applyFill="0" applyBorder="0" applyAlignment="0" applyProtection="0"/>
    <xf numFmtId="0" fontId="29" fillId="0" borderId="0" applyNumberFormat="0" applyFill="0" applyBorder="0" applyAlignment="0" applyProtection="0"/>
    <xf numFmtId="0" fontId="108" fillId="64" borderId="3" applyNumberFormat="0" applyAlignment="0" applyProtection="0"/>
    <xf numFmtId="10" fontId="25" fillId="56" borderId="16" applyNumberFormat="0" applyBorder="0" applyAlignment="0" applyProtection="0"/>
    <xf numFmtId="10" fontId="0" fillId="56" borderId="16" applyNumberFormat="0" applyBorder="0" applyAlignment="0" applyProtection="0"/>
    <xf numFmtId="10" fontId="0" fillId="56" borderId="16" applyNumberFormat="0" applyBorder="0" applyAlignment="0" applyProtection="0"/>
    <xf numFmtId="0" fontId="72" fillId="13" borderId="17" applyNumberFormat="0" applyAlignment="0" applyProtection="0"/>
    <xf numFmtId="0" fontId="108" fillId="64" borderId="3" applyNumberFormat="0" applyAlignment="0" applyProtection="0"/>
    <xf numFmtId="0" fontId="108" fillId="64" borderId="3" applyNumberFormat="0" applyAlignment="0" applyProtection="0"/>
    <xf numFmtId="0" fontId="72" fillId="13" borderId="17" applyNumberFormat="0" applyAlignment="0" applyProtection="0"/>
    <xf numFmtId="0" fontId="72" fillId="13" borderId="17" applyNumberFormat="0" applyAlignment="0" applyProtection="0"/>
    <xf numFmtId="0" fontId="108" fillId="64" borderId="3" applyNumberFormat="0" applyAlignment="0" applyProtection="0"/>
    <xf numFmtId="0" fontId="108" fillId="64" borderId="3" applyNumberFormat="0" applyAlignment="0" applyProtection="0"/>
    <xf numFmtId="0" fontId="108" fillId="64" borderId="3" applyNumberFormat="0" applyAlignment="0" applyProtection="0"/>
    <xf numFmtId="0" fontId="108" fillId="65" borderId="3" applyNumberFormat="0" applyAlignment="0" applyProtection="0"/>
    <xf numFmtId="0" fontId="108" fillId="65" borderId="3" applyNumberFormat="0" applyAlignment="0" applyProtection="0"/>
    <xf numFmtId="0" fontId="108" fillId="64" borderId="3" applyNumberFormat="0" applyAlignment="0" applyProtection="0"/>
    <xf numFmtId="0" fontId="108" fillId="64" borderId="3" applyNumberFormat="0" applyAlignment="0" applyProtection="0"/>
    <xf numFmtId="0" fontId="108" fillId="64" borderId="3" applyNumberFormat="0" applyAlignment="0" applyProtection="0"/>
    <xf numFmtId="0" fontId="108" fillId="64" borderId="3" applyNumberFormat="0" applyAlignment="0" applyProtection="0"/>
    <xf numFmtId="0" fontId="108" fillId="64" borderId="3" applyNumberFormat="0" applyAlignment="0" applyProtection="0"/>
    <xf numFmtId="0" fontId="108" fillId="64" borderId="3" applyNumberFormat="0" applyAlignment="0" applyProtection="0"/>
    <xf numFmtId="41" fontId="8" fillId="65" borderId="18">
      <alignment horizontal="left"/>
      <protection locked="0"/>
    </xf>
    <xf numFmtId="41" fontId="8" fillId="65" borderId="18">
      <alignment horizontal="left"/>
      <protection locked="0"/>
    </xf>
    <xf numFmtId="10" fontId="8" fillId="65" borderId="18">
      <alignment horizontal="right"/>
      <protection locked="0"/>
    </xf>
    <xf numFmtId="10" fontId="8" fillId="65" borderId="18">
      <alignment horizontal="right"/>
      <protection locked="0"/>
    </xf>
    <xf numFmtId="41" fontId="8" fillId="65" borderId="18">
      <alignment horizontal="left"/>
      <protection locked="0"/>
    </xf>
    <xf numFmtId="177" fontId="30" fillId="0" borderId="0">
      <alignment horizontal="right"/>
      <protection locked="0"/>
    </xf>
    <xf numFmtId="0" fontId="31" fillId="0" borderId="0" applyNumberFormat="0">
      <alignment horizontal="left"/>
      <protection/>
    </xf>
    <xf numFmtId="0" fontId="25" fillId="59" borderId="0">
      <alignment/>
      <protection/>
    </xf>
    <xf numFmtId="0" fontId="25" fillId="59" borderId="0">
      <alignment/>
      <protection/>
    </xf>
    <xf numFmtId="3" fontId="32" fillId="0" borderId="0" applyFill="0" applyBorder="0" applyAlignment="0" applyProtection="0"/>
    <xf numFmtId="0" fontId="109" fillId="0" borderId="19" applyNumberFormat="0" applyFill="0" applyAlignment="0" applyProtection="0"/>
    <xf numFmtId="0" fontId="76" fillId="0" borderId="20" applyNumberFormat="0" applyFill="0" applyAlignment="0" applyProtection="0"/>
    <xf numFmtId="0" fontId="73" fillId="0" borderId="21" applyNumberFormat="0" applyFill="0" applyAlignment="0" applyProtection="0"/>
    <xf numFmtId="44" fontId="4" fillId="0" borderId="22" applyNumberFormat="0" applyFont="0" applyAlignment="0">
      <protection/>
    </xf>
    <xf numFmtId="44" fontId="4" fillId="0" borderId="22" applyNumberFormat="0" applyFont="0" applyAlignment="0">
      <protection/>
    </xf>
    <xf numFmtId="44" fontId="4" fillId="0" borderId="23" applyNumberFormat="0" applyFont="0" applyAlignment="0">
      <protection/>
    </xf>
    <xf numFmtId="44" fontId="4" fillId="0" borderId="23" applyNumberFormat="0" applyFont="0" applyAlignment="0">
      <protection/>
    </xf>
    <xf numFmtId="0" fontId="12" fillId="0" borderId="0" applyFont="0" applyFill="0" applyBorder="0" applyAlignment="0" applyProtection="0"/>
    <xf numFmtId="0" fontId="110" fillId="66" borderId="0" applyNumberFormat="0" applyBorder="0" applyAlignment="0" applyProtection="0"/>
    <xf numFmtId="0" fontId="93" fillId="66" borderId="0" applyNumberFormat="0" applyBorder="0" applyAlignment="0" applyProtection="0"/>
    <xf numFmtId="0" fontId="74" fillId="65" borderId="0" applyNumberFormat="0" applyBorder="0" applyAlignment="0" applyProtection="0"/>
    <xf numFmtId="37" fontId="33" fillId="0" borderId="0">
      <alignment/>
      <protection/>
    </xf>
    <xf numFmtId="178" fontId="34" fillId="0" borderId="0">
      <alignment/>
      <protection/>
    </xf>
    <xf numFmtId="178" fontId="0" fillId="0" borderId="0">
      <alignment/>
      <protection/>
    </xf>
    <xf numFmtId="178" fontId="0" fillId="0" borderId="0">
      <alignment/>
      <protection/>
    </xf>
    <xf numFmtId="0" fontId="0" fillId="0" borderId="0">
      <alignment/>
      <protection/>
    </xf>
    <xf numFmtId="0" fontId="0" fillId="0" borderId="0">
      <alignment horizontal="left" wrapText="1"/>
      <protection/>
    </xf>
    <xf numFmtId="0" fontId="0" fillId="0" borderId="0">
      <alignment wrapText="1"/>
      <protection/>
    </xf>
    <xf numFmtId="0" fontId="0" fillId="0" borderId="0">
      <alignment/>
      <protection/>
    </xf>
    <xf numFmtId="0" fontId="35" fillId="0" borderId="0">
      <alignment vertical="center"/>
      <protection/>
    </xf>
    <xf numFmtId="0" fontId="0" fillId="0" borderId="0">
      <alignment wrapText="1"/>
      <protection/>
    </xf>
    <xf numFmtId="0" fontId="0" fillId="0" borderId="0">
      <alignment wrapText="1"/>
      <protection/>
    </xf>
    <xf numFmtId="0" fontId="0" fillId="0" borderId="0">
      <alignment/>
      <protection/>
    </xf>
    <xf numFmtId="0" fontId="35" fillId="0" borderId="0">
      <alignment vertical="center"/>
      <protection/>
    </xf>
    <xf numFmtId="0" fontId="35" fillId="0" borderId="0">
      <alignment vertical="center"/>
      <protection/>
    </xf>
    <xf numFmtId="0" fontId="0" fillId="0" borderId="0">
      <alignment/>
      <protection/>
    </xf>
    <xf numFmtId="0" fontId="0" fillId="0" borderId="0">
      <alignment wrapText="1"/>
      <protection/>
    </xf>
    <xf numFmtId="0" fontId="0" fillId="0" borderId="0">
      <alignment wrapText="1"/>
      <protection/>
    </xf>
    <xf numFmtId="0" fontId="0" fillId="0" borderId="0">
      <alignment wrapText="1"/>
      <protection/>
    </xf>
    <xf numFmtId="174" fontId="0" fillId="0" borderId="0">
      <alignment horizontal="left" wrapText="1"/>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protection/>
    </xf>
    <xf numFmtId="179" fontId="0" fillId="0" borderId="0">
      <alignment horizontal="left" wrapText="1"/>
      <protection/>
    </xf>
    <xf numFmtId="0" fontId="35" fillId="0" borderId="0">
      <alignment vertical="center"/>
      <protection/>
    </xf>
    <xf numFmtId="0" fontId="35" fillId="0" borderId="0">
      <alignment vertical="center"/>
      <protection/>
    </xf>
    <xf numFmtId="0" fontId="35" fillId="0" borderId="0">
      <alignment vertical="center"/>
      <protection/>
    </xf>
    <xf numFmtId="174" fontId="0" fillId="0" borderId="0">
      <alignment horizontal="left" wrapText="1"/>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169" fontId="36" fillId="0" borderId="0">
      <alignment horizontal="left" wrapText="1"/>
      <protection/>
    </xf>
    <xf numFmtId="0" fontId="35" fillId="0" borderId="0">
      <alignment vertical="center"/>
      <protection/>
    </xf>
    <xf numFmtId="0" fontId="14" fillId="0" borderId="0">
      <alignment/>
      <protection/>
    </xf>
    <xf numFmtId="0" fontId="35" fillId="0" borderId="0">
      <alignment vertical="center"/>
      <protection/>
    </xf>
    <xf numFmtId="0" fontId="35" fillId="0" borderId="0">
      <alignment vertical="center"/>
      <protection/>
    </xf>
    <xf numFmtId="0" fontId="0" fillId="0" borderId="0">
      <alignment wrapText="1"/>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wrapText="1"/>
      <protection/>
    </xf>
    <xf numFmtId="0" fontId="1" fillId="67" borderId="24" applyNumberFormat="0" applyFont="0" applyAlignment="0" applyProtection="0"/>
    <xf numFmtId="0" fontId="1" fillId="68" borderId="25" applyNumberFormat="0" applyFont="0" applyAlignment="0" applyProtection="0"/>
    <xf numFmtId="0" fontId="1" fillId="68" borderId="25" applyNumberFormat="0" applyFont="0" applyAlignment="0" applyProtection="0"/>
    <xf numFmtId="0" fontId="1" fillId="68" borderId="25" applyNumberFormat="0" applyFont="0" applyAlignment="0" applyProtection="0"/>
    <xf numFmtId="0" fontId="1" fillId="68" borderId="25" applyNumberFormat="0" applyFont="0" applyAlignment="0" applyProtection="0"/>
    <xf numFmtId="0" fontId="1" fillId="68" borderId="25" applyNumberFormat="0" applyFont="0" applyAlignment="0" applyProtection="0"/>
    <xf numFmtId="0" fontId="1" fillId="68" borderId="25" applyNumberFormat="0" applyFont="0" applyAlignment="0" applyProtection="0"/>
    <xf numFmtId="0" fontId="1" fillId="68" borderId="25" applyNumberFormat="0" applyFont="0" applyAlignment="0" applyProtection="0"/>
    <xf numFmtId="0" fontId="1" fillId="68" borderId="25" applyNumberFormat="0" applyFont="0" applyAlignment="0" applyProtection="0"/>
    <xf numFmtId="0" fontId="111" fillId="55" borderId="26" applyNumberFormat="0" applyAlignment="0" applyProtection="0"/>
    <xf numFmtId="0" fontId="111" fillId="56" borderId="26" applyNumberFormat="0" applyAlignment="0" applyProtection="0"/>
    <xf numFmtId="0" fontId="75" fillId="59" borderId="27" applyNumberFormat="0" applyAlignment="0" applyProtection="0"/>
    <xf numFmtId="180" fontId="0" fillId="56" borderId="0">
      <alignment horizontal="right"/>
      <protection/>
    </xf>
    <xf numFmtId="0" fontId="37" fillId="59" borderId="0">
      <alignment horizontal="center"/>
      <protection/>
    </xf>
    <xf numFmtId="0" fontId="38" fillId="59" borderId="28">
      <alignment/>
      <protection/>
    </xf>
    <xf numFmtId="0" fontId="38" fillId="56" borderId="0" applyBorder="0">
      <alignment horizontal="centerContinuous"/>
      <protection/>
    </xf>
    <xf numFmtId="0" fontId="39" fillId="44" borderId="0" applyBorder="0">
      <alignment horizontal="centerContinuous"/>
      <protection/>
    </xf>
    <xf numFmtId="0" fontId="40" fillId="0" borderId="0" applyFill="0" applyBorder="0" applyProtection="0">
      <alignment horizontal="left"/>
    </xf>
    <xf numFmtId="0" fontId="41" fillId="0" borderId="0" applyFill="0" applyBorder="0" applyProtection="0">
      <alignment horizontal="left"/>
    </xf>
    <xf numFmtId="1" fontId="42" fillId="0" borderId="0" applyProtection="0">
      <alignment horizontal="right" vertical="center"/>
    </xf>
    <xf numFmtId="0" fontId="43" fillId="0" borderId="29" applyNumberFormat="0" applyAlignment="0" applyProtection="0"/>
    <xf numFmtId="0" fontId="44" fillId="7" borderId="0" applyNumberFormat="0" applyFont="0" applyBorder="0" applyAlignment="0" applyProtection="0"/>
    <xf numFmtId="0" fontId="25" fillId="69" borderId="30" applyNumberFormat="0" applyFont="0" applyBorder="0" applyAlignment="0" applyProtection="0"/>
    <xf numFmtId="0" fontId="25" fillId="15" borderId="30" applyNumberFormat="0" applyFont="0" applyBorder="0" applyAlignment="0" applyProtection="0"/>
    <xf numFmtId="0" fontId="44" fillId="0" borderId="31" applyNumberFormat="0" applyAlignment="0" applyProtection="0"/>
    <xf numFmtId="0" fontId="44" fillId="0" borderId="32" applyNumberFormat="0" applyAlignment="0" applyProtection="0"/>
    <xf numFmtId="0" fontId="43" fillId="0" borderId="33" applyNumberFormat="0" applyAlignment="0" applyProtection="0"/>
    <xf numFmtId="0" fontId="16" fillId="0" borderId="0">
      <alignment/>
      <protection/>
    </xf>
    <xf numFmtId="0" fontId="16" fillId="0" borderId="0">
      <alignment/>
      <protection/>
    </xf>
    <xf numFmtId="0" fontId="17" fillId="0" borderId="0">
      <alignment/>
      <protection/>
    </xf>
    <xf numFmtId="9" fontId="1"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1" fontId="10" fillId="0" borderId="0" applyFont="0" applyFill="0" applyBorder="0" applyProtection="0">
      <alignment horizontal="right"/>
    </xf>
    <xf numFmtId="41" fontId="0" fillId="69" borderId="18">
      <alignment/>
      <protection/>
    </xf>
    <xf numFmtId="41" fontId="0" fillId="69" borderId="18">
      <alignment/>
      <protection/>
    </xf>
    <xf numFmtId="0" fontId="6" fillId="0" borderId="0" applyNumberFormat="0" applyFont="0" applyFill="0" applyBorder="0" applyAlignment="0" applyProtection="0"/>
    <xf numFmtId="15" fontId="6" fillId="0" borderId="0" applyFont="0" applyFill="0" applyBorder="0" applyAlignment="0" applyProtection="0"/>
    <xf numFmtId="4" fontId="6" fillId="0" borderId="0" applyFont="0" applyFill="0" applyBorder="0" applyAlignment="0" applyProtection="0"/>
    <xf numFmtId="0" fontId="45" fillId="0" borderId="1">
      <alignment horizontal="center"/>
      <protection/>
    </xf>
    <xf numFmtId="3" fontId="6" fillId="0" borderId="0" applyFont="0" applyFill="0" applyBorder="0" applyAlignment="0" applyProtection="0"/>
    <xf numFmtId="0" fontId="6" fillId="70" borderId="0" applyNumberFormat="0" applyFont="0" applyBorder="0" applyAlignment="0" applyProtection="0"/>
    <xf numFmtId="0" fontId="17" fillId="0" borderId="0">
      <alignment/>
      <protection/>
    </xf>
    <xf numFmtId="3" fontId="46" fillId="0" borderId="0" applyFill="0" applyBorder="0" applyAlignment="0" applyProtection="0"/>
    <xf numFmtId="0" fontId="47" fillId="0" borderId="0">
      <alignment/>
      <protection/>
    </xf>
    <xf numFmtId="3" fontId="46" fillId="0" borderId="0" applyFill="0" applyBorder="0" applyAlignment="0" applyProtection="0"/>
    <xf numFmtId="42" fontId="0" fillId="56" borderId="0">
      <alignment/>
      <protection/>
    </xf>
    <xf numFmtId="42" fontId="0" fillId="56" borderId="0">
      <alignment/>
      <protection/>
    </xf>
    <xf numFmtId="42" fontId="0" fillId="56" borderId="34">
      <alignment vertical="center"/>
      <protection/>
    </xf>
    <xf numFmtId="42" fontId="0" fillId="56" borderId="34">
      <alignment vertical="center"/>
      <protection/>
    </xf>
    <xf numFmtId="0" fontId="4" fillId="56" borderId="35" applyNumberFormat="0">
      <alignment horizontal="center" vertical="center" wrapText="1"/>
      <protection/>
    </xf>
    <xf numFmtId="10" fontId="0" fillId="56" borderId="0">
      <alignment/>
      <protection/>
    </xf>
    <xf numFmtId="10" fontId="0" fillId="56" borderId="0">
      <alignment/>
      <protection/>
    </xf>
    <xf numFmtId="10" fontId="0" fillId="56" borderId="0">
      <alignment/>
      <protection/>
    </xf>
    <xf numFmtId="0" fontId="0" fillId="56" borderId="0">
      <alignment/>
      <protection/>
    </xf>
    <xf numFmtId="203" fontId="0" fillId="56" borderId="0">
      <alignment/>
      <protection/>
    </xf>
    <xf numFmtId="203" fontId="0" fillId="56" borderId="0">
      <alignment/>
      <protection/>
    </xf>
    <xf numFmtId="42" fontId="0" fillId="56" borderId="0">
      <alignment/>
      <protection/>
    </xf>
    <xf numFmtId="168" fontId="28" fillId="0" borderId="0" applyBorder="0" applyAlignment="0">
      <protection/>
    </xf>
    <xf numFmtId="42" fontId="0" fillId="56" borderId="36">
      <alignment horizontal="left"/>
      <protection/>
    </xf>
    <xf numFmtId="42" fontId="0" fillId="56" borderId="36">
      <alignment horizontal="left"/>
      <protection/>
    </xf>
    <xf numFmtId="0" fontId="3" fillId="56" borderId="36">
      <alignment horizontal="left"/>
      <protection/>
    </xf>
    <xf numFmtId="14" fontId="36" fillId="0" borderId="0" applyNumberFormat="0" applyFill="0" applyBorder="0" applyAlignment="0" applyProtection="0"/>
    <xf numFmtId="37" fontId="48" fillId="0" borderId="0" applyNumberFormat="0" applyFill="0" applyBorder="0" applyAlignment="0" applyProtection="0"/>
    <xf numFmtId="182" fontId="0" fillId="0" borderId="0" applyFont="0" applyFill="0" applyAlignment="0">
      <protection/>
    </xf>
    <xf numFmtId="182" fontId="0" fillId="0" borderId="0" applyFont="0" applyFill="0" applyAlignment="0">
      <protection/>
    </xf>
    <xf numFmtId="182" fontId="0" fillId="0" borderId="0" applyFont="0" applyFill="0" applyAlignment="0">
      <protection/>
    </xf>
    <xf numFmtId="39" fontId="0" fillId="71" borderId="0">
      <alignment/>
      <protection/>
    </xf>
    <xf numFmtId="39" fontId="0" fillId="71" borderId="0">
      <alignment/>
      <protection/>
    </xf>
    <xf numFmtId="39" fontId="0" fillId="71" borderId="0">
      <alignment/>
      <protection/>
    </xf>
    <xf numFmtId="0" fontId="44" fillId="72" borderId="0" applyNumberFormat="0" applyFont="0" applyBorder="0" applyAlignment="0" applyProtection="0"/>
    <xf numFmtId="0" fontId="49" fillId="0" borderId="0" applyNumberFormat="0" applyFill="0" applyBorder="0" applyAlignment="0" applyProtection="0"/>
    <xf numFmtId="183" fontId="50" fillId="0" borderId="0">
      <alignment/>
      <protection/>
    </xf>
    <xf numFmtId="38" fontId="25" fillId="0" borderId="37">
      <alignment/>
      <protection/>
    </xf>
    <xf numFmtId="38" fontId="28" fillId="0" borderId="36">
      <alignment/>
      <protection/>
    </xf>
    <xf numFmtId="39" fontId="36" fillId="73" borderId="0">
      <alignment/>
      <protection/>
    </xf>
    <xf numFmtId="174" fontId="0" fillId="0" borderId="0">
      <alignment horizontal="left" wrapText="1"/>
      <protection/>
    </xf>
    <xf numFmtId="173" fontId="0" fillId="0" borderId="0">
      <alignment horizontal="left" wrapText="1"/>
      <protection/>
    </xf>
    <xf numFmtId="0" fontId="0" fillId="0" borderId="0">
      <alignment horizontal="left" wrapText="1"/>
      <protection/>
    </xf>
    <xf numFmtId="0" fontId="51" fillId="72" borderId="0" applyNumberFormat="0" applyBorder="0" applyAlignment="0" applyProtection="0"/>
    <xf numFmtId="0" fontId="2" fillId="0" borderId="0" applyNumberFormat="0" applyFill="0" applyBorder="0" applyAlignment="0" applyProtection="0"/>
    <xf numFmtId="0" fontId="52" fillId="72" borderId="0" applyNumberFormat="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53" fillId="74" borderId="0" applyNumberFormat="0" applyBorder="0" applyAlignment="0" applyProtection="0"/>
    <xf numFmtId="0" fontId="53" fillId="74" borderId="0" applyNumberFormat="0" applyBorder="0" applyProtection="0">
      <alignment horizontal="center"/>
    </xf>
    <xf numFmtId="0" fontId="54" fillId="74" borderId="0" applyNumberFormat="0" applyBorder="0" applyAlignment="0" applyProtection="0"/>
    <xf numFmtId="0" fontId="0" fillId="0" borderId="0" applyNumberFormat="0" applyFont="0" applyFill="0" applyBorder="0" applyProtection="0">
      <alignment horizontal="right"/>
    </xf>
    <xf numFmtId="0" fontId="0" fillId="0" borderId="0" applyNumberFormat="0" applyFont="0" applyFill="0" applyBorder="0" applyProtection="0">
      <alignment horizontal="left"/>
    </xf>
    <xf numFmtId="0" fontId="25" fillId="0" borderId="0" applyNumberFormat="0" applyFill="0" applyBorder="0" applyAlignment="0" applyProtection="0"/>
    <xf numFmtId="0" fontId="28" fillId="0" borderId="0" applyNumberFormat="0" applyFill="0" applyBorder="0" applyAlignment="0" applyProtection="0"/>
    <xf numFmtId="0" fontId="0" fillId="39" borderId="0" applyNumberFormat="0" applyFont="0" applyBorder="0" applyAlignment="0" applyProtection="0"/>
    <xf numFmtId="184" fontId="0" fillId="0" borderId="0" applyFont="0" applyFill="0" applyBorder="0" applyAlignment="0" applyProtection="0"/>
    <xf numFmtId="2" fontId="0" fillId="0" borderId="0" applyFont="0" applyFill="0" applyBorder="0" applyAlignment="0" applyProtection="0"/>
    <xf numFmtId="185" fontId="0" fillId="0" borderId="0" applyFont="0" applyFill="0" applyBorder="0" applyAlignment="0" applyProtection="0"/>
    <xf numFmtId="0" fontId="0" fillId="0" borderId="1" applyNumberFormat="0" applyFont="0" applyFill="0" applyAlignment="0" applyProtection="0"/>
    <xf numFmtId="3" fontId="0" fillId="0" borderId="0" applyFont="0" applyFill="0" applyBorder="0" applyProtection="0">
      <alignment horizontal="right"/>
    </xf>
    <xf numFmtId="186" fontId="0" fillId="0" borderId="0" applyFont="0" applyFill="0" applyBorder="0" applyProtection="0">
      <alignment horizontal="right"/>
    </xf>
    <xf numFmtId="4" fontId="0" fillId="0" borderId="0" applyFont="0" applyFill="0" applyBorder="0" applyProtection="0">
      <alignment horizontal="right"/>
    </xf>
    <xf numFmtId="187" fontId="0" fillId="0" borderId="0" applyFont="0" applyFill="0" applyBorder="0" applyProtection="0">
      <alignment horizontal="right"/>
    </xf>
    <xf numFmtId="40" fontId="55" fillId="0" borderId="0" applyBorder="0">
      <alignment horizontal="right"/>
      <protection/>
    </xf>
    <xf numFmtId="41" fontId="56" fillId="56" borderId="0">
      <alignment horizontal="left"/>
      <protection/>
    </xf>
    <xf numFmtId="0" fontId="57" fillId="0" borderId="0" applyFill="0" applyBorder="0" applyProtection="0">
      <alignment horizontal="center" vertical="center"/>
    </xf>
    <xf numFmtId="0" fontId="58" fillId="0" borderId="0" applyBorder="0" applyProtection="0">
      <alignment vertical="center"/>
    </xf>
    <xf numFmtId="0" fontId="58" fillId="0" borderId="35" applyBorder="0" applyProtection="0">
      <alignment horizontal="right" vertical="center"/>
    </xf>
    <xf numFmtId="0" fontId="59" fillId="75" borderId="0" applyBorder="0" applyProtection="0">
      <alignment horizontal="centerContinuous" vertical="center"/>
    </xf>
    <xf numFmtId="0" fontId="59" fillId="74" borderId="35" applyBorder="0" applyProtection="0">
      <alignment horizontal="centerContinuous" vertical="center"/>
    </xf>
    <xf numFmtId="0" fontId="57" fillId="0" borderId="0" applyFill="0" applyBorder="0" applyProtection="0">
      <alignment/>
    </xf>
    <xf numFmtId="0" fontId="60" fillId="0" borderId="0" applyFill="0" applyBorder="0" applyProtection="0">
      <alignment horizontal="left"/>
    </xf>
    <xf numFmtId="0" fontId="23" fillId="0" borderId="38" applyFill="0" applyBorder="0" applyProtection="0">
      <alignment horizontal="left" vertical="top"/>
    </xf>
    <xf numFmtId="0" fontId="112" fillId="0" borderId="0" applyNumberFormat="0" applyFill="0" applyBorder="0" applyAlignment="0" applyProtection="0"/>
    <xf numFmtId="0" fontId="49" fillId="0" borderId="0" applyNumberFormat="0" applyFill="0" applyBorder="0" applyAlignment="0" applyProtection="0"/>
    <xf numFmtId="0" fontId="85" fillId="0" borderId="0" applyNumberFormat="0" applyFill="0" applyBorder="0" applyAlignment="0" applyProtection="0"/>
    <xf numFmtId="0" fontId="61" fillId="56" borderId="0">
      <alignment horizontal="left" vertical="center"/>
      <protection/>
    </xf>
    <xf numFmtId="0" fontId="4" fillId="56" borderId="0">
      <alignment horizontal="left" wrapText="1"/>
      <protection/>
    </xf>
    <xf numFmtId="0" fontId="62" fillId="0" borderId="0">
      <alignment horizontal="left" vertical="center"/>
      <protection/>
    </xf>
    <xf numFmtId="0" fontId="113" fillId="0" borderId="39" applyNumberFormat="0" applyFill="0" applyAlignment="0" applyProtection="0"/>
    <xf numFmtId="0" fontId="113" fillId="0" borderId="40" applyNumberFormat="0" applyFill="0" applyAlignment="0" applyProtection="0"/>
    <xf numFmtId="0" fontId="15" fillId="0" borderId="41" applyNumberFormat="0" applyFont="0" applyFill="0" applyAlignment="0" applyProtection="0"/>
    <xf numFmtId="0" fontId="17" fillId="0" borderId="42">
      <alignment/>
      <protection/>
    </xf>
    <xf numFmtId="0" fontId="114" fillId="0" borderId="0" applyNumberFormat="0" applyFill="0" applyBorder="0" applyAlignment="0" applyProtection="0"/>
    <xf numFmtId="0" fontId="114" fillId="0" borderId="0" applyNumberFormat="0" applyFill="0" applyBorder="0" applyAlignment="0" applyProtection="0"/>
    <xf numFmtId="0" fontId="76" fillId="0" borderId="0" applyNumberFormat="0" applyFill="0" applyBorder="0" applyAlignment="0" applyProtection="0"/>
    <xf numFmtId="37" fontId="63" fillId="0" borderId="0">
      <alignment/>
      <protection/>
    </xf>
    <xf numFmtId="188" fontId="64" fillId="0" borderId="35" applyBorder="0" applyProtection="0">
      <alignment horizontal="right"/>
    </xf>
  </cellStyleXfs>
  <cellXfs count="232">
    <xf numFmtId="0" fontId="0" fillId="0" borderId="0" xfId="0" applyAlignment="1">
      <alignment/>
    </xf>
    <xf numFmtId="0" fontId="5" fillId="56" borderId="0" xfId="0" applyFont="1" applyFill="1" applyAlignment="1">
      <alignment/>
    </xf>
    <xf numFmtId="14" fontId="65" fillId="56" borderId="16" xfId="0" applyNumberFormat="1" applyFont="1" applyFill="1" applyBorder="1" applyAlignment="1">
      <alignment horizontal="center"/>
    </xf>
    <xf numFmtId="0" fontId="65" fillId="56" borderId="16" xfId="0" applyFont="1" applyFill="1" applyBorder="1" applyAlignment="1">
      <alignment horizontal="center"/>
    </xf>
    <xf numFmtId="169" fontId="65" fillId="56" borderId="16" xfId="0" applyNumberFormat="1" applyFont="1" applyFill="1" applyBorder="1" applyAlignment="1">
      <alignment horizontal="center"/>
    </xf>
    <xf numFmtId="14" fontId="65" fillId="56" borderId="16" xfId="0" applyNumberFormat="1" applyFont="1" applyFill="1" applyBorder="1" applyAlignment="1">
      <alignment horizontal="right"/>
    </xf>
    <xf numFmtId="0" fontId="65" fillId="56" borderId="16" xfId="0" applyFont="1" applyFill="1" applyBorder="1" applyAlignment="1">
      <alignment horizontal="right"/>
    </xf>
    <xf numFmtId="0" fontId="65" fillId="56" borderId="16" xfId="0" applyFont="1" applyFill="1" applyBorder="1" applyAlignment="1">
      <alignment horizontal="right" wrapText="1"/>
    </xf>
    <xf numFmtId="0" fontId="5" fillId="56" borderId="43" xfId="0" applyFont="1" applyFill="1" applyBorder="1" applyAlignment="1">
      <alignment/>
    </xf>
    <xf numFmtId="169" fontId="5" fillId="56" borderId="43" xfId="0" applyNumberFormat="1" applyFont="1" applyFill="1" applyBorder="1" applyAlignment="1" quotePrefix="1">
      <alignment/>
    </xf>
    <xf numFmtId="169" fontId="5" fillId="56" borderId="43" xfId="0" applyNumberFormat="1" applyFont="1" applyFill="1" applyBorder="1" applyAlignment="1">
      <alignment/>
    </xf>
    <xf numFmtId="170" fontId="5" fillId="56" borderId="43" xfId="0" applyNumberFormat="1" applyFont="1" applyFill="1" applyBorder="1" applyAlignment="1">
      <alignment/>
    </xf>
    <xf numFmtId="10" fontId="5" fillId="56" borderId="43" xfId="602" applyNumberFormat="1" applyFont="1" applyFill="1" applyBorder="1" applyAlignment="1">
      <alignment/>
    </xf>
    <xf numFmtId="171" fontId="5" fillId="56" borderId="44" xfId="0" applyNumberFormat="1" applyFont="1" applyFill="1" applyBorder="1" applyAlignment="1">
      <alignment/>
    </xf>
    <xf numFmtId="0" fontId="5" fillId="56" borderId="45" xfId="0" applyFont="1" applyFill="1" applyBorder="1" applyAlignment="1">
      <alignment/>
    </xf>
    <xf numFmtId="169" fontId="5" fillId="56" borderId="45" xfId="0" applyNumberFormat="1" applyFont="1" applyFill="1" applyBorder="1" applyAlignment="1">
      <alignment/>
    </xf>
    <xf numFmtId="172" fontId="5" fillId="56" borderId="45" xfId="0" applyNumberFormat="1" applyFont="1" applyFill="1" applyBorder="1" applyAlignment="1">
      <alignment/>
    </xf>
    <xf numFmtId="43" fontId="5" fillId="56" borderId="45" xfId="0" applyNumberFormat="1" applyFont="1" applyFill="1" applyBorder="1" applyAlignment="1">
      <alignment/>
    </xf>
    <xf numFmtId="0" fontId="5" fillId="56" borderId="44" xfId="0" applyFont="1" applyFill="1" applyBorder="1" applyAlignment="1">
      <alignment/>
    </xf>
    <xf numFmtId="0" fontId="5" fillId="56" borderId="46" xfId="0" applyFont="1" applyFill="1" applyBorder="1" applyAlignment="1">
      <alignment/>
    </xf>
    <xf numFmtId="0" fontId="5" fillId="56" borderId="16" xfId="0" applyFont="1" applyFill="1" applyBorder="1" applyAlignment="1">
      <alignment/>
    </xf>
    <xf numFmtId="169" fontId="5" fillId="56" borderId="16" xfId="0" applyNumberFormat="1" applyFont="1" applyFill="1" applyBorder="1" applyAlignment="1">
      <alignment/>
    </xf>
    <xf numFmtId="172" fontId="5" fillId="56" borderId="16" xfId="0" applyNumberFormat="1" applyFont="1" applyFill="1" applyBorder="1" applyAlignment="1">
      <alignment/>
    </xf>
    <xf numFmtId="43" fontId="5" fillId="56" borderId="16" xfId="0" applyNumberFormat="1" applyFont="1" applyFill="1" applyBorder="1" applyAlignment="1">
      <alignment/>
    </xf>
    <xf numFmtId="169" fontId="5" fillId="56" borderId="30" xfId="0" applyNumberFormat="1" applyFont="1" applyFill="1" applyBorder="1" applyAlignment="1">
      <alignment/>
    </xf>
    <xf numFmtId="172" fontId="5" fillId="56" borderId="30" xfId="0" applyNumberFormat="1" applyFont="1" applyFill="1" applyBorder="1" applyAlignment="1">
      <alignment/>
    </xf>
    <xf numFmtId="43" fontId="5" fillId="56" borderId="30" xfId="0" applyNumberFormat="1" applyFont="1" applyFill="1" applyBorder="1" applyAlignment="1">
      <alignment/>
    </xf>
    <xf numFmtId="169" fontId="65" fillId="56" borderId="16" xfId="0" applyNumberFormat="1" applyFont="1" applyFill="1" applyBorder="1" applyAlignment="1">
      <alignment horizontal="center" wrapText="1"/>
    </xf>
    <xf numFmtId="168" fontId="5" fillId="56" borderId="45" xfId="0" applyNumberFormat="1" applyFont="1" applyFill="1" applyBorder="1" applyAlignment="1">
      <alignment/>
    </xf>
    <xf numFmtId="168" fontId="5" fillId="56" borderId="30" xfId="0" applyNumberFormat="1" applyFont="1" applyFill="1" applyBorder="1" applyAlignment="1">
      <alignment/>
    </xf>
    <xf numFmtId="168" fontId="5" fillId="56" borderId="16" xfId="0" applyNumberFormat="1" applyFont="1" applyFill="1" applyBorder="1" applyAlignment="1">
      <alignment/>
    </xf>
    <xf numFmtId="168" fontId="5" fillId="56" borderId="44" xfId="0" applyNumberFormat="1" applyFont="1" applyFill="1" applyBorder="1" applyAlignment="1">
      <alignment/>
    </xf>
    <xf numFmtId="168" fontId="5" fillId="56" borderId="46" xfId="0" applyNumberFormat="1" applyFont="1" applyFill="1" applyBorder="1" applyAlignment="1">
      <alignment/>
    </xf>
    <xf numFmtId="171" fontId="5" fillId="56" borderId="47" xfId="0" applyNumberFormat="1" applyFont="1" applyFill="1" applyBorder="1" applyAlignment="1">
      <alignment/>
    </xf>
    <xf numFmtId="0" fontId="5" fillId="56" borderId="48" xfId="0" applyFont="1" applyFill="1" applyBorder="1" applyAlignment="1">
      <alignment/>
    </xf>
    <xf numFmtId="168" fontId="5" fillId="56" borderId="48" xfId="0" applyNumberFormat="1" applyFont="1" applyFill="1" applyBorder="1" applyAlignment="1">
      <alignment/>
    </xf>
    <xf numFmtId="169" fontId="5" fillId="56" borderId="48" xfId="0" applyNumberFormat="1" applyFont="1" applyFill="1" applyBorder="1" applyAlignment="1">
      <alignment/>
    </xf>
    <xf numFmtId="172" fontId="5" fillId="56" borderId="48" xfId="0" applyNumberFormat="1" applyFont="1" applyFill="1" applyBorder="1" applyAlignment="1">
      <alignment/>
    </xf>
    <xf numFmtId="43" fontId="5" fillId="56" borderId="48" xfId="0" applyNumberFormat="1" applyFont="1" applyFill="1" applyBorder="1" applyAlignment="1">
      <alignment/>
    </xf>
    <xf numFmtId="171" fontId="5" fillId="56" borderId="43" xfId="0" applyNumberFormat="1" applyFont="1" applyFill="1" applyBorder="1" applyAlignment="1">
      <alignment/>
    </xf>
    <xf numFmtId="168" fontId="5" fillId="56" borderId="43" xfId="0" applyNumberFormat="1" applyFont="1" applyFill="1" applyBorder="1" applyAlignment="1">
      <alignment/>
    </xf>
    <xf numFmtId="172" fontId="5" fillId="56" borderId="43" xfId="0" applyNumberFormat="1" applyFont="1" applyFill="1" applyBorder="1" applyAlignment="1">
      <alignment/>
    </xf>
    <xf numFmtId="43" fontId="5" fillId="56" borderId="43" xfId="0" applyNumberFormat="1" applyFont="1" applyFill="1" applyBorder="1" applyAlignment="1">
      <alignment/>
    </xf>
    <xf numFmtId="0" fontId="5" fillId="56" borderId="47" xfId="0" applyFont="1" applyFill="1" applyBorder="1" applyAlignment="1">
      <alignment/>
    </xf>
    <xf numFmtId="168" fontId="5" fillId="56" borderId="47" xfId="0" applyNumberFormat="1" applyFont="1" applyFill="1" applyBorder="1" applyAlignment="1">
      <alignment/>
    </xf>
    <xf numFmtId="0" fontId="44" fillId="56" borderId="0" xfId="0" applyFont="1" applyFill="1" applyAlignment="1">
      <alignment/>
    </xf>
    <xf numFmtId="14" fontId="43" fillId="56" borderId="0" xfId="0" applyNumberFormat="1" applyFont="1" applyFill="1" applyAlignment="1">
      <alignment/>
    </xf>
    <xf numFmtId="168" fontId="43" fillId="56" borderId="0" xfId="0" applyNumberFormat="1" applyFont="1" applyFill="1" applyAlignment="1">
      <alignment horizontal="right"/>
    </xf>
    <xf numFmtId="0" fontId="65" fillId="56" borderId="16" xfId="0" applyFont="1" applyFill="1" applyBorder="1" applyAlignment="1">
      <alignment horizontal="center" wrapText="1"/>
    </xf>
    <xf numFmtId="0" fontId="66" fillId="56" borderId="0" xfId="0" applyFont="1" applyFill="1" applyAlignment="1">
      <alignment/>
    </xf>
    <xf numFmtId="0" fontId="67" fillId="56" borderId="0" xfId="0" applyFont="1" applyFill="1" applyAlignment="1">
      <alignment/>
    </xf>
    <xf numFmtId="168" fontId="44" fillId="56" borderId="0" xfId="0" applyNumberFormat="1" applyFont="1" applyFill="1" applyAlignment="1">
      <alignment/>
    </xf>
    <xf numFmtId="0" fontId="44" fillId="56" borderId="0" xfId="0" applyFont="1" applyFill="1" applyAlignment="1">
      <alignment wrapText="1" shrinkToFit="1"/>
    </xf>
    <xf numFmtId="164" fontId="44" fillId="0" borderId="0" xfId="400" applyNumberFormat="1" applyFont="1" applyFill="1" applyBorder="1" applyAlignment="1">
      <alignment/>
    </xf>
    <xf numFmtId="165" fontId="44" fillId="56" borderId="0" xfId="376" applyNumberFormat="1" applyFont="1" applyFill="1" applyAlignment="1">
      <alignment/>
    </xf>
    <xf numFmtId="1" fontId="44" fillId="56" borderId="0" xfId="0" applyNumberFormat="1" applyFont="1" applyFill="1" applyAlignment="1">
      <alignment/>
    </xf>
    <xf numFmtId="10" fontId="44" fillId="56" borderId="0" xfId="602" applyNumberFormat="1" applyFont="1" applyFill="1" applyAlignment="1">
      <alignment/>
    </xf>
    <xf numFmtId="166" fontId="44" fillId="56" borderId="0" xfId="602" applyNumberFormat="1" applyFont="1" applyFill="1" applyAlignment="1">
      <alignment/>
    </xf>
    <xf numFmtId="10" fontId="67" fillId="56" borderId="0" xfId="602" applyNumberFormat="1" applyFont="1" applyFill="1" applyAlignment="1">
      <alignment/>
    </xf>
    <xf numFmtId="167" fontId="44" fillId="56" borderId="43" xfId="0" applyNumberFormat="1" applyFont="1" applyFill="1" applyBorder="1" applyAlignment="1">
      <alignment/>
    </xf>
    <xf numFmtId="0" fontId="44" fillId="56" borderId="43" xfId="0" applyFont="1" applyFill="1" applyBorder="1" applyAlignment="1">
      <alignment horizontal="left"/>
    </xf>
    <xf numFmtId="0" fontId="44" fillId="56" borderId="43" xfId="0" applyFont="1" applyFill="1" applyBorder="1" applyAlignment="1">
      <alignment/>
    </xf>
    <xf numFmtId="167" fontId="44" fillId="56" borderId="44" xfId="0" applyNumberFormat="1" applyFont="1" applyFill="1" applyBorder="1" applyAlignment="1">
      <alignment/>
    </xf>
    <xf numFmtId="0" fontId="44" fillId="56" borderId="44" xfId="0" applyFont="1" applyFill="1" applyBorder="1" applyAlignment="1">
      <alignment horizontal="left"/>
    </xf>
    <xf numFmtId="0" fontId="44" fillId="56" borderId="44" xfId="0" applyFont="1" applyFill="1" applyBorder="1" applyAlignment="1">
      <alignment/>
    </xf>
    <xf numFmtId="8" fontId="44" fillId="56" borderId="44" xfId="0" applyNumberFormat="1" applyFont="1" applyFill="1" applyBorder="1" applyAlignment="1">
      <alignment/>
    </xf>
    <xf numFmtId="168" fontId="44" fillId="56" borderId="44" xfId="376" applyNumberFormat="1" applyFont="1" applyFill="1" applyBorder="1" applyAlignment="1">
      <alignment/>
    </xf>
    <xf numFmtId="167" fontId="43" fillId="56" borderId="47" xfId="400" applyNumberFormat="1" applyFont="1" applyFill="1" applyBorder="1" applyAlignment="1">
      <alignment/>
    </xf>
    <xf numFmtId="0" fontId="43" fillId="56" borderId="48" xfId="0" applyFont="1" applyFill="1" applyBorder="1" applyAlignment="1">
      <alignment horizontal="left"/>
    </xf>
    <xf numFmtId="0" fontId="43" fillId="56" borderId="48" xfId="0" applyFont="1" applyFill="1" applyBorder="1" applyAlignment="1">
      <alignment/>
    </xf>
    <xf numFmtId="43" fontId="44" fillId="56" borderId="48" xfId="376" applyFont="1" applyFill="1" applyBorder="1" applyAlignment="1">
      <alignment/>
    </xf>
    <xf numFmtId="43" fontId="44" fillId="56" borderId="0" xfId="0" applyNumberFormat="1" applyFont="1" applyFill="1" applyAlignment="1">
      <alignment/>
    </xf>
    <xf numFmtId="0" fontId="43" fillId="56" borderId="16" xfId="0" applyFont="1" applyFill="1" applyBorder="1" applyAlignment="1">
      <alignment horizontal="left"/>
    </xf>
    <xf numFmtId="0" fontId="43" fillId="56" borderId="16" xfId="0" applyFont="1" applyFill="1" applyBorder="1" applyAlignment="1">
      <alignment/>
    </xf>
    <xf numFmtId="43" fontId="44" fillId="56" borderId="16" xfId="376" applyFont="1" applyFill="1" applyBorder="1" applyAlignment="1">
      <alignment/>
    </xf>
    <xf numFmtId="14" fontId="44" fillId="56" borderId="0" xfId="0" applyNumberFormat="1" applyFont="1" applyFill="1" applyAlignment="1">
      <alignment/>
    </xf>
    <xf numFmtId="169" fontId="44" fillId="56" borderId="0" xfId="0" applyNumberFormat="1" applyFont="1" applyFill="1" applyAlignment="1">
      <alignment/>
    </xf>
    <xf numFmtId="167" fontId="68" fillId="56" borderId="44" xfId="0" applyNumberFormat="1" applyFont="1" applyFill="1" applyBorder="1" applyAlignment="1">
      <alignment/>
    </xf>
    <xf numFmtId="168" fontId="44" fillId="56" borderId="0" xfId="371" applyNumberFormat="1" applyFont="1" applyFill="1" applyAlignment="1">
      <alignment/>
    </xf>
    <xf numFmtId="0" fontId="44" fillId="56" borderId="0" xfId="0" applyFont="1" applyFill="1" applyAlignment="1">
      <alignment horizontal="right"/>
    </xf>
    <xf numFmtId="0" fontId="43" fillId="56" borderId="0" xfId="0" applyFont="1" applyFill="1" applyBorder="1" applyAlignment="1">
      <alignment horizontal="left"/>
    </xf>
    <xf numFmtId="194" fontId="44" fillId="56" borderId="0" xfId="0" applyNumberFormat="1" applyFont="1" applyFill="1" applyAlignment="1">
      <alignment/>
    </xf>
    <xf numFmtId="0" fontId="43" fillId="56" borderId="0" xfId="0" applyFont="1" applyFill="1" applyBorder="1" applyAlignment="1">
      <alignment/>
    </xf>
    <xf numFmtId="43" fontId="44" fillId="56" borderId="0" xfId="376" applyFont="1" applyFill="1" applyBorder="1" applyAlignment="1">
      <alignment/>
    </xf>
    <xf numFmtId="14" fontId="67" fillId="56" borderId="0" xfId="0" applyNumberFormat="1" applyFont="1" applyFill="1" applyAlignment="1">
      <alignment/>
    </xf>
    <xf numFmtId="167" fontId="43" fillId="56" borderId="16" xfId="400" applyNumberFormat="1" applyFont="1" applyFill="1" applyBorder="1" applyAlignment="1">
      <alignment/>
    </xf>
    <xf numFmtId="3" fontId="44" fillId="56" borderId="47" xfId="400" applyNumberFormat="1" applyFont="1" applyFill="1" applyBorder="1" applyAlignment="1">
      <alignment/>
    </xf>
    <xf numFmtId="0" fontId="44" fillId="56" borderId="16" xfId="0" applyFont="1" applyFill="1" applyBorder="1" applyAlignment="1">
      <alignment horizontal="left"/>
    </xf>
    <xf numFmtId="0" fontId="44" fillId="56" borderId="16" xfId="0" applyFont="1" applyFill="1" applyBorder="1" applyAlignment="1">
      <alignment/>
    </xf>
    <xf numFmtId="167" fontId="44" fillId="56" borderId="47" xfId="400" applyNumberFormat="1" applyFont="1" applyFill="1" applyBorder="1" applyAlignment="1">
      <alignment/>
    </xf>
    <xf numFmtId="8" fontId="44" fillId="56" borderId="44" xfId="0" applyNumberFormat="1" applyFont="1" applyFill="1" applyBorder="1" applyAlignment="1" quotePrefix="1">
      <alignment/>
    </xf>
    <xf numFmtId="10" fontId="67" fillId="56" borderId="0" xfId="602" applyNumberFormat="1" applyFont="1" applyFill="1" applyAlignment="1">
      <alignment horizontal="center"/>
    </xf>
    <xf numFmtId="0" fontId="44" fillId="56" borderId="0" xfId="0" applyFont="1" applyFill="1" applyAlignment="1">
      <alignment horizontal="center"/>
    </xf>
    <xf numFmtId="0" fontId="43" fillId="56" borderId="8" xfId="0" applyFont="1" applyFill="1" applyBorder="1" applyAlignment="1">
      <alignment/>
    </xf>
    <xf numFmtId="43" fontId="44" fillId="56" borderId="49" xfId="376" applyFont="1" applyFill="1" applyBorder="1" applyAlignment="1">
      <alignment/>
    </xf>
    <xf numFmtId="9" fontId="43" fillId="56" borderId="0" xfId="586" applyFont="1" applyFill="1" applyBorder="1" applyAlignment="1">
      <alignment/>
    </xf>
    <xf numFmtId="167" fontId="44" fillId="56" borderId="0" xfId="0" applyNumberFormat="1" applyFont="1" applyFill="1" applyBorder="1" applyAlignment="1">
      <alignment/>
    </xf>
    <xf numFmtId="0" fontId="44" fillId="56" borderId="0" xfId="0" applyFont="1" applyFill="1" applyBorder="1" applyAlignment="1">
      <alignment horizontal="left"/>
    </xf>
    <xf numFmtId="0" fontId="44" fillId="56" borderId="0" xfId="0" applyFont="1" applyFill="1" applyBorder="1" applyAlignment="1">
      <alignment/>
    </xf>
    <xf numFmtId="8" fontId="44" fillId="56" borderId="0" xfId="0" applyNumberFormat="1" applyFont="1" applyFill="1" applyBorder="1" applyAlignment="1">
      <alignment/>
    </xf>
    <xf numFmtId="8" fontId="44" fillId="56" borderId="0" xfId="0" applyNumberFormat="1" applyFont="1" applyFill="1" applyBorder="1" applyAlignment="1" quotePrefix="1">
      <alignment/>
    </xf>
    <xf numFmtId="167" fontId="68" fillId="56" borderId="0" xfId="0" applyNumberFormat="1" applyFont="1" applyFill="1" applyBorder="1" applyAlignment="1">
      <alignment/>
    </xf>
    <xf numFmtId="168" fontId="44" fillId="56" borderId="0" xfId="376" applyNumberFormat="1" applyFont="1" applyFill="1" applyBorder="1" applyAlignment="1">
      <alignment/>
    </xf>
    <xf numFmtId="167" fontId="43" fillId="56" borderId="0" xfId="400" applyNumberFormat="1" applyFont="1" applyFill="1" applyBorder="1" applyAlignment="1">
      <alignment/>
    </xf>
    <xf numFmtId="3" fontId="44" fillId="56" borderId="0" xfId="400" applyNumberFormat="1" applyFont="1" applyFill="1" applyBorder="1" applyAlignment="1">
      <alignment/>
    </xf>
    <xf numFmtId="167" fontId="44" fillId="56" borderId="0" xfId="400" applyNumberFormat="1" applyFont="1" applyFill="1" applyBorder="1" applyAlignment="1">
      <alignment/>
    </xf>
    <xf numFmtId="0" fontId="77" fillId="56" borderId="0" xfId="0" applyFont="1" applyFill="1" applyBorder="1" applyAlignment="1">
      <alignment/>
    </xf>
    <xf numFmtId="14" fontId="78" fillId="56" borderId="0" xfId="0" applyNumberFormat="1" applyFont="1" applyFill="1" applyBorder="1" applyAlignment="1">
      <alignment horizontal="center"/>
    </xf>
    <xf numFmtId="0" fontId="78" fillId="56" borderId="0" xfId="0" applyFont="1" applyFill="1" applyBorder="1" applyAlignment="1">
      <alignment horizontal="center"/>
    </xf>
    <xf numFmtId="169" fontId="78" fillId="56" borderId="0" xfId="0" applyNumberFormat="1" applyFont="1" applyFill="1" applyBorder="1" applyAlignment="1">
      <alignment horizontal="center"/>
    </xf>
    <xf numFmtId="14" fontId="78" fillId="56" borderId="0" xfId="0" applyNumberFormat="1" applyFont="1" applyFill="1" applyBorder="1" applyAlignment="1">
      <alignment horizontal="right"/>
    </xf>
    <xf numFmtId="0" fontId="78" fillId="56" borderId="0" xfId="0" applyFont="1" applyFill="1" applyBorder="1" applyAlignment="1">
      <alignment horizontal="right"/>
    </xf>
    <xf numFmtId="169" fontId="78" fillId="56" borderId="0" xfId="0" applyNumberFormat="1" applyFont="1" applyFill="1" applyBorder="1" applyAlignment="1">
      <alignment horizontal="center" wrapText="1"/>
    </xf>
    <xf numFmtId="0" fontId="78" fillId="56" borderId="0" xfId="0" applyFont="1" applyFill="1" applyBorder="1" applyAlignment="1">
      <alignment horizontal="right" wrapText="1"/>
    </xf>
    <xf numFmtId="0" fontId="78" fillId="56" borderId="0" xfId="0" applyFont="1" applyFill="1" applyBorder="1" applyAlignment="1">
      <alignment horizontal="center" wrapText="1"/>
    </xf>
    <xf numFmtId="9" fontId="79" fillId="56" borderId="0" xfId="586" applyFont="1" applyFill="1" applyBorder="1" applyAlignment="1">
      <alignment/>
    </xf>
    <xf numFmtId="0" fontId="79" fillId="56" borderId="0" xfId="0" applyFont="1" applyFill="1" applyBorder="1" applyAlignment="1">
      <alignment horizontal="left"/>
    </xf>
    <xf numFmtId="0" fontId="79" fillId="56" borderId="0" xfId="0" applyFont="1" applyFill="1" applyBorder="1" applyAlignment="1">
      <alignment/>
    </xf>
    <xf numFmtId="43" fontId="80" fillId="56" borderId="0" xfId="376" applyFont="1" applyFill="1" applyBorder="1" applyAlignment="1">
      <alignment/>
    </xf>
    <xf numFmtId="0" fontId="80" fillId="56" borderId="0" xfId="0" applyFont="1" applyFill="1" applyBorder="1" applyAlignment="1">
      <alignment/>
    </xf>
    <xf numFmtId="10" fontId="81" fillId="56" borderId="0" xfId="602" applyNumberFormat="1" applyFont="1" applyFill="1" applyBorder="1" applyAlignment="1">
      <alignment/>
    </xf>
    <xf numFmtId="10" fontId="81" fillId="56" borderId="0" xfId="602" applyNumberFormat="1" applyFont="1" applyFill="1" applyBorder="1" applyAlignment="1">
      <alignment horizontal="center"/>
    </xf>
    <xf numFmtId="0" fontId="80" fillId="56" borderId="0" xfId="0" applyFont="1" applyFill="1" applyBorder="1" applyAlignment="1">
      <alignment horizontal="right"/>
    </xf>
    <xf numFmtId="0" fontId="80" fillId="56" borderId="0" xfId="0" applyFont="1" applyFill="1" applyBorder="1" applyAlignment="1">
      <alignment horizontal="center"/>
    </xf>
    <xf numFmtId="167" fontId="80" fillId="56" borderId="0" xfId="0" applyNumberFormat="1" applyFont="1" applyFill="1" applyBorder="1" applyAlignment="1">
      <alignment/>
    </xf>
    <xf numFmtId="0" fontId="80" fillId="56" borderId="0" xfId="0" applyFont="1" applyFill="1" applyBorder="1" applyAlignment="1">
      <alignment horizontal="left"/>
    </xf>
    <xf numFmtId="8" fontId="80" fillId="56" borderId="0" xfId="0" applyNumberFormat="1" applyFont="1" applyFill="1" applyBorder="1" applyAlignment="1">
      <alignment/>
    </xf>
    <xf numFmtId="8" fontId="80" fillId="56" borderId="0" xfId="0" applyNumberFormat="1" applyFont="1" applyFill="1" applyBorder="1" applyAlignment="1" quotePrefix="1">
      <alignment/>
    </xf>
    <xf numFmtId="167" fontId="82" fillId="56" borderId="0" xfId="0" applyNumberFormat="1" applyFont="1" applyFill="1" applyBorder="1" applyAlignment="1">
      <alignment/>
    </xf>
    <xf numFmtId="168" fontId="80" fillId="56" borderId="0" xfId="376" applyNumberFormat="1" applyFont="1" applyFill="1" applyBorder="1" applyAlignment="1">
      <alignment/>
    </xf>
    <xf numFmtId="167" fontId="79" fillId="56" borderId="0" xfId="400" applyNumberFormat="1" applyFont="1" applyFill="1" applyBorder="1" applyAlignment="1">
      <alignment/>
    </xf>
    <xf numFmtId="43" fontId="80" fillId="56" borderId="0" xfId="0" applyNumberFormat="1" applyFont="1" applyFill="1" applyBorder="1" applyAlignment="1">
      <alignment/>
    </xf>
    <xf numFmtId="3" fontId="80" fillId="56" borderId="0" xfId="400" applyNumberFormat="1" applyFont="1" applyFill="1" applyBorder="1" applyAlignment="1">
      <alignment/>
    </xf>
    <xf numFmtId="167" fontId="80" fillId="56" borderId="0" xfId="400" applyNumberFormat="1" applyFont="1" applyFill="1" applyBorder="1" applyAlignment="1">
      <alignment/>
    </xf>
    <xf numFmtId="0" fontId="4" fillId="0" borderId="0" xfId="0" applyFont="1" applyAlignment="1">
      <alignment/>
    </xf>
    <xf numFmtId="168" fontId="0" fillId="0" borderId="0" xfId="0" applyNumberFormat="1" applyAlignment="1">
      <alignment/>
    </xf>
    <xf numFmtId="0" fontId="0" fillId="0" borderId="0" xfId="0" applyFill="1" applyBorder="1" applyAlignment="1">
      <alignment/>
    </xf>
    <xf numFmtId="0" fontId="0" fillId="0" borderId="0" xfId="0" applyFill="1" applyBorder="1" applyAlignment="1">
      <alignment horizontal="right"/>
    </xf>
    <xf numFmtId="168" fontId="0" fillId="0" borderId="0" xfId="382" applyNumberFormat="1" applyFont="1" applyFill="1" applyBorder="1" applyAlignment="1">
      <alignment/>
    </xf>
    <xf numFmtId="0" fontId="4" fillId="0" borderId="0" xfId="0" applyFont="1" applyFill="1" applyBorder="1" applyAlignment="1">
      <alignment horizontal="right"/>
    </xf>
    <xf numFmtId="0" fontId="0" fillId="0" borderId="0" xfId="0" applyFill="1" applyBorder="1" applyAlignment="1" quotePrefix="1">
      <alignment/>
    </xf>
    <xf numFmtId="1" fontId="0" fillId="0" borderId="0" xfId="0" applyNumberFormat="1" applyFill="1"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168" fontId="4" fillId="0" borderId="53" xfId="0" applyNumberFormat="1" applyFont="1" applyFill="1" applyBorder="1" applyAlignment="1">
      <alignment/>
    </xf>
    <xf numFmtId="15" fontId="0" fillId="0" borderId="0" xfId="0" applyNumberFormat="1" applyAlignment="1">
      <alignment/>
    </xf>
    <xf numFmtId="168" fontId="0" fillId="0" borderId="0" xfId="371" applyNumberFormat="1" applyFont="1" applyAlignment="1">
      <alignment/>
    </xf>
    <xf numFmtId="0" fontId="4" fillId="0" borderId="0" xfId="0" applyFont="1" applyFill="1" applyBorder="1" applyAlignment="1">
      <alignment/>
    </xf>
    <xf numFmtId="168" fontId="4" fillId="0" borderId="53" xfId="0" applyNumberFormat="1" applyFont="1" applyFill="1" applyBorder="1" applyAlignment="1">
      <alignment horizontal="right"/>
    </xf>
    <xf numFmtId="0" fontId="0" fillId="0" borderId="0" xfId="0" applyAlignment="1">
      <alignment horizontal="right"/>
    </xf>
    <xf numFmtId="0" fontId="0" fillId="0" borderId="0" xfId="0" applyAlignment="1">
      <alignment horizontal="center"/>
    </xf>
    <xf numFmtId="0" fontId="0" fillId="0" borderId="0" xfId="0" applyAlignment="1">
      <alignment horizontal="center" wrapText="1"/>
    </xf>
    <xf numFmtId="204" fontId="0" fillId="0" borderId="0" xfId="396" applyNumberFormat="1" applyFont="1" applyAlignment="1">
      <alignment/>
    </xf>
    <xf numFmtId="0" fontId="0" fillId="56" borderId="0" xfId="0" applyFont="1" applyFill="1" applyBorder="1" applyAlignment="1">
      <alignment/>
    </xf>
    <xf numFmtId="0" fontId="5" fillId="56" borderId="0" xfId="0" applyFont="1" applyFill="1" applyBorder="1" applyAlignment="1">
      <alignment/>
    </xf>
    <xf numFmtId="169" fontId="5" fillId="56" borderId="0" xfId="0" applyNumberFormat="1" applyFont="1" applyFill="1" applyBorder="1" applyAlignment="1" quotePrefix="1">
      <alignment/>
    </xf>
    <xf numFmtId="169" fontId="5" fillId="56" borderId="0" xfId="0" applyNumberFormat="1" applyFont="1" applyFill="1" applyBorder="1" applyAlignment="1">
      <alignment/>
    </xf>
    <xf numFmtId="170" fontId="5" fillId="56" borderId="0" xfId="0" applyNumberFormat="1" applyFont="1" applyFill="1" applyBorder="1" applyAlignment="1">
      <alignment/>
    </xf>
    <xf numFmtId="10" fontId="5" fillId="56" borderId="0" xfId="602" applyNumberFormat="1" applyFont="1" applyFill="1" applyBorder="1" applyAlignment="1">
      <alignment/>
    </xf>
    <xf numFmtId="171" fontId="5" fillId="56" borderId="0" xfId="0" applyNumberFormat="1" applyFont="1" applyFill="1" applyBorder="1" applyAlignment="1">
      <alignment/>
    </xf>
    <xf numFmtId="168" fontId="5" fillId="56" borderId="0" xfId="0" applyNumberFormat="1" applyFont="1" applyFill="1" applyBorder="1" applyAlignment="1">
      <alignment/>
    </xf>
    <xf numFmtId="172" fontId="5" fillId="56" borderId="0" xfId="0" applyNumberFormat="1" applyFont="1" applyFill="1" applyBorder="1" applyAlignment="1">
      <alignment/>
    </xf>
    <xf numFmtId="43" fontId="5" fillId="56" borderId="0" xfId="0" applyNumberFormat="1" applyFont="1" applyFill="1" applyBorder="1" applyAlignment="1">
      <alignment/>
    </xf>
    <xf numFmtId="44" fontId="0" fillId="0" borderId="0" xfId="0" applyNumberFormat="1" applyAlignment="1">
      <alignment/>
    </xf>
    <xf numFmtId="10" fontId="0" fillId="0" borderId="0" xfId="0" applyNumberFormat="1" applyAlignment="1">
      <alignment/>
    </xf>
    <xf numFmtId="8" fontId="0" fillId="0" borderId="0" xfId="0" applyNumberFormat="1" applyAlignment="1">
      <alignment/>
    </xf>
    <xf numFmtId="167" fontId="44" fillId="0" borderId="43" xfId="0" applyNumberFormat="1" applyFont="1" applyFill="1" applyBorder="1" applyAlignment="1">
      <alignment/>
    </xf>
    <xf numFmtId="167" fontId="44" fillId="0" borderId="44" xfId="0" applyNumberFormat="1" applyFont="1" applyFill="1" applyBorder="1" applyAlignment="1">
      <alignment/>
    </xf>
    <xf numFmtId="167" fontId="68" fillId="0" borderId="44" xfId="0" applyNumberFormat="1" applyFont="1" applyFill="1" applyBorder="1" applyAlignment="1">
      <alignment/>
    </xf>
    <xf numFmtId="168" fontId="44" fillId="0" borderId="44" xfId="376" applyNumberFormat="1" applyFont="1" applyFill="1" applyBorder="1" applyAlignment="1">
      <alignment/>
    </xf>
    <xf numFmtId="167" fontId="43" fillId="0" borderId="47" xfId="400" applyNumberFormat="1" applyFont="1" applyFill="1" applyBorder="1" applyAlignment="1">
      <alignment/>
    </xf>
    <xf numFmtId="3" fontId="44" fillId="0" borderId="47" xfId="400" applyNumberFormat="1" applyFont="1" applyFill="1" applyBorder="1" applyAlignment="1">
      <alignment/>
    </xf>
    <xf numFmtId="167" fontId="44" fillId="0" borderId="47" xfId="400" applyNumberFormat="1" applyFont="1" applyFill="1" applyBorder="1" applyAlignment="1">
      <alignment/>
    </xf>
    <xf numFmtId="167" fontId="43" fillId="0" borderId="16" xfId="400" applyNumberFormat="1" applyFont="1" applyFill="1" applyBorder="1" applyAlignment="1">
      <alignment/>
    </xf>
    <xf numFmtId="0" fontId="0" fillId="76" borderId="54" xfId="0" applyFill="1" applyBorder="1" applyAlignment="1">
      <alignment horizontal="center" wrapText="1"/>
    </xf>
    <xf numFmtId="0" fontId="0" fillId="76" borderId="7" xfId="0" applyFill="1" applyBorder="1" applyAlignment="1">
      <alignment horizontal="center" wrapText="1"/>
    </xf>
    <xf numFmtId="0" fontId="0" fillId="76" borderId="55" xfId="0" applyFill="1" applyBorder="1" applyAlignment="1">
      <alignment horizontal="center" wrapText="1"/>
    </xf>
    <xf numFmtId="0" fontId="0" fillId="76" borderId="56" xfId="0" applyFill="1" applyBorder="1" applyAlignment="1">
      <alignment horizontal="center" wrapText="1"/>
    </xf>
    <xf numFmtId="0" fontId="0" fillId="76" borderId="57" xfId="0" applyFill="1" applyBorder="1" applyAlignment="1">
      <alignment horizontal="center" wrapText="1"/>
    </xf>
    <xf numFmtId="0" fontId="0" fillId="76" borderId="58" xfId="0" applyFill="1" applyBorder="1" applyAlignment="1">
      <alignment horizontal="center" wrapText="1"/>
    </xf>
    <xf numFmtId="0" fontId="0" fillId="0" borderId="59" xfId="0" applyBorder="1" applyAlignment="1">
      <alignment horizontal="center"/>
    </xf>
    <xf numFmtId="0" fontId="0" fillId="0" borderId="60" xfId="0" applyBorder="1" applyAlignment="1">
      <alignment horizontal="center"/>
    </xf>
    <xf numFmtId="168" fontId="0" fillId="0" borderId="61" xfId="382" applyNumberFormat="1" applyFont="1" applyBorder="1" applyAlignment="1">
      <alignment horizontal="center"/>
    </xf>
    <xf numFmtId="168" fontId="0" fillId="0" borderId="62" xfId="0" applyNumberFormat="1" applyBorder="1" applyAlignment="1">
      <alignment horizontal="center"/>
    </xf>
    <xf numFmtId="0" fontId="0" fillId="0" borderId="8" xfId="0" applyBorder="1" applyAlignment="1">
      <alignment horizontal="center"/>
    </xf>
    <xf numFmtId="0" fontId="0" fillId="0" borderId="63" xfId="0" applyBorder="1" applyAlignment="1">
      <alignment horizontal="center"/>
    </xf>
    <xf numFmtId="168" fontId="56" fillId="0" borderId="61" xfId="382" applyNumberFormat="1" applyFont="1" applyBorder="1" applyAlignment="1">
      <alignment horizontal="center"/>
    </xf>
    <xf numFmtId="168" fontId="0" fillId="0" borderId="51" xfId="0" applyNumberFormat="1"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168" fontId="0" fillId="0" borderId="28" xfId="382" applyNumberFormat="1" applyFont="1" applyBorder="1" applyAlignment="1">
      <alignment horizontal="center"/>
    </xf>
    <xf numFmtId="168" fontId="0" fillId="0" borderId="52" xfId="0" applyNumberFormat="1" applyBorder="1" applyAlignment="1">
      <alignment horizontal="center"/>
    </xf>
    <xf numFmtId="0" fontId="4" fillId="0" borderId="0" xfId="0" applyFont="1" applyFill="1" applyBorder="1" applyAlignment="1">
      <alignment horizontal="center"/>
    </xf>
    <xf numFmtId="168" fontId="4" fillId="0" borderId="53" xfId="0" applyNumberFormat="1" applyFont="1" applyFill="1" applyBorder="1" applyAlignment="1">
      <alignment horizontal="center"/>
    </xf>
    <xf numFmtId="168" fontId="4" fillId="0" borderId="0" xfId="0" applyNumberFormat="1" applyFont="1" applyFill="1" applyBorder="1" applyAlignment="1">
      <alignment horizontal="center"/>
    </xf>
    <xf numFmtId="168" fontId="4" fillId="0" borderId="53" xfId="382" applyNumberFormat="1" applyFont="1" applyFill="1" applyBorder="1" applyAlignment="1">
      <alignment horizontal="center"/>
    </xf>
    <xf numFmtId="8" fontId="0" fillId="0" borderId="48" xfId="382" applyNumberFormat="1" applyFont="1" applyBorder="1" applyAlignment="1">
      <alignment horizontal="center"/>
    </xf>
    <xf numFmtId="8" fontId="0" fillId="0" borderId="16" xfId="382" applyNumberFormat="1" applyFont="1" applyBorder="1" applyAlignment="1">
      <alignment horizontal="center"/>
    </xf>
    <xf numFmtId="8" fontId="0" fillId="0" borderId="68" xfId="382" applyNumberFormat="1" applyFont="1" applyBorder="1" applyAlignment="1">
      <alignment horizontal="center"/>
    </xf>
    <xf numFmtId="8" fontId="0" fillId="0" borderId="69" xfId="382" applyNumberFormat="1" applyFont="1" applyBorder="1" applyAlignment="1">
      <alignment horizontal="center"/>
    </xf>
    <xf numFmtId="6" fontId="0" fillId="0" borderId="48" xfId="382" applyNumberFormat="1" applyFont="1" applyBorder="1" applyAlignment="1">
      <alignment horizontal="center"/>
    </xf>
    <xf numFmtId="6" fontId="0" fillId="0" borderId="16" xfId="382" applyNumberFormat="1" applyFont="1" applyBorder="1" applyAlignment="1">
      <alignment horizontal="center"/>
    </xf>
    <xf numFmtId="6" fontId="0" fillId="0" borderId="69" xfId="382" applyNumberFormat="1" applyFont="1" applyBorder="1" applyAlignment="1">
      <alignment horizontal="center"/>
    </xf>
    <xf numFmtId="6" fontId="4" fillId="0" borderId="53" xfId="0" applyNumberFormat="1" applyFont="1" applyBorder="1" applyAlignment="1">
      <alignment horizontal="center"/>
    </xf>
    <xf numFmtId="6" fontId="0" fillId="0" borderId="63" xfId="382" applyNumberFormat="1" applyFont="1" applyBorder="1" applyAlignment="1">
      <alignment horizontal="center"/>
    </xf>
    <xf numFmtId="6" fontId="0" fillId="0" borderId="65" xfId="382" applyNumberFormat="1" applyFont="1" applyBorder="1" applyAlignment="1">
      <alignment horizontal="center"/>
    </xf>
    <xf numFmtId="6" fontId="0" fillId="0" borderId="70" xfId="382" applyNumberFormat="1" applyFont="1" applyBorder="1" applyAlignment="1">
      <alignment horizontal="center"/>
    </xf>
    <xf numFmtId="6" fontId="0" fillId="0" borderId="67" xfId="382" applyNumberFormat="1" applyFont="1" applyBorder="1" applyAlignment="1">
      <alignment horizontal="center"/>
    </xf>
    <xf numFmtId="6" fontId="4" fillId="0" borderId="53" xfId="382" applyNumberFormat="1" applyFont="1" applyFill="1" applyBorder="1" applyAlignment="1">
      <alignment horizontal="center"/>
    </xf>
    <xf numFmtId="7" fontId="0" fillId="0" borderId="71" xfId="0" applyNumberFormat="1" applyBorder="1" applyAlignment="1">
      <alignment horizontal="center"/>
    </xf>
    <xf numFmtId="7" fontId="0" fillId="0" borderId="51" xfId="0" applyNumberFormat="1" applyBorder="1" applyAlignment="1">
      <alignment horizontal="center"/>
    </xf>
    <xf numFmtId="7" fontId="0" fillId="0" borderId="48" xfId="0" applyNumberFormat="1" applyBorder="1" applyAlignment="1">
      <alignment horizontal="center"/>
    </xf>
    <xf numFmtId="7" fontId="0" fillId="0" borderId="63" xfId="0" applyNumberFormat="1" applyBorder="1" applyAlignment="1">
      <alignment horizontal="center"/>
    </xf>
    <xf numFmtId="7" fontId="0" fillId="0" borderId="64" xfId="0" applyNumberFormat="1" applyBorder="1" applyAlignment="1">
      <alignment horizontal="center"/>
    </xf>
    <xf numFmtId="7" fontId="0" fillId="0" borderId="16" xfId="0" applyNumberFormat="1" applyBorder="1" applyAlignment="1">
      <alignment horizontal="center"/>
    </xf>
    <xf numFmtId="7" fontId="0" fillId="0" borderId="65" xfId="0" applyNumberFormat="1" applyBorder="1" applyAlignment="1">
      <alignment horizontal="center"/>
    </xf>
    <xf numFmtId="7" fontId="0" fillId="0" borderId="66" xfId="0" applyNumberFormat="1" applyBorder="1" applyAlignment="1">
      <alignment horizontal="center"/>
    </xf>
    <xf numFmtId="7" fontId="0" fillId="0" borderId="69" xfId="0" applyNumberFormat="1" applyBorder="1" applyAlignment="1">
      <alignment horizontal="center"/>
    </xf>
    <xf numFmtId="7" fontId="0" fillId="0" borderId="67" xfId="0" applyNumberFormat="1" applyBorder="1" applyAlignment="1">
      <alignment horizontal="center"/>
    </xf>
    <xf numFmtId="7" fontId="4" fillId="0" borderId="53" xfId="382" applyNumberFormat="1" applyFont="1" applyFill="1" applyBorder="1" applyAlignment="1">
      <alignment horizontal="center"/>
    </xf>
    <xf numFmtId="7" fontId="4" fillId="0" borderId="53" xfId="0" applyNumberFormat="1" applyFont="1" applyBorder="1" applyAlignment="1">
      <alignment horizontal="center"/>
    </xf>
    <xf numFmtId="0" fontId="86" fillId="77" borderId="0" xfId="0" applyFont="1" applyFill="1" applyAlignment="1">
      <alignment/>
    </xf>
    <xf numFmtId="0" fontId="0" fillId="77" borderId="0" xfId="0" applyFill="1" applyAlignment="1">
      <alignment/>
    </xf>
    <xf numFmtId="0" fontId="44" fillId="56" borderId="72" xfId="0" applyFont="1" applyFill="1" applyBorder="1" applyAlignment="1">
      <alignment horizontal="left"/>
    </xf>
    <xf numFmtId="0" fontId="44" fillId="56" borderId="73" xfId="0" applyFont="1" applyFill="1" applyBorder="1" applyAlignment="1">
      <alignment horizontal="left"/>
    </xf>
    <xf numFmtId="0" fontId="44" fillId="56" borderId="0" xfId="0" applyFont="1" applyFill="1" applyBorder="1" applyAlignment="1">
      <alignment horizontal="left"/>
    </xf>
    <xf numFmtId="0" fontId="44" fillId="56" borderId="74" xfId="0" applyFont="1" applyFill="1" applyBorder="1" applyAlignment="1">
      <alignment horizontal="left"/>
    </xf>
    <xf numFmtId="0" fontId="80" fillId="56" borderId="0" xfId="0" applyFont="1" applyFill="1" applyBorder="1" applyAlignment="1">
      <alignment horizontal="left"/>
    </xf>
    <xf numFmtId="0" fontId="0" fillId="0" borderId="0" xfId="0" applyAlignment="1">
      <alignment horizontal="center"/>
    </xf>
  </cellXfs>
  <cellStyles count="687">
    <cellStyle name="Normal" xfId="0"/>
    <cellStyle name="_x0013_" xfId="15"/>
    <cellStyle name="%" xfId="16"/>
    <cellStyle name="_09GRC Gas Transport For Review" xfId="17"/>
    <cellStyle name="_4.06E Pass Throughs" xfId="18"/>
    <cellStyle name="_4.06E Pass Throughs 2" xfId="19"/>
    <cellStyle name="_4.06E Pass Throughs 3" xfId="20"/>
    <cellStyle name="_4.06E Pass Throughs_4 31 Regulatory Assets and Liabilities  7 06- Exhibit D" xfId="21"/>
    <cellStyle name="_4.06E Pass Throughs_4 31 Regulatory Assets and Liabilities  7 06- Exhibit D_Capacity Need Tool 11 IRP" xfId="22"/>
    <cellStyle name="_4.06E Pass Throughs_4 31 Regulatory Assets and Liabilities  7 06- Exhibit D_NIM+O&amp;M Monthly" xfId="23"/>
    <cellStyle name="_4.06E Pass Throughs_4 31 Regulatory Assets and Liabilities  7 06- Exhibit D_NIM+O&amp;M Monthly_Capacity Need Tool 11 IRP" xfId="24"/>
    <cellStyle name="_4.06E Pass Throughs_4 32 Regulatory Assets and Liabilities  7 06- Exhibit D" xfId="25"/>
    <cellStyle name="_4.06E Pass Throughs_4 32 Regulatory Assets and Liabilities  7 06- Exhibit D_Capacity Need Tool 11 IRP" xfId="26"/>
    <cellStyle name="_4.06E Pass Throughs_4 32 Regulatory Assets and Liabilities  7 06- Exhibit D_NIM+O&amp;M Monthly" xfId="27"/>
    <cellStyle name="_4.06E Pass Throughs_4 32 Regulatory Assets and Liabilities  7 06- Exhibit D_NIM+O&amp;M Monthly_Capacity Need Tool 11 IRP" xfId="28"/>
    <cellStyle name="_4.06E Pass Throughs_NIM+O&amp;M Monthly" xfId="29"/>
    <cellStyle name="_4.13E Montana Energy Tax" xfId="30"/>
    <cellStyle name="_4.13E Montana Energy Tax 2" xfId="31"/>
    <cellStyle name="_4.13E Montana Energy Tax 3" xfId="32"/>
    <cellStyle name="_4.13E Montana Energy Tax_4 31 Regulatory Assets and Liabilities  7 06- Exhibit D" xfId="33"/>
    <cellStyle name="_4.13E Montana Energy Tax_4 31 Regulatory Assets and Liabilities  7 06- Exhibit D_Capacity Need Tool 11 IRP" xfId="34"/>
    <cellStyle name="_4.13E Montana Energy Tax_4 32 Regulatory Assets and Liabilities  7 06- Exhibit D" xfId="35"/>
    <cellStyle name="_4.13E Montana Energy Tax_4 32 Regulatory Assets and Liabilities  7 06- Exhibit D_Capacity Need Tool 11 IRP" xfId="36"/>
    <cellStyle name="_Astoria Energy Pro Forma Inputs DEL 0209041" xfId="37"/>
    <cellStyle name="_Astoria Phase II Proforma_061122" xfId="38"/>
    <cellStyle name="_AURORA WIP" xfId="39"/>
    <cellStyle name="_AURORA WIP_NIM+O&amp;M Monthly" xfId="40"/>
    <cellStyle name="_Book1" xfId="41"/>
    <cellStyle name="_Book1 (2)" xfId="42"/>
    <cellStyle name="_Book1 (2) 2" xfId="43"/>
    <cellStyle name="_Book1 (2) 3" xfId="44"/>
    <cellStyle name="_Book1 (2)_4 31 Regulatory Assets and Liabilities  7 06- Exhibit D" xfId="45"/>
    <cellStyle name="_Book1 (2)_4 31 Regulatory Assets and Liabilities  7 06- Exhibit D_Capacity Need Tool 11 IRP" xfId="46"/>
    <cellStyle name="_Book1 (2)_4 32 Regulatory Assets and Liabilities  7 06- Exhibit D" xfId="47"/>
    <cellStyle name="_Book1 (2)_4 32 Regulatory Assets and Liabilities  7 06- Exhibit D_Capacity Need Tool 11 IRP" xfId="48"/>
    <cellStyle name="_Book1 2" xfId="49"/>
    <cellStyle name="_Book1 3" xfId="50"/>
    <cellStyle name="_Book1 4" xfId="51"/>
    <cellStyle name="_Book1 5" xfId="52"/>
    <cellStyle name="_Book1 6" xfId="53"/>
    <cellStyle name="_Book1 7" xfId="54"/>
    <cellStyle name="_Book1_4 31 Regulatory Assets and Liabilities  7 06- Exhibit D" xfId="55"/>
    <cellStyle name="_Book1_4 31 Regulatory Assets and Liabilities  7 06- Exhibit D_Capacity Need Tool 11 IRP" xfId="56"/>
    <cellStyle name="_Book1_4 32 Regulatory Assets and Liabilities  7 06- Exhibit D" xfId="57"/>
    <cellStyle name="_Book1_4 32 Regulatory Assets and Liabilities  7 06- Exhibit D_Capacity Need Tool 11 IRP" xfId="58"/>
    <cellStyle name="_Book1_Book1" xfId="59"/>
    <cellStyle name="_Book1_Book2" xfId="60"/>
    <cellStyle name="_Book1_Capacity Need Tool 11 IRP" xfId="61"/>
    <cellStyle name="_Book2" xfId="62"/>
    <cellStyle name="_Book2 2" xfId="63"/>
    <cellStyle name="_Book2 3" xfId="64"/>
    <cellStyle name="_Book2_4 31 Regulatory Assets and Liabilities  7 06- Exhibit D" xfId="65"/>
    <cellStyle name="_Book2_4 31 Regulatory Assets and Liabilities  7 06- Exhibit D_Capacity Need Tool 11 IRP" xfId="66"/>
    <cellStyle name="_Book2_4 32 Regulatory Assets and Liabilities  7 06- Exhibit D" xfId="67"/>
    <cellStyle name="_Book2_4 32 Regulatory Assets and Liabilities  7 06- Exhibit D_Capacity Need Tool 11 IRP" xfId="68"/>
    <cellStyle name="_Chelan Debt Forecast 12.19.05" xfId="69"/>
    <cellStyle name="_Chelan Debt Forecast 12.19.05 2" xfId="70"/>
    <cellStyle name="_Chelan Debt Forecast 12.19.05 3" xfId="71"/>
    <cellStyle name="_Chelan Debt Forecast 12.19.05_4 31 Regulatory Assets and Liabilities  7 06- Exhibit D" xfId="72"/>
    <cellStyle name="_Chelan Debt Forecast 12.19.05_4 31 Regulatory Assets and Liabilities  7 06- Exhibit D_Capacity Need Tool 11 IRP" xfId="73"/>
    <cellStyle name="_Chelan Debt Forecast 12.19.05_4 31 Regulatory Assets and Liabilities  7 06- Exhibit D_NIM+O&amp;M Monthly" xfId="74"/>
    <cellStyle name="_Chelan Debt Forecast 12.19.05_4 31 Regulatory Assets and Liabilities  7 06- Exhibit D_NIM+O&amp;M Monthly_Capacity Need Tool 11 IRP" xfId="75"/>
    <cellStyle name="_Chelan Debt Forecast 12.19.05_4 32 Regulatory Assets and Liabilities  7 06- Exhibit D" xfId="76"/>
    <cellStyle name="_Chelan Debt Forecast 12.19.05_4 32 Regulatory Assets and Liabilities  7 06- Exhibit D_Capacity Need Tool 11 IRP" xfId="77"/>
    <cellStyle name="_Chelan Debt Forecast 12.19.05_4 32 Regulatory Assets and Liabilities  7 06- Exhibit D_NIM+O&amp;M Monthly" xfId="78"/>
    <cellStyle name="_Chelan Debt Forecast 12.19.05_4 32 Regulatory Assets and Liabilities  7 06- Exhibit D_NIM+O&amp;M Monthly_Capacity Need Tool 11 IRP" xfId="79"/>
    <cellStyle name="_Chelan Debt Forecast 12.19.05_Book1" xfId="80"/>
    <cellStyle name="_Chelan Debt Forecast 12.19.05_Book2" xfId="81"/>
    <cellStyle name="_Chelan Debt Forecast 12.19.05_Capacity Need Tool 11 IRP" xfId="82"/>
    <cellStyle name="_Chelan Debt Forecast 12.19.05_NIM+O&amp;M Monthly" xfId="83"/>
    <cellStyle name="_Chelan Debt Forecast 12.19.05_PCA 7 - Exhibit D update 11_30_08 (2)" xfId="84"/>
    <cellStyle name="_Chelan Debt Forecast 12.19.05_PCA 7 - Exhibit D update 11_30_08 (2) 2" xfId="85"/>
    <cellStyle name="_Costs not in AURORA 06GRC" xfId="86"/>
    <cellStyle name="_Costs not in AURORA 06GRC 2" xfId="87"/>
    <cellStyle name="_Costs not in AURORA 06GRC 3" xfId="88"/>
    <cellStyle name="_Costs not in AURORA 06GRC_4 31 Regulatory Assets and Liabilities  7 06- Exhibit D" xfId="89"/>
    <cellStyle name="_Costs not in AURORA 06GRC_4 31 Regulatory Assets and Liabilities  7 06- Exhibit D_Capacity Need Tool 11 IRP" xfId="90"/>
    <cellStyle name="_Costs not in AURORA 06GRC_4 32 Regulatory Assets and Liabilities  7 06- Exhibit D" xfId="91"/>
    <cellStyle name="_Costs not in AURORA 06GRC_4 32 Regulatory Assets and Liabilities  7 06- Exhibit D_Capacity Need Tool 11 IRP" xfId="92"/>
    <cellStyle name="_Costs not in AURORA 06GRC_PCA 7 - Exhibit D update 11_30_08 (2)" xfId="93"/>
    <cellStyle name="_Costs not in AURORA 06GRC_PCA 7 - Exhibit D update 11_30_08 (2) 2" xfId="94"/>
    <cellStyle name="_Costs not in AURORA 2006GRC 6.15.06" xfId="95"/>
    <cellStyle name="_Costs not in AURORA 2006GRC 6.15.06 2" xfId="96"/>
    <cellStyle name="_Costs not in AURORA 2006GRC 6.15.06 3" xfId="97"/>
    <cellStyle name="_Costs not in AURORA 2006GRC 6.15.06_4 31 Regulatory Assets and Liabilities  7 06- Exhibit D" xfId="98"/>
    <cellStyle name="_Costs not in AURORA 2006GRC 6.15.06_4 31 Regulatory Assets and Liabilities  7 06- Exhibit D_Capacity Need Tool 11 IRP" xfId="99"/>
    <cellStyle name="_Costs not in AURORA 2006GRC 6.15.06_4 32 Regulatory Assets and Liabilities  7 06- Exhibit D" xfId="100"/>
    <cellStyle name="_Costs not in AURORA 2006GRC 6.15.06_4 32 Regulatory Assets and Liabilities  7 06- Exhibit D_Capacity Need Tool 11 IRP" xfId="101"/>
    <cellStyle name="_Costs not in AURORA 2006GRC w gas price updated" xfId="102"/>
    <cellStyle name="_Costs not in AURORA 2007 Rate Case" xfId="103"/>
    <cellStyle name="_Costs not in AURORA 2007 Rate Case 2" xfId="104"/>
    <cellStyle name="_Costs not in AURORA 2007 Rate Case 3" xfId="105"/>
    <cellStyle name="_Costs not in AURORA 2007 Rate Case_4 31 Regulatory Assets and Liabilities  7 06- Exhibit D" xfId="106"/>
    <cellStyle name="_Costs not in AURORA 2007 Rate Case_4 31 Regulatory Assets and Liabilities  7 06- Exhibit D_Capacity Need Tool 11 IRP" xfId="107"/>
    <cellStyle name="_Costs not in AURORA 2007 Rate Case_4 32 Regulatory Assets and Liabilities  7 06- Exhibit D" xfId="108"/>
    <cellStyle name="_Costs not in AURORA 2007 Rate Case_4 32 Regulatory Assets and Liabilities  7 06- Exhibit D_Capacity Need Tool 11 IRP" xfId="109"/>
    <cellStyle name="_Costs not in KWI3000 '06Budget" xfId="110"/>
    <cellStyle name="_Costs not in KWI3000 '06Budget 2" xfId="111"/>
    <cellStyle name="_Costs not in KWI3000 '06Budget 3" xfId="112"/>
    <cellStyle name="_Costs not in KWI3000 '06Budget_4 31 Regulatory Assets and Liabilities  7 06- Exhibit D" xfId="113"/>
    <cellStyle name="_Costs not in KWI3000 '06Budget_4 31 Regulatory Assets and Liabilities  7 06- Exhibit D_Capacity Need Tool 11 IRP" xfId="114"/>
    <cellStyle name="_Costs not in KWI3000 '06Budget_4 31 Regulatory Assets and Liabilities  7 06- Exhibit D_NIM+O&amp;M Monthly" xfId="115"/>
    <cellStyle name="_Costs not in KWI3000 '06Budget_4 31 Regulatory Assets and Liabilities  7 06- Exhibit D_NIM+O&amp;M Monthly_Capacity Need Tool 11 IRP" xfId="116"/>
    <cellStyle name="_Costs not in KWI3000 '06Budget_4 32 Regulatory Assets and Liabilities  7 06- Exhibit D" xfId="117"/>
    <cellStyle name="_Costs not in KWI3000 '06Budget_4 32 Regulatory Assets and Liabilities  7 06- Exhibit D_Capacity Need Tool 11 IRP" xfId="118"/>
    <cellStyle name="_Costs not in KWI3000 '06Budget_4 32 Regulatory Assets and Liabilities  7 06- Exhibit D_NIM+O&amp;M Monthly" xfId="119"/>
    <cellStyle name="_Costs not in KWI3000 '06Budget_4 32 Regulatory Assets and Liabilities  7 06- Exhibit D_NIM+O&amp;M Monthly_Capacity Need Tool 11 IRP" xfId="120"/>
    <cellStyle name="_Costs not in KWI3000 '06Budget_Book1" xfId="121"/>
    <cellStyle name="_Costs not in KWI3000 '06Budget_Book2" xfId="122"/>
    <cellStyle name="_Costs not in KWI3000 '06Budget_Capacity Need Tool 11 IRP" xfId="123"/>
    <cellStyle name="_Costs not in KWI3000 '06Budget_NIM+O&amp;M Monthly" xfId="124"/>
    <cellStyle name="_Costs not in KWI3000 '06Budget_PCA 7 - Exhibit D update 11_30_08 (2)" xfId="125"/>
    <cellStyle name="_Costs not in KWI3000 '06Budget_PCA 7 - Exhibit D update 11_30_08 (2) 2" xfId="126"/>
    <cellStyle name="_DEM-WP (C) Power Cost 2006GRC Order" xfId="127"/>
    <cellStyle name="_DEM-WP (C) Power Cost 2006GRC Order 2" xfId="128"/>
    <cellStyle name="_DEM-WP (C) Power Cost 2006GRC Order 3" xfId="129"/>
    <cellStyle name="_DEM-WP (C) Power Cost 2006GRC Order_4 31 Regulatory Assets and Liabilities  7 06- Exhibit D" xfId="130"/>
    <cellStyle name="_DEM-WP (C) Power Cost 2006GRC Order_4 31 Regulatory Assets and Liabilities  7 06- Exhibit D_Capacity Need Tool 11 IRP" xfId="131"/>
    <cellStyle name="_DEM-WP (C) Power Cost 2006GRC Order_4 31 Regulatory Assets and Liabilities  7 06- Exhibit D_NIM+O&amp;M Monthly" xfId="132"/>
    <cellStyle name="_DEM-WP (C) Power Cost 2006GRC Order_4 31 Regulatory Assets and Liabilities  7 06- Exhibit D_NIM+O&amp;M Monthly_Capacity Need Tool 11 IRP" xfId="133"/>
    <cellStyle name="_DEM-WP (C) Power Cost 2006GRC Order_4 32 Regulatory Assets and Liabilities  7 06- Exhibit D" xfId="134"/>
    <cellStyle name="_DEM-WP (C) Power Cost 2006GRC Order_4 32 Regulatory Assets and Liabilities  7 06- Exhibit D_Capacity Need Tool 11 IRP" xfId="135"/>
    <cellStyle name="_DEM-WP (C) Power Cost 2006GRC Order_4 32 Regulatory Assets and Liabilities  7 06- Exhibit D_NIM+O&amp;M Monthly" xfId="136"/>
    <cellStyle name="_DEM-WP (C) Power Cost 2006GRC Order_4 32 Regulatory Assets and Liabilities  7 06- Exhibit D_NIM+O&amp;M Monthly_Capacity Need Tool 11 IRP" xfId="137"/>
    <cellStyle name="_DEM-WP (C) Power Cost 2006GRC Order_NIM+O&amp;M Monthly" xfId="138"/>
    <cellStyle name="_DEM-WP Revised (HC) Wild Horse 2006GRC" xfId="139"/>
    <cellStyle name="_DEM-WP Revised (HC) Wild Horse 2006GRC_Capacity Need Tool 11 IRP" xfId="140"/>
    <cellStyle name="_DEM-WP(C) Colstrip FOR" xfId="141"/>
    <cellStyle name="_DEM-WP(C) Contract Summary 2009GRC" xfId="142"/>
    <cellStyle name="_DEM-WP(C) Costs not in AURORA 2006GRC" xfId="143"/>
    <cellStyle name="_DEM-WP(C) Costs not in AURORA 2006GRC 2" xfId="144"/>
    <cellStyle name="_DEM-WP(C) Costs not in AURORA 2006GRC 3" xfId="145"/>
    <cellStyle name="_DEM-WP(C) Costs not in AURORA 2006GRC_4 31 Regulatory Assets and Liabilities  7 06- Exhibit D" xfId="146"/>
    <cellStyle name="_DEM-WP(C) Costs not in AURORA 2006GRC_4 31 Regulatory Assets and Liabilities  7 06- Exhibit D_Capacity Need Tool 11 IRP" xfId="147"/>
    <cellStyle name="_DEM-WP(C) Costs not in AURORA 2006GRC_4 32 Regulatory Assets and Liabilities  7 06- Exhibit D" xfId="148"/>
    <cellStyle name="_DEM-WP(C) Costs not in AURORA 2006GRC_4 32 Regulatory Assets and Liabilities  7 06- Exhibit D_Capacity Need Tool 11 IRP" xfId="149"/>
    <cellStyle name="_DEM-WP(C) Costs not in AURORA 2007GRC" xfId="150"/>
    <cellStyle name="_DEM-WP(C) Costs not in AURORA 2007GRC_NIM+O&amp;M Monthly" xfId="151"/>
    <cellStyle name="_DEM-WP(C) Costs not in AURORA 2007GRC_NIM+O&amp;M Monthly_Capacity Need Tool 11 IRP" xfId="152"/>
    <cellStyle name="_DEM-WP(C) Costs not in AURORA 2007PCORC-5.07Update" xfId="153"/>
    <cellStyle name="_DEM-WP(C) Costs not in AURORA 2007PCORC-5.07Update_NIM+O&amp;M Monthly" xfId="154"/>
    <cellStyle name="_DEM-WP(C) Costs not in AURORA 2007PCORC-5.07Update_NIM+O&amp;M Monthly_Capacity Need Tool 11 IRP" xfId="155"/>
    <cellStyle name="_DEM-WP(C) Sumas Proforma 11.5.07" xfId="156"/>
    <cellStyle name="_DEM-WP(C) Westside Hydro Data_051007" xfId="157"/>
    <cellStyle name="_DEM-WP(C) Westside Hydro Data_051007_Capacity Need Tool 11 IRP" xfId="158"/>
    <cellStyle name="_Elec Peak Capacity Need_2008-2029_032709_Wind 5% Cap" xfId="159"/>
    <cellStyle name="_Elec Peak Capacity Need_2008-2029_032709_Wind 5% Cap-ST-Adj-PJP1" xfId="160"/>
    <cellStyle name="_Elec Peak Capacity Need_2008-2029_120908_Wind 5% Cap_Low" xfId="161"/>
    <cellStyle name="_Elec Peak Capacity Need_2008-2029_Wind 5% Cap_050809" xfId="162"/>
    <cellStyle name="_Fixed Gas Transport 1 19 09" xfId="163"/>
    <cellStyle name="_Fuel Prices 4-14" xfId="164"/>
    <cellStyle name="_Fuel Prices 4-14 2" xfId="165"/>
    <cellStyle name="_Fuel Prices 4-14 3" xfId="166"/>
    <cellStyle name="_Fuel Prices 4-14_4 31 Regulatory Assets and Liabilities  7 06- Exhibit D" xfId="167"/>
    <cellStyle name="_Fuel Prices 4-14_4 31 Regulatory Assets and Liabilities  7 06- Exhibit D_Capacity Need Tool 11 IRP" xfId="168"/>
    <cellStyle name="_Fuel Prices 4-14_4 31 Regulatory Assets and Liabilities  7 06- Exhibit D_NIM+O&amp;M Monthly" xfId="169"/>
    <cellStyle name="_Fuel Prices 4-14_4 31 Regulatory Assets and Liabilities  7 06- Exhibit D_NIM+O&amp;M Monthly_Capacity Need Tool 11 IRP" xfId="170"/>
    <cellStyle name="_Fuel Prices 4-14_4 32 Regulatory Assets and Liabilities  7 06- Exhibit D" xfId="171"/>
    <cellStyle name="_Fuel Prices 4-14_4 32 Regulatory Assets and Liabilities  7 06- Exhibit D_Capacity Need Tool 11 IRP" xfId="172"/>
    <cellStyle name="_Fuel Prices 4-14_4 32 Regulatory Assets and Liabilities  7 06- Exhibit D_NIM+O&amp;M Monthly" xfId="173"/>
    <cellStyle name="_Fuel Prices 4-14_4 32 Regulatory Assets and Liabilities  7 06- Exhibit D_NIM+O&amp;M Monthly_Capacity Need Tool 11 IRP" xfId="174"/>
    <cellStyle name="_Fuel Prices 4-14_NIM+O&amp;M Monthly" xfId="175"/>
    <cellStyle name="_Gas Transportation Charges_2009GRC_120308" xfId="176"/>
    <cellStyle name="_Gas Transportation Charges_2009GRC_120308_NIM+O&amp;M Monthly" xfId="177"/>
    <cellStyle name="_NIM 06 Base Case Current Trends" xfId="178"/>
    <cellStyle name="_Peaker_Combined" xfId="179"/>
    <cellStyle name="_Philadelphia (6-27-05)" xfId="180"/>
    <cellStyle name="_Portfolio SPlan Base Case.xls Chart 1" xfId="181"/>
    <cellStyle name="_Portfolio SPlan Base Case.xls Chart 2" xfId="182"/>
    <cellStyle name="_Portfolio SPlan Base Case.xls Chart 3" xfId="183"/>
    <cellStyle name="_Power Cost Value Copy 11.30.05 gas 1.09.06 AURORA at 1.10.06" xfId="184"/>
    <cellStyle name="_Power Cost Value Copy 11.30.05 gas 1.09.06 AURORA at 1.10.06 2" xfId="185"/>
    <cellStyle name="_Power Cost Value Copy 11.30.05 gas 1.09.06 AURORA at 1.10.06 3" xfId="186"/>
    <cellStyle name="_Power Cost Value Copy 11.30.05 gas 1.09.06 AURORA at 1.10.06_4 31 Regulatory Assets and Liabilities  7 06- Exhibit D" xfId="187"/>
    <cellStyle name="_Power Cost Value Copy 11.30.05 gas 1.09.06 AURORA at 1.10.06_4 31 Regulatory Assets and Liabilities  7 06- Exhibit D_Capacity Need Tool 11 IRP" xfId="188"/>
    <cellStyle name="_Power Cost Value Copy 11.30.05 gas 1.09.06 AURORA at 1.10.06_4 32 Regulatory Assets and Liabilities  7 06- Exhibit D" xfId="189"/>
    <cellStyle name="_Power Cost Value Copy 11.30.05 gas 1.09.06 AURORA at 1.10.06_4 32 Regulatory Assets and Liabilities  7 06- Exhibit D_Capacity Need Tool 11 IRP" xfId="190"/>
    <cellStyle name="_Power Cost Value Copy 11.30.05 gas 1.09.06 AURORA at 1.10.06_PCA 7 - Exhibit D update 11_30_08 (2)" xfId="191"/>
    <cellStyle name="_Power Cost Value Copy 11.30.05 gas 1.09.06 AURORA at 1.10.06_PCA 7 - Exhibit D update 11_30_08 (2) 2" xfId="192"/>
    <cellStyle name="_Project Southwest WACC Analysis" xfId="193"/>
    <cellStyle name="_Recon to Darrin's 5.11.05 proforma" xfId="194"/>
    <cellStyle name="_Recon to Darrin's 5.11.05 proforma 2" xfId="195"/>
    <cellStyle name="_Recon to Darrin's 5.11.05 proforma 3" xfId="196"/>
    <cellStyle name="_Recon to Darrin's 5.11.05 proforma_4 31 Regulatory Assets and Liabilities  7 06- Exhibit D" xfId="197"/>
    <cellStyle name="_Recon to Darrin's 5.11.05 proforma_4 31 Regulatory Assets and Liabilities  7 06- Exhibit D_Capacity Need Tool 11 IRP" xfId="198"/>
    <cellStyle name="_Recon to Darrin's 5.11.05 proforma_4 31 Regulatory Assets and Liabilities  7 06- Exhibit D_NIM+O&amp;M Monthly" xfId="199"/>
    <cellStyle name="_Recon to Darrin's 5.11.05 proforma_4 31 Regulatory Assets and Liabilities  7 06- Exhibit D_NIM+O&amp;M Monthly_Capacity Need Tool 11 IRP" xfId="200"/>
    <cellStyle name="_Recon to Darrin's 5.11.05 proforma_4 32 Regulatory Assets and Liabilities  7 06- Exhibit D" xfId="201"/>
    <cellStyle name="_Recon to Darrin's 5.11.05 proforma_4 32 Regulatory Assets and Liabilities  7 06- Exhibit D_Capacity Need Tool 11 IRP" xfId="202"/>
    <cellStyle name="_Recon to Darrin's 5.11.05 proforma_4 32 Regulatory Assets and Liabilities  7 06- Exhibit D_NIM+O&amp;M Monthly" xfId="203"/>
    <cellStyle name="_Recon to Darrin's 5.11.05 proforma_4 32 Regulatory Assets and Liabilities  7 06- Exhibit D_NIM+O&amp;M Monthly_Capacity Need Tool 11 IRP" xfId="204"/>
    <cellStyle name="_Recon to Darrin's 5.11.05 proforma_Book1" xfId="205"/>
    <cellStyle name="_Recon to Darrin's 5.11.05 proforma_Book2" xfId="206"/>
    <cellStyle name="_Recon to Darrin's 5.11.05 proforma_Capacity Need Tool 11 IRP" xfId="207"/>
    <cellStyle name="_Recon to Darrin's 5.11.05 proforma_NIM+O&amp;M Monthly" xfId="208"/>
    <cellStyle name="_Recon to Darrin's 5.11.05 proforma_PCA 7 - Exhibit D update 11_30_08 (2)" xfId="209"/>
    <cellStyle name="_Recon to Darrin's 5.11.05 proforma_PCA 7 - Exhibit D update 11_30_08 (2) 2" xfId="210"/>
    <cellStyle name="_SCS Astoria Energy 071203-2 del" xfId="211"/>
    <cellStyle name="_SCS Astoria Energy 071203-2 del1" xfId="212"/>
    <cellStyle name="_SCS Astoria Energy 071503" xfId="213"/>
    <cellStyle name="_Semco Model 5-03-03_v2" xfId="214"/>
    <cellStyle name="_Semco Model 5-03-03_v21" xfId="215"/>
    <cellStyle name="_Tenaska Comparison" xfId="216"/>
    <cellStyle name="_Tenaska Comparison 2" xfId="217"/>
    <cellStyle name="_Tenaska Comparison 3" xfId="218"/>
    <cellStyle name="_Tenaska Comparison_4 31 Regulatory Assets and Liabilities  7 06- Exhibit D" xfId="219"/>
    <cellStyle name="_Tenaska Comparison_4 31 Regulatory Assets and Liabilities  7 06- Exhibit D_Capacity Need Tool 11 IRP" xfId="220"/>
    <cellStyle name="_Tenaska Comparison_4 31 Regulatory Assets and Liabilities  7 06- Exhibit D_NIM+O&amp;M Monthly" xfId="221"/>
    <cellStyle name="_Tenaska Comparison_4 31 Regulatory Assets and Liabilities  7 06- Exhibit D_NIM+O&amp;M Monthly_Capacity Need Tool 11 IRP" xfId="222"/>
    <cellStyle name="_Tenaska Comparison_4 32 Regulatory Assets and Liabilities  7 06- Exhibit D" xfId="223"/>
    <cellStyle name="_Tenaska Comparison_4 32 Regulatory Assets and Liabilities  7 06- Exhibit D_Capacity Need Tool 11 IRP" xfId="224"/>
    <cellStyle name="_Tenaska Comparison_4 32 Regulatory Assets and Liabilities  7 06- Exhibit D_NIM+O&amp;M Monthly" xfId="225"/>
    <cellStyle name="_Tenaska Comparison_4 32 Regulatory Assets and Liabilities  7 06- Exhibit D_NIM+O&amp;M Monthly_Capacity Need Tool 11 IRP" xfId="226"/>
    <cellStyle name="_Tenaska Comparison_Book1" xfId="227"/>
    <cellStyle name="_Tenaska Comparison_Book2" xfId="228"/>
    <cellStyle name="_Tenaska Comparison_Capacity Need Tool 11 IRP" xfId="229"/>
    <cellStyle name="_Tenaska Comparison_NIM+O&amp;M Monthly" xfId="230"/>
    <cellStyle name="_Value Copy 11 30 05 gas 12 09 05 AURORA at 12 14 05" xfId="231"/>
    <cellStyle name="_Value Copy 11 30 05 gas 12 09 05 AURORA at 12 14 05 2" xfId="232"/>
    <cellStyle name="_Value Copy 11 30 05 gas 12 09 05 AURORA at 12 14 05 3" xfId="233"/>
    <cellStyle name="_Value Copy 11 30 05 gas 12 09 05 AURORA at 12 14 05_4 31 Regulatory Assets and Liabilities  7 06- Exhibit D" xfId="234"/>
    <cellStyle name="_Value Copy 11 30 05 gas 12 09 05 AURORA at 12 14 05_4 31 Regulatory Assets and Liabilities  7 06- Exhibit D_Capacity Need Tool 11 IRP" xfId="235"/>
    <cellStyle name="_Value Copy 11 30 05 gas 12 09 05 AURORA at 12 14 05_4 32 Regulatory Assets and Liabilities  7 06- Exhibit D" xfId="236"/>
    <cellStyle name="_Value Copy 11 30 05 gas 12 09 05 AURORA at 12 14 05_4 32 Regulatory Assets and Liabilities  7 06- Exhibit D_Capacity Need Tool 11 IRP" xfId="237"/>
    <cellStyle name="_Value Copy 11 30 05 gas 12 09 05 AURORA at 12 14 05_PCA 7 - Exhibit D update 11_30_08 (2)" xfId="238"/>
    <cellStyle name="_Value Copy 11 30 05 gas 12 09 05 AURORA at 12 14 05_PCA 7 - Exhibit D update 11_30_08 (2) 2" xfId="239"/>
    <cellStyle name="_VC 6.15.06 update on 06GRC power costs.xls Chart 1" xfId="240"/>
    <cellStyle name="_VC 6.15.06 update on 06GRC power costs.xls Chart 1 2" xfId="241"/>
    <cellStyle name="_VC 6.15.06 update on 06GRC power costs.xls Chart 1 3" xfId="242"/>
    <cellStyle name="_VC 6.15.06 update on 06GRC power costs.xls Chart 1_4 31 Regulatory Assets and Liabilities  7 06- Exhibit D" xfId="243"/>
    <cellStyle name="_VC 6.15.06 update on 06GRC power costs.xls Chart 1_4 31 Regulatory Assets and Liabilities  7 06- Exhibit D_Capacity Need Tool 11 IRP" xfId="244"/>
    <cellStyle name="_VC 6.15.06 update on 06GRC power costs.xls Chart 1_4 32 Regulatory Assets and Liabilities  7 06- Exhibit D" xfId="245"/>
    <cellStyle name="_VC 6.15.06 update on 06GRC power costs.xls Chart 1_4 32 Regulatory Assets and Liabilities  7 06- Exhibit D_Capacity Need Tool 11 IRP" xfId="246"/>
    <cellStyle name="_VC 6.15.06 update on 06GRC power costs.xls Chart 2" xfId="247"/>
    <cellStyle name="_VC 6.15.06 update on 06GRC power costs.xls Chart 2 2" xfId="248"/>
    <cellStyle name="_VC 6.15.06 update on 06GRC power costs.xls Chart 2 3" xfId="249"/>
    <cellStyle name="_VC 6.15.06 update on 06GRC power costs.xls Chart 2_4 31 Regulatory Assets and Liabilities  7 06- Exhibit D" xfId="250"/>
    <cellStyle name="_VC 6.15.06 update on 06GRC power costs.xls Chart 2_4 31 Regulatory Assets and Liabilities  7 06- Exhibit D_Capacity Need Tool 11 IRP" xfId="251"/>
    <cellStyle name="_VC 6.15.06 update on 06GRC power costs.xls Chart 2_4 32 Regulatory Assets and Liabilities  7 06- Exhibit D" xfId="252"/>
    <cellStyle name="_VC 6.15.06 update on 06GRC power costs.xls Chart 2_4 32 Regulatory Assets and Liabilities  7 06- Exhibit D_Capacity Need Tool 11 IRP" xfId="253"/>
    <cellStyle name="_VC 6.15.06 update on 06GRC power costs.xls Chart 3" xfId="254"/>
    <cellStyle name="_VC 6.15.06 update on 06GRC power costs.xls Chart 3 2" xfId="255"/>
    <cellStyle name="_VC 6.15.06 update on 06GRC power costs.xls Chart 3 3" xfId="256"/>
    <cellStyle name="_VC 6.15.06 update on 06GRC power costs.xls Chart 3_4 31 Regulatory Assets and Liabilities  7 06- Exhibit D" xfId="257"/>
    <cellStyle name="_VC 6.15.06 update on 06GRC power costs.xls Chart 3_4 31 Regulatory Assets and Liabilities  7 06- Exhibit D_Capacity Need Tool 11 IRP" xfId="258"/>
    <cellStyle name="_VC 6.15.06 update on 06GRC power costs.xls Chart 3_4 32 Regulatory Assets and Liabilities  7 06- Exhibit D" xfId="259"/>
    <cellStyle name="_VC 6.15.06 update on 06GRC power costs.xls Chart 3_4 32 Regulatory Assets and Liabilities  7 06- Exhibit D_Capacity Need Tool 11 IRP" xfId="260"/>
    <cellStyle name="=C:\WINNT35\SYSTEM32\COMMAND.COM" xfId="261"/>
    <cellStyle name="§Q\?1@" xfId="262"/>
    <cellStyle name="0,0&#10;&#10;NA&#10;&#10;" xfId="263"/>
    <cellStyle name="20% - Accent1" xfId="264"/>
    <cellStyle name="20% - Accent1 2" xfId="265"/>
    <cellStyle name="20% - Accent1 3" xfId="266"/>
    <cellStyle name="20% - Accent2" xfId="267"/>
    <cellStyle name="20% - Accent2 2" xfId="268"/>
    <cellStyle name="20% - Accent2 3" xfId="269"/>
    <cellStyle name="20% - Accent3" xfId="270"/>
    <cellStyle name="20% - Accent3 2" xfId="271"/>
    <cellStyle name="20% - Accent3 3" xfId="272"/>
    <cellStyle name="20% - Accent4" xfId="273"/>
    <cellStyle name="20% - Accent4 2" xfId="274"/>
    <cellStyle name="20% - Accent4 3" xfId="275"/>
    <cellStyle name="20% - Accent5" xfId="276"/>
    <cellStyle name="20% - Accent5 2" xfId="277"/>
    <cellStyle name="20% - Accent5 3" xfId="278"/>
    <cellStyle name="20% - Accent6" xfId="279"/>
    <cellStyle name="20% - Accent6 2" xfId="280"/>
    <cellStyle name="20% - Accent6 3" xfId="281"/>
    <cellStyle name="40% - Accent1" xfId="282"/>
    <cellStyle name="40% - Accent1 2" xfId="283"/>
    <cellStyle name="40% - Accent1 3" xfId="284"/>
    <cellStyle name="40% - Accent2" xfId="285"/>
    <cellStyle name="40% - Accent2 2" xfId="286"/>
    <cellStyle name="40% - Accent2 3" xfId="287"/>
    <cellStyle name="40% - Accent3" xfId="288"/>
    <cellStyle name="40% - Accent3 2" xfId="289"/>
    <cellStyle name="40% - Accent3 3" xfId="290"/>
    <cellStyle name="40% - Accent4" xfId="291"/>
    <cellStyle name="40% - Accent4 2" xfId="292"/>
    <cellStyle name="40% - Accent4 3" xfId="293"/>
    <cellStyle name="40% - Accent5" xfId="294"/>
    <cellStyle name="40% - Accent5 2" xfId="295"/>
    <cellStyle name="40% - Accent5 3" xfId="296"/>
    <cellStyle name="40% - Accent6" xfId="297"/>
    <cellStyle name="40% - Accent6 2" xfId="298"/>
    <cellStyle name="40% - Accent6 3" xfId="299"/>
    <cellStyle name="60% - Accent1" xfId="300"/>
    <cellStyle name="60% - Accent1 2" xfId="301"/>
    <cellStyle name="60% - Accent1 3" xfId="302"/>
    <cellStyle name="60% - Accent2" xfId="303"/>
    <cellStyle name="60% - Accent2 2" xfId="304"/>
    <cellStyle name="60% - Accent2 3" xfId="305"/>
    <cellStyle name="60% - Accent3" xfId="306"/>
    <cellStyle name="60% - Accent3 2" xfId="307"/>
    <cellStyle name="60% - Accent3 3" xfId="308"/>
    <cellStyle name="60% - Accent4" xfId="309"/>
    <cellStyle name="60% - Accent4 2" xfId="310"/>
    <cellStyle name="60% - Accent4 3" xfId="311"/>
    <cellStyle name="60% - Accent5" xfId="312"/>
    <cellStyle name="60% - Accent5 2" xfId="313"/>
    <cellStyle name="60% - Accent5 3" xfId="314"/>
    <cellStyle name="60% - Accent6" xfId="315"/>
    <cellStyle name="60% - Accent6 2" xfId="316"/>
    <cellStyle name="60% - Accent6 3" xfId="317"/>
    <cellStyle name="Accent1" xfId="318"/>
    <cellStyle name="Accent1 - 20%" xfId="319"/>
    <cellStyle name="Accent1 - 40%" xfId="320"/>
    <cellStyle name="Accent1 - 60%" xfId="321"/>
    <cellStyle name="Accent1 2" xfId="322"/>
    <cellStyle name="Accent1 3" xfId="323"/>
    <cellStyle name="Accent2" xfId="324"/>
    <cellStyle name="Accent2 - 20%" xfId="325"/>
    <cellStyle name="Accent2 - 40%" xfId="326"/>
    <cellStyle name="Accent2 - 60%" xfId="327"/>
    <cellStyle name="Accent2 2" xfId="328"/>
    <cellStyle name="Accent2 3" xfId="329"/>
    <cellStyle name="Accent3" xfId="330"/>
    <cellStyle name="Accent3 - 20%" xfId="331"/>
    <cellStyle name="Accent3 - 40%" xfId="332"/>
    <cellStyle name="Accent3 - 60%" xfId="333"/>
    <cellStyle name="Accent3 2" xfId="334"/>
    <cellStyle name="Accent3 3" xfId="335"/>
    <cellStyle name="Accent4" xfId="336"/>
    <cellStyle name="Accent4 - 20%" xfId="337"/>
    <cellStyle name="Accent4 - 40%" xfId="338"/>
    <cellStyle name="Accent4 - 60%" xfId="339"/>
    <cellStyle name="Accent4 2" xfId="340"/>
    <cellStyle name="Accent4 3" xfId="341"/>
    <cellStyle name="Accent5" xfId="342"/>
    <cellStyle name="Accent5 - 20%" xfId="343"/>
    <cellStyle name="Accent5 - 40%" xfId="344"/>
    <cellStyle name="Accent5 - 60%" xfId="345"/>
    <cellStyle name="Accent5 2" xfId="346"/>
    <cellStyle name="Accent5 3" xfId="347"/>
    <cellStyle name="Accent6" xfId="348"/>
    <cellStyle name="Accent6 - 20%" xfId="349"/>
    <cellStyle name="Accent6 - 40%" xfId="350"/>
    <cellStyle name="Accent6 - 60%" xfId="351"/>
    <cellStyle name="Accent6 2" xfId="352"/>
    <cellStyle name="Accent6 3" xfId="353"/>
    <cellStyle name="Adjustable" xfId="354"/>
    <cellStyle name="AFE" xfId="355"/>
    <cellStyle name="Bad" xfId="356"/>
    <cellStyle name="Bad 2" xfId="357"/>
    <cellStyle name="Bad 3" xfId="358"/>
    <cellStyle name="Border Heavy" xfId="359"/>
    <cellStyle name="Border Thin" xfId="360"/>
    <cellStyle name="Calc Currency (0)" xfId="361"/>
    <cellStyle name="Calculation" xfId="362"/>
    <cellStyle name="Calculation 2" xfId="363"/>
    <cellStyle name="Calculation 3" xfId="364"/>
    <cellStyle name="Calculation 4" xfId="365"/>
    <cellStyle name="Check Cell" xfId="366"/>
    <cellStyle name="Check Cell 2" xfId="367"/>
    <cellStyle name="Check Cell 3" xfId="368"/>
    <cellStyle name="CheckCell" xfId="369"/>
    <cellStyle name="CheckCell 2" xfId="370"/>
    <cellStyle name="Comma" xfId="371"/>
    <cellStyle name="Comma [0]" xfId="372"/>
    <cellStyle name="Comma 0" xfId="373"/>
    <cellStyle name="Comma 10" xfId="374"/>
    <cellStyle name="Comma 2" xfId="375"/>
    <cellStyle name="Comma 3" xfId="376"/>
    <cellStyle name="Comma 3 2" xfId="377"/>
    <cellStyle name="Comma 4" xfId="378"/>
    <cellStyle name="Comma 5" xfId="379"/>
    <cellStyle name="Comma 6" xfId="380"/>
    <cellStyle name="Comma 7" xfId="381"/>
    <cellStyle name="Comma 8" xfId="382"/>
    <cellStyle name="Comma0" xfId="383"/>
    <cellStyle name="Comma0 - Style2" xfId="384"/>
    <cellStyle name="Comma0 - Style4" xfId="385"/>
    <cellStyle name="Comma0 - Style5" xfId="386"/>
    <cellStyle name="Comma0_00COS Ind Allocators" xfId="387"/>
    <cellStyle name="Comma1 - Style1" xfId="388"/>
    <cellStyle name="CompFormula" xfId="389"/>
    <cellStyle name="Copied" xfId="390"/>
    <cellStyle name="COST1" xfId="391"/>
    <cellStyle name="Curren - Style1" xfId="392"/>
    <cellStyle name="Curren - Style2" xfId="393"/>
    <cellStyle name="Curren - Style5" xfId="394"/>
    <cellStyle name="Curren - Style6" xfId="395"/>
    <cellStyle name="Currency" xfId="396"/>
    <cellStyle name="Currency [0]" xfId="397"/>
    <cellStyle name="Currency 0" xfId="398"/>
    <cellStyle name="Currency 2" xfId="399"/>
    <cellStyle name="Currency 3" xfId="400"/>
    <cellStyle name="Currency 3 2" xfId="401"/>
    <cellStyle name="Currency 4" xfId="402"/>
    <cellStyle name="Currency0" xfId="403"/>
    <cellStyle name="Currency0 2" xfId="404"/>
    <cellStyle name="Currency0 3" xfId="405"/>
    <cellStyle name="Date" xfId="406"/>
    <cellStyle name="Date Aligned" xfId="407"/>
    <cellStyle name="Dotted Line" xfId="408"/>
    <cellStyle name="Emphasis 1" xfId="409"/>
    <cellStyle name="Emphasis 2" xfId="410"/>
    <cellStyle name="Emphasis 3" xfId="411"/>
    <cellStyle name="Entered" xfId="412"/>
    <cellStyle name="Entered 2" xfId="413"/>
    <cellStyle name="Entered 3" xfId="414"/>
    <cellStyle name="Euro" xfId="415"/>
    <cellStyle name="Euro 2" xfId="416"/>
    <cellStyle name="Euro 3" xfId="417"/>
    <cellStyle name="Explanatory Text" xfId="418"/>
    <cellStyle name="Explanatory Text 2" xfId="419"/>
    <cellStyle name="Explanatory Text 3" xfId="420"/>
    <cellStyle name="Fixed" xfId="421"/>
    <cellStyle name="Fixed3 - Style3" xfId="422"/>
    <cellStyle name="Footnote" xfId="423"/>
    <cellStyle name="Good" xfId="424"/>
    <cellStyle name="Good 2" xfId="425"/>
    <cellStyle name="Good 3" xfId="426"/>
    <cellStyle name="GreenDkBold" xfId="427"/>
    <cellStyle name="Grey" xfId="428"/>
    <cellStyle name="Grey 2" xfId="429"/>
    <cellStyle name="Grey 3" xfId="430"/>
    <cellStyle name="Hard Percent" xfId="431"/>
    <cellStyle name="Header" xfId="432"/>
    <cellStyle name="Header1" xfId="433"/>
    <cellStyle name="Header1 2" xfId="434"/>
    <cellStyle name="Header2" xfId="435"/>
    <cellStyle name="Header2 2" xfId="436"/>
    <cellStyle name="Heading 1" xfId="437"/>
    <cellStyle name="Heading 1 2" xfId="438"/>
    <cellStyle name="Heading 1 3" xfId="439"/>
    <cellStyle name="Heading 2" xfId="440"/>
    <cellStyle name="Heading 2 2" xfId="441"/>
    <cellStyle name="Heading 2 3" xfId="442"/>
    <cellStyle name="Heading 3" xfId="443"/>
    <cellStyle name="Heading 3 2" xfId="444"/>
    <cellStyle name="Heading 3 3" xfId="445"/>
    <cellStyle name="Heading 4" xfId="446"/>
    <cellStyle name="Heading 4 2" xfId="447"/>
    <cellStyle name="Heading 4 3" xfId="448"/>
    <cellStyle name="Heading1" xfId="449"/>
    <cellStyle name="Heading2" xfId="450"/>
    <cellStyle name="HeadlineStyle" xfId="451"/>
    <cellStyle name="HeadlineStyleJustified" xfId="452"/>
    <cellStyle name="Hyperlink 2" xfId="453"/>
    <cellStyle name="Hyperlink_Safety Equipment &amp; Supplies" xfId="454"/>
    <cellStyle name="Input" xfId="455"/>
    <cellStyle name="Input [yellow]" xfId="456"/>
    <cellStyle name="Input [yellow] 2" xfId="457"/>
    <cellStyle name="Input [yellow] 3" xfId="458"/>
    <cellStyle name="Input 10" xfId="459"/>
    <cellStyle name="Input 11" xfId="460"/>
    <cellStyle name="Input 12" xfId="461"/>
    <cellStyle name="Input 13" xfId="462"/>
    <cellStyle name="Input 14" xfId="463"/>
    <cellStyle name="Input 15" xfId="464"/>
    <cellStyle name="Input 16" xfId="465"/>
    <cellStyle name="Input 17" xfId="466"/>
    <cellStyle name="Input 2" xfId="467"/>
    <cellStyle name="Input 3" xfId="468"/>
    <cellStyle name="Input 4" xfId="469"/>
    <cellStyle name="Input 5" xfId="470"/>
    <cellStyle name="Input 6" xfId="471"/>
    <cellStyle name="Input 7" xfId="472"/>
    <cellStyle name="Input 8" xfId="473"/>
    <cellStyle name="Input 9" xfId="474"/>
    <cellStyle name="Input Cells" xfId="475"/>
    <cellStyle name="Input Cells 2" xfId="476"/>
    <cellStyle name="Input Cells Percent" xfId="477"/>
    <cellStyle name="Input Cells Percent 2" xfId="478"/>
    <cellStyle name="Input Cells_Base Acquisitions" xfId="479"/>
    <cellStyle name="INPUTGEN" xfId="480"/>
    <cellStyle name="Large Page Heading" xfId="481"/>
    <cellStyle name="Lines" xfId="482"/>
    <cellStyle name="Lines 2" xfId="483"/>
    <cellStyle name="LINKED" xfId="484"/>
    <cellStyle name="Linked Cell" xfId="485"/>
    <cellStyle name="Linked Cell 2" xfId="486"/>
    <cellStyle name="Linked Cell 3" xfId="487"/>
    <cellStyle name="modified border" xfId="488"/>
    <cellStyle name="modified border 2" xfId="489"/>
    <cellStyle name="modified border1" xfId="490"/>
    <cellStyle name="modified border1 2" xfId="491"/>
    <cellStyle name="Multiple" xfId="492"/>
    <cellStyle name="Neutral" xfId="493"/>
    <cellStyle name="Neutral 2" xfId="494"/>
    <cellStyle name="Neutral 3" xfId="495"/>
    <cellStyle name="no dec" xfId="496"/>
    <cellStyle name="Normal - Style1" xfId="497"/>
    <cellStyle name="Normal - Style1 2" xfId="498"/>
    <cellStyle name="Normal - Style1 3" xfId="499"/>
    <cellStyle name="Normal - Style1 5" xfId="500"/>
    <cellStyle name="Normal 1" xfId="501"/>
    <cellStyle name="Normal 10" xfId="502"/>
    <cellStyle name="Normal 11" xfId="503"/>
    <cellStyle name="Normal 114" xfId="504"/>
    <cellStyle name="Normal 12" xfId="505"/>
    <cellStyle name="Normal 13" xfId="506"/>
    <cellStyle name="Normal 14" xfId="507"/>
    <cellStyle name="Normal 145" xfId="508"/>
    <cellStyle name="Normal 146" xfId="509"/>
    <cellStyle name="Normal 15" xfId="510"/>
    <cellStyle name="Normal 16" xfId="511"/>
    <cellStyle name="Normal 17" xfId="512"/>
    <cellStyle name="Normal 18" xfId="513"/>
    <cellStyle name="Normal 19" xfId="514"/>
    <cellStyle name="Normal 2" xfId="515"/>
    <cellStyle name="Normal 2 2" xfId="516"/>
    <cellStyle name="Normal 2 2 2" xfId="517"/>
    <cellStyle name="Normal 2 2 3" xfId="518"/>
    <cellStyle name="Normal 2 2_Capacity Need Tool 11 IRP" xfId="519"/>
    <cellStyle name="Normal 2 3" xfId="520"/>
    <cellStyle name="Normal 2 4" xfId="521"/>
    <cellStyle name="Normal 2 5" xfId="522"/>
    <cellStyle name="Normal 2 6" xfId="523"/>
    <cellStyle name="Normal 2_Capacity Need Tool 11 IRP" xfId="524"/>
    <cellStyle name="Normal 28" xfId="525"/>
    <cellStyle name="Normal 3" xfId="526"/>
    <cellStyle name="Normal 3 2" xfId="527"/>
    <cellStyle name="Normal 3 3" xfId="528"/>
    <cellStyle name="Normal 3_Capacity Need Tool 11 IRP" xfId="529"/>
    <cellStyle name="Normal 31" xfId="530"/>
    <cellStyle name="Normal 34" xfId="531"/>
    <cellStyle name="Normal 37" xfId="532"/>
    <cellStyle name="Normal 4" xfId="533"/>
    <cellStyle name="Normal 40" xfId="534"/>
    <cellStyle name="Normal 41" xfId="535"/>
    <cellStyle name="Normal 42" xfId="536"/>
    <cellStyle name="Normal 43" xfId="537"/>
    <cellStyle name="Normal 46" xfId="538"/>
    <cellStyle name="Normal 49" xfId="539"/>
    <cellStyle name="Normal 5" xfId="540"/>
    <cellStyle name="Normal 52" xfId="541"/>
    <cellStyle name="Normal 55" xfId="542"/>
    <cellStyle name="Normal 56" xfId="543"/>
    <cellStyle name="Normal 57" xfId="544"/>
    <cellStyle name="Normal 6" xfId="545"/>
    <cellStyle name="Normal 68" xfId="546"/>
    <cellStyle name="Normal 7" xfId="547"/>
    <cellStyle name="Normal 74" xfId="548"/>
    <cellStyle name="Normal 79" xfId="549"/>
    <cellStyle name="Normal 8" xfId="550"/>
    <cellStyle name="Normal 82" xfId="551"/>
    <cellStyle name="Normal 85" xfId="552"/>
    <cellStyle name="Normal 88" xfId="553"/>
    <cellStyle name="Normal 89" xfId="554"/>
    <cellStyle name="Normal 9" xfId="555"/>
    <cellStyle name="Note" xfId="556"/>
    <cellStyle name="Note 2" xfId="557"/>
    <cellStyle name="Note 3" xfId="558"/>
    <cellStyle name="Note 4" xfId="559"/>
    <cellStyle name="Note 5" xfId="560"/>
    <cellStyle name="Note 6" xfId="561"/>
    <cellStyle name="Note 7" xfId="562"/>
    <cellStyle name="Note 8" xfId="563"/>
    <cellStyle name="Note 9" xfId="564"/>
    <cellStyle name="Output" xfId="565"/>
    <cellStyle name="Output 2" xfId="566"/>
    <cellStyle name="Output 3" xfId="567"/>
    <cellStyle name="OUTPUT AMOUNTS" xfId="568"/>
    <cellStyle name="OUTPUT COLUMN HEADINGS" xfId="569"/>
    <cellStyle name="OUTPUT LINE ITEMS" xfId="570"/>
    <cellStyle name="OUTPUT REPORT HEADING" xfId="571"/>
    <cellStyle name="OUTPUT REPORT TITLE" xfId="572"/>
    <cellStyle name="Page Heading Large" xfId="573"/>
    <cellStyle name="Page Heading Small" xfId="574"/>
    <cellStyle name="Page Number" xfId="575"/>
    <cellStyle name="PB Table Heading" xfId="576"/>
    <cellStyle name="PB Table Highlight1" xfId="577"/>
    <cellStyle name="PB Table Highlight2" xfId="578"/>
    <cellStyle name="PB Table Highlight3" xfId="579"/>
    <cellStyle name="PB Table Standard Row" xfId="580"/>
    <cellStyle name="PB Table Subtotal Row" xfId="581"/>
    <cellStyle name="PB Table Total Row" xfId="582"/>
    <cellStyle name="Percen - Style1" xfId="583"/>
    <cellStyle name="Percen - Style2" xfId="584"/>
    <cellStyle name="Percen - Style3" xfId="585"/>
    <cellStyle name="Percent" xfId="586"/>
    <cellStyle name="Percent [2]" xfId="587"/>
    <cellStyle name="Percent [2] 2" xfId="588"/>
    <cellStyle name="Percent [2] 3" xfId="589"/>
    <cellStyle name="Percent 10" xfId="590"/>
    <cellStyle name="Percent 11" xfId="591"/>
    <cellStyle name="Percent 12" xfId="592"/>
    <cellStyle name="Percent 13" xfId="593"/>
    <cellStyle name="Percent 14" xfId="594"/>
    <cellStyle name="Percent 15" xfId="595"/>
    <cellStyle name="Percent 16" xfId="596"/>
    <cellStyle name="Percent 17" xfId="597"/>
    <cellStyle name="Percent 18" xfId="598"/>
    <cellStyle name="Percent 19" xfId="599"/>
    <cellStyle name="Percent 2" xfId="600"/>
    <cellStyle name="Percent 20" xfId="601"/>
    <cellStyle name="Percent 3" xfId="602"/>
    <cellStyle name="Percent 4" xfId="603"/>
    <cellStyle name="Percent 5" xfId="604"/>
    <cellStyle name="Percent 6" xfId="605"/>
    <cellStyle name="Percent 7" xfId="606"/>
    <cellStyle name="Percent 8" xfId="607"/>
    <cellStyle name="Percent 9" xfId="608"/>
    <cellStyle name="Percent Hard" xfId="609"/>
    <cellStyle name="Processing" xfId="610"/>
    <cellStyle name="Processing 2" xfId="611"/>
    <cellStyle name="PSChar" xfId="612"/>
    <cellStyle name="PSDate" xfId="613"/>
    <cellStyle name="PSDec" xfId="614"/>
    <cellStyle name="PSHeading" xfId="615"/>
    <cellStyle name="PSInt" xfId="616"/>
    <cellStyle name="PSSpacer" xfId="617"/>
    <cellStyle name="purple - Style8" xfId="618"/>
    <cellStyle name="RED" xfId="619"/>
    <cellStyle name="Red - Style7" xfId="620"/>
    <cellStyle name="RED_4 31 Regulatory Assets and Liabilities  7 06- Exhibit D" xfId="621"/>
    <cellStyle name="Report" xfId="622"/>
    <cellStyle name="Report 2" xfId="623"/>
    <cellStyle name="Report Bar" xfId="624"/>
    <cellStyle name="Report Bar 2" xfId="625"/>
    <cellStyle name="Report Heading" xfId="626"/>
    <cellStyle name="Report Percent" xfId="627"/>
    <cellStyle name="Report Percent 2" xfId="628"/>
    <cellStyle name="Report Percent 3" xfId="629"/>
    <cellStyle name="Report Unit Cost" xfId="630"/>
    <cellStyle name="Report Unit Cost 2" xfId="631"/>
    <cellStyle name="Report Unit Cost 3" xfId="632"/>
    <cellStyle name="Report_Capacity Need Tool 11 IRP" xfId="633"/>
    <cellStyle name="Reports" xfId="634"/>
    <cellStyle name="Reports Total" xfId="635"/>
    <cellStyle name="Reports Total 2" xfId="636"/>
    <cellStyle name="Reports Unit Cost Total" xfId="637"/>
    <cellStyle name="RevList" xfId="638"/>
    <cellStyle name="Right" xfId="639"/>
    <cellStyle name="round100" xfId="640"/>
    <cellStyle name="round100 2" xfId="641"/>
    <cellStyle name="round100 3" xfId="642"/>
    <cellStyle name="shade" xfId="643"/>
    <cellStyle name="shade 2" xfId="644"/>
    <cellStyle name="shade 3" xfId="645"/>
    <cellStyle name="Shaded" xfId="646"/>
    <cellStyle name="Sheet Title" xfId="647"/>
    <cellStyle name="SprdShtForm" xfId="648"/>
    <cellStyle name="StmtTtl1" xfId="649"/>
    <cellStyle name="StmtTtl2" xfId="650"/>
    <cellStyle name="STYL1 - Style1" xfId="651"/>
    <cellStyle name="Style 1" xfId="652"/>
    <cellStyle name="Style 1 2" xfId="653"/>
    <cellStyle name="Style 1_4 31 Regulatory Assets and Liabilities  7 06- Exhibit D" xfId="654"/>
    <cellStyle name="Style 21" xfId="655"/>
    <cellStyle name="Style 22" xfId="656"/>
    <cellStyle name="Style 23" xfId="657"/>
    <cellStyle name="Style 24" xfId="658"/>
    <cellStyle name="Style 25" xfId="659"/>
    <cellStyle name="Style 26" xfId="660"/>
    <cellStyle name="Style 27" xfId="661"/>
    <cellStyle name="Style 28" xfId="662"/>
    <cellStyle name="Style 29" xfId="663"/>
    <cellStyle name="Style 30" xfId="664"/>
    <cellStyle name="Style 31" xfId="665"/>
    <cellStyle name="Style 32" xfId="666"/>
    <cellStyle name="Style 33" xfId="667"/>
    <cellStyle name="Style 34" xfId="668"/>
    <cellStyle name="Style 35" xfId="669"/>
    <cellStyle name="Style 36" xfId="670"/>
    <cellStyle name="Style 39" xfId="671"/>
    <cellStyle name="Style 44" xfId="672"/>
    <cellStyle name="Style 45" xfId="673"/>
    <cellStyle name="Style 46" xfId="674"/>
    <cellStyle name="Style 47" xfId="675"/>
    <cellStyle name="Subtotal" xfId="676"/>
    <cellStyle name="Sub-total" xfId="677"/>
    <cellStyle name="Table Col Head" xfId="678"/>
    <cellStyle name="Table Head" xfId="679"/>
    <cellStyle name="Table Head Aligned" xfId="680"/>
    <cellStyle name="Table Head Blue" xfId="681"/>
    <cellStyle name="Table Head Green" xfId="682"/>
    <cellStyle name="Table Sub Head" xfId="683"/>
    <cellStyle name="Table Title" xfId="684"/>
    <cellStyle name="Table Units" xfId="685"/>
    <cellStyle name="Title" xfId="686"/>
    <cellStyle name="Title 2" xfId="687"/>
    <cellStyle name="Title 3" xfId="688"/>
    <cellStyle name="Title: Major" xfId="689"/>
    <cellStyle name="Title: Minor" xfId="690"/>
    <cellStyle name="Title: Worksheet" xfId="691"/>
    <cellStyle name="Total" xfId="692"/>
    <cellStyle name="Total 2" xfId="693"/>
    <cellStyle name="Total 3" xfId="694"/>
    <cellStyle name="Total4 - Style4" xfId="695"/>
    <cellStyle name="Warning Text" xfId="696"/>
    <cellStyle name="Warning Text 2" xfId="697"/>
    <cellStyle name="Warning Text 3" xfId="698"/>
    <cellStyle name="wt'd avg fee" xfId="699"/>
    <cellStyle name="year" xfId="7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externalLink" Target="externalLinks/externalLink33.xml" /><Relationship Id="rId42" Type="http://schemas.openxmlformats.org/officeDocument/2006/relationships/externalLink" Target="externalLinks/externalLink34.xml" /><Relationship Id="rId43" Type="http://schemas.openxmlformats.org/officeDocument/2006/relationships/externalLink" Target="externalLinks/externalLink35.xml" /><Relationship Id="rId44" Type="http://schemas.openxmlformats.org/officeDocument/2006/relationships/externalLink" Target="externalLinks/externalLink36.xml" /><Relationship Id="rId45" Type="http://schemas.openxmlformats.org/officeDocument/2006/relationships/externalLink" Target="externalLinks/externalLink37.xml" /><Relationship Id="rId46" Type="http://schemas.openxmlformats.org/officeDocument/2006/relationships/externalLink" Target="externalLinks/externalLink38.xml" /><Relationship Id="rId4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Equity Return Methodologies compared</a:t>
            </a:r>
          </a:p>
        </c:rich>
      </c:tx>
      <c:layout>
        <c:manualLayout>
          <c:xMode val="factor"/>
          <c:yMode val="factor"/>
          <c:x val="-0.001"/>
          <c:y val="-0.01425"/>
        </c:manualLayout>
      </c:layout>
      <c:spPr>
        <a:noFill/>
        <a:ln w="3175">
          <a:noFill/>
        </a:ln>
      </c:spPr>
    </c:title>
    <c:plotArea>
      <c:layout>
        <c:manualLayout>
          <c:xMode val="edge"/>
          <c:yMode val="edge"/>
          <c:x val="0.03"/>
          <c:y val="-0.00425"/>
          <c:w val="0.9595"/>
          <c:h val="0.894"/>
        </c:manualLayout>
      </c:layout>
      <c:areaChart>
        <c:grouping val="standard"/>
        <c:varyColors val="0"/>
        <c:ser>
          <c:idx val="0"/>
          <c:order val="0"/>
          <c:tx>
            <c:v>Tradition Rate Making</c:v>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3'!$B$35:$B$167</c:f>
              <c:strCache>
                <c:ptCount val="13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pt idx="13">
                  <c:v>42400</c:v>
                </c:pt>
                <c:pt idx="14">
                  <c:v>42429</c:v>
                </c:pt>
                <c:pt idx="15">
                  <c:v>42460</c:v>
                </c:pt>
                <c:pt idx="16">
                  <c:v>42490</c:v>
                </c:pt>
                <c:pt idx="17">
                  <c:v>42521</c:v>
                </c:pt>
                <c:pt idx="18">
                  <c:v>42551</c:v>
                </c:pt>
                <c:pt idx="19">
                  <c:v>42582</c:v>
                </c:pt>
                <c:pt idx="20">
                  <c:v>42613</c:v>
                </c:pt>
                <c:pt idx="21">
                  <c:v>42643</c:v>
                </c:pt>
                <c:pt idx="22">
                  <c:v>42674</c:v>
                </c:pt>
                <c:pt idx="23">
                  <c:v>42704</c:v>
                </c:pt>
                <c:pt idx="24">
                  <c:v>42735</c:v>
                </c:pt>
                <c:pt idx="25">
                  <c:v>42766</c:v>
                </c:pt>
                <c:pt idx="26">
                  <c:v>42794</c:v>
                </c:pt>
                <c:pt idx="27">
                  <c:v>42825</c:v>
                </c:pt>
                <c:pt idx="28">
                  <c:v>42855</c:v>
                </c:pt>
                <c:pt idx="29">
                  <c:v>42886</c:v>
                </c:pt>
                <c:pt idx="30">
                  <c:v>42916</c:v>
                </c:pt>
                <c:pt idx="31">
                  <c:v>42947</c:v>
                </c:pt>
                <c:pt idx="32">
                  <c:v>42978</c:v>
                </c:pt>
                <c:pt idx="33">
                  <c:v>43008</c:v>
                </c:pt>
                <c:pt idx="34">
                  <c:v>43039</c:v>
                </c:pt>
                <c:pt idx="35">
                  <c:v>43069</c:v>
                </c:pt>
                <c:pt idx="36">
                  <c:v>43100</c:v>
                </c:pt>
                <c:pt idx="37">
                  <c:v>43131</c:v>
                </c:pt>
                <c:pt idx="38">
                  <c:v>43159</c:v>
                </c:pt>
                <c:pt idx="39">
                  <c:v>43190</c:v>
                </c:pt>
                <c:pt idx="40">
                  <c:v>43220</c:v>
                </c:pt>
                <c:pt idx="41">
                  <c:v>43251</c:v>
                </c:pt>
                <c:pt idx="42">
                  <c:v>43281</c:v>
                </c:pt>
                <c:pt idx="43">
                  <c:v>43312</c:v>
                </c:pt>
                <c:pt idx="44">
                  <c:v>43343</c:v>
                </c:pt>
                <c:pt idx="45">
                  <c:v>43373</c:v>
                </c:pt>
                <c:pt idx="46">
                  <c:v>43404</c:v>
                </c:pt>
                <c:pt idx="47">
                  <c:v>43434</c:v>
                </c:pt>
                <c:pt idx="48">
                  <c:v>43465</c:v>
                </c:pt>
                <c:pt idx="49">
                  <c:v>43496</c:v>
                </c:pt>
                <c:pt idx="50">
                  <c:v>43524</c:v>
                </c:pt>
                <c:pt idx="51">
                  <c:v>43555</c:v>
                </c:pt>
                <c:pt idx="52">
                  <c:v>43585</c:v>
                </c:pt>
                <c:pt idx="53">
                  <c:v>43616</c:v>
                </c:pt>
                <c:pt idx="54">
                  <c:v>43646</c:v>
                </c:pt>
                <c:pt idx="55">
                  <c:v>43677</c:v>
                </c:pt>
                <c:pt idx="56">
                  <c:v>43708</c:v>
                </c:pt>
                <c:pt idx="57">
                  <c:v>43738</c:v>
                </c:pt>
                <c:pt idx="58">
                  <c:v>43769</c:v>
                </c:pt>
                <c:pt idx="59">
                  <c:v>43799</c:v>
                </c:pt>
                <c:pt idx="60">
                  <c:v>43830</c:v>
                </c:pt>
                <c:pt idx="61">
                  <c:v>43861</c:v>
                </c:pt>
                <c:pt idx="62">
                  <c:v>43890</c:v>
                </c:pt>
                <c:pt idx="63">
                  <c:v>43921</c:v>
                </c:pt>
                <c:pt idx="64">
                  <c:v>43951</c:v>
                </c:pt>
                <c:pt idx="65">
                  <c:v>43982</c:v>
                </c:pt>
                <c:pt idx="66">
                  <c:v>44012</c:v>
                </c:pt>
                <c:pt idx="67">
                  <c:v>44043</c:v>
                </c:pt>
                <c:pt idx="68">
                  <c:v>44074</c:v>
                </c:pt>
                <c:pt idx="69">
                  <c:v>44104</c:v>
                </c:pt>
                <c:pt idx="70">
                  <c:v>44135</c:v>
                </c:pt>
                <c:pt idx="71">
                  <c:v>44165</c:v>
                </c:pt>
                <c:pt idx="72">
                  <c:v>44196</c:v>
                </c:pt>
                <c:pt idx="73">
                  <c:v>44227</c:v>
                </c:pt>
                <c:pt idx="74">
                  <c:v>44255</c:v>
                </c:pt>
                <c:pt idx="75">
                  <c:v>44286</c:v>
                </c:pt>
                <c:pt idx="76">
                  <c:v>44316</c:v>
                </c:pt>
                <c:pt idx="77">
                  <c:v>44347</c:v>
                </c:pt>
                <c:pt idx="78">
                  <c:v>44377</c:v>
                </c:pt>
                <c:pt idx="79">
                  <c:v>44408</c:v>
                </c:pt>
                <c:pt idx="80">
                  <c:v>44439</c:v>
                </c:pt>
                <c:pt idx="81">
                  <c:v>44469</c:v>
                </c:pt>
                <c:pt idx="82">
                  <c:v>44500</c:v>
                </c:pt>
                <c:pt idx="83">
                  <c:v>44530</c:v>
                </c:pt>
                <c:pt idx="84">
                  <c:v>44561</c:v>
                </c:pt>
                <c:pt idx="85">
                  <c:v>44592</c:v>
                </c:pt>
                <c:pt idx="86">
                  <c:v>44620</c:v>
                </c:pt>
                <c:pt idx="87">
                  <c:v>44651</c:v>
                </c:pt>
                <c:pt idx="88">
                  <c:v>44681</c:v>
                </c:pt>
                <c:pt idx="89">
                  <c:v>44712</c:v>
                </c:pt>
                <c:pt idx="90">
                  <c:v>44742</c:v>
                </c:pt>
                <c:pt idx="91">
                  <c:v>44773</c:v>
                </c:pt>
                <c:pt idx="92">
                  <c:v>44804</c:v>
                </c:pt>
                <c:pt idx="93">
                  <c:v>44834</c:v>
                </c:pt>
                <c:pt idx="94">
                  <c:v>44865</c:v>
                </c:pt>
                <c:pt idx="95">
                  <c:v>44895</c:v>
                </c:pt>
                <c:pt idx="96">
                  <c:v>44926</c:v>
                </c:pt>
                <c:pt idx="97">
                  <c:v>44957</c:v>
                </c:pt>
                <c:pt idx="98">
                  <c:v>44985</c:v>
                </c:pt>
                <c:pt idx="99">
                  <c:v>45016</c:v>
                </c:pt>
                <c:pt idx="100">
                  <c:v>45046</c:v>
                </c:pt>
                <c:pt idx="101">
                  <c:v>45077</c:v>
                </c:pt>
                <c:pt idx="102">
                  <c:v>45107</c:v>
                </c:pt>
                <c:pt idx="103">
                  <c:v>45138</c:v>
                </c:pt>
                <c:pt idx="104">
                  <c:v>45169</c:v>
                </c:pt>
                <c:pt idx="105">
                  <c:v>45199</c:v>
                </c:pt>
                <c:pt idx="106">
                  <c:v>45230</c:v>
                </c:pt>
                <c:pt idx="107">
                  <c:v>45260</c:v>
                </c:pt>
                <c:pt idx="108">
                  <c:v>45291</c:v>
                </c:pt>
                <c:pt idx="109">
                  <c:v>45322</c:v>
                </c:pt>
                <c:pt idx="110">
                  <c:v>45351</c:v>
                </c:pt>
                <c:pt idx="111">
                  <c:v>45382</c:v>
                </c:pt>
                <c:pt idx="112">
                  <c:v>45412</c:v>
                </c:pt>
                <c:pt idx="113">
                  <c:v>45443</c:v>
                </c:pt>
                <c:pt idx="114">
                  <c:v>45473</c:v>
                </c:pt>
                <c:pt idx="115">
                  <c:v>45504</c:v>
                </c:pt>
                <c:pt idx="116">
                  <c:v>45535</c:v>
                </c:pt>
                <c:pt idx="117">
                  <c:v>45565</c:v>
                </c:pt>
                <c:pt idx="118">
                  <c:v>45596</c:v>
                </c:pt>
                <c:pt idx="119">
                  <c:v>45626</c:v>
                </c:pt>
                <c:pt idx="120">
                  <c:v>45657</c:v>
                </c:pt>
                <c:pt idx="121">
                  <c:v>45688</c:v>
                </c:pt>
                <c:pt idx="122">
                  <c:v>45716</c:v>
                </c:pt>
                <c:pt idx="123">
                  <c:v>45747</c:v>
                </c:pt>
                <c:pt idx="124">
                  <c:v>45777</c:v>
                </c:pt>
                <c:pt idx="125">
                  <c:v>45808</c:v>
                </c:pt>
                <c:pt idx="126">
                  <c:v>45838</c:v>
                </c:pt>
                <c:pt idx="127">
                  <c:v>45869</c:v>
                </c:pt>
                <c:pt idx="128">
                  <c:v>45900</c:v>
                </c:pt>
                <c:pt idx="129">
                  <c:v>45930</c:v>
                </c:pt>
                <c:pt idx="130">
                  <c:v>45961</c:v>
                </c:pt>
                <c:pt idx="131">
                  <c:v>45991</c:v>
                </c:pt>
                <c:pt idx="132">
                  <c:v>46022</c:v>
                </c:pt>
              </c:strCache>
            </c:strRef>
          </c:cat>
          <c:val>
            <c:numRef>
              <c:f>'Table 3'!$H$49:$H$167</c:f>
              <c:numCache>
                <c:ptCount val="119"/>
                <c:pt idx="0">
                  <c:v>1.1552550607287442</c:v>
                </c:pt>
                <c:pt idx="1">
                  <c:v>1.145506072874493</c:v>
                </c:pt>
                <c:pt idx="2">
                  <c:v>1.135757085020242</c:v>
                </c:pt>
                <c:pt idx="3">
                  <c:v>1.126008097165991</c:v>
                </c:pt>
                <c:pt idx="4">
                  <c:v>1.1162591093117398</c:v>
                </c:pt>
                <c:pt idx="5">
                  <c:v>1.1065101214574888</c:v>
                </c:pt>
                <c:pt idx="6">
                  <c:v>1.0967611336032377</c:v>
                </c:pt>
                <c:pt idx="7">
                  <c:v>1.0870121457489865</c:v>
                </c:pt>
                <c:pt idx="8">
                  <c:v>1.0772631578947356</c:v>
                </c:pt>
                <c:pt idx="9">
                  <c:v>1.0675141700404844</c:v>
                </c:pt>
                <c:pt idx="10">
                  <c:v>1.0577651821862335</c:v>
                </c:pt>
                <c:pt idx="11">
                  <c:v>1.0480161943319823</c:v>
                </c:pt>
                <c:pt idx="12">
                  <c:v>1.0382672064777314</c:v>
                </c:pt>
                <c:pt idx="13">
                  <c:v>1.0285182186234803</c:v>
                </c:pt>
                <c:pt idx="14">
                  <c:v>1.018769230769229</c:v>
                </c:pt>
                <c:pt idx="15">
                  <c:v>1.0090202429149782</c:v>
                </c:pt>
                <c:pt idx="16">
                  <c:v>0.999271255060727</c:v>
                </c:pt>
                <c:pt idx="17">
                  <c:v>0.989522267206476</c:v>
                </c:pt>
                <c:pt idx="18">
                  <c:v>0.9797732793522248</c:v>
                </c:pt>
                <c:pt idx="19">
                  <c:v>0.9700242914979738</c:v>
                </c:pt>
                <c:pt idx="20">
                  <c:v>0.9602753036437227</c:v>
                </c:pt>
                <c:pt idx="21">
                  <c:v>0.9505263157894718</c:v>
                </c:pt>
                <c:pt idx="22">
                  <c:v>0.9407773279352206</c:v>
                </c:pt>
                <c:pt idx="23">
                  <c:v>0.9310283400809696</c:v>
                </c:pt>
                <c:pt idx="24">
                  <c:v>0.9212793522267185</c:v>
                </c:pt>
                <c:pt idx="25">
                  <c:v>0.9115303643724674</c:v>
                </c:pt>
                <c:pt idx="26">
                  <c:v>0.9017813765182163</c:v>
                </c:pt>
                <c:pt idx="27">
                  <c:v>0.8920323886639653</c:v>
                </c:pt>
                <c:pt idx="28">
                  <c:v>0.8822834008097141</c:v>
                </c:pt>
                <c:pt idx="29">
                  <c:v>0.8725344129554631</c:v>
                </c:pt>
                <c:pt idx="30">
                  <c:v>0.862785425101212</c:v>
                </c:pt>
                <c:pt idx="31">
                  <c:v>0.8530364372469609</c:v>
                </c:pt>
                <c:pt idx="32">
                  <c:v>0.8432874493927099</c:v>
                </c:pt>
                <c:pt idx="33">
                  <c:v>0.8335384615384589</c:v>
                </c:pt>
                <c:pt idx="34">
                  <c:v>0.8237894736842079</c:v>
                </c:pt>
                <c:pt idx="35">
                  <c:v>0.8140404858299567</c:v>
                </c:pt>
                <c:pt idx="36">
                  <c:v>0.8042914979757056</c:v>
                </c:pt>
                <c:pt idx="37">
                  <c:v>0.7945425101214546</c:v>
                </c:pt>
                <c:pt idx="38">
                  <c:v>0.7847935222672034</c:v>
                </c:pt>
                <c:pt idx="39">
                  <c:v>0.7750445344129524</c:v>
                </c:pt>
                <c:pt idx="40">
                  <c:v>0.7652955465587015</c:v>
                </c:pt>
                <c:pt idx="41">
                  <c:v>0.7555465587044505</c:v>
                </c:pt>
                <c:pt idx="42">
                  <c:v>0.7457975708501996</c:v>
                </c:pt>
                <c:pt idx="43">
                  <c:v>0.7360485829959486</c:v>
                </c:pt>
                <c:pt idx="44">
                  <c:v>0.7262995951416976</c:v>
                </c:pt>
                <c:pt idx="45">
                  <c:v>0.7165506072874467</c:v>
                </c:pt>
                <c:pt idx="46">
                  <c:v>0.7068016194331955</c:v>
                </c:pt>
                <c:pt idx="47">
                  <c:v>0.6970526315789446</c:v>
                </c:pt>
                <c:pt idx="48">
                  <c:v>0.6873036437246937</c:v>
                </c:pt>
                <c:pt idx="49">
                  <c:v>0.6775546558704426</c:v>
                </c:pt>
                <c:pt idx="50">
                  <c:v>0.6678056680161917</c:v>
                </c:pt>
                <c:pt idx="51">
                  <c:v>0.6580566801619407</c:v>
                </c:pt>
                <c:pt idx="52">
                  <c:v>0.6483076923076897</c:v>
                </c:pt>
                <c:pt idx="53">
                  <c:v>0.6385587044534388</c:v>
                </c:pt>
                <c:pt idx="54">
                  <c:v>0.6288097165991878</c:v>
                </c:pt>
                <c:pt idx="55">
                  <c:v>0.6190607287449368</c:v>
                </c:pt>
                <c:pt idx="56">
                  <c:v>0.6093117408906857</c:v>
                </c:pt>
                <c:pt idx="57">
                  <c:v>0.5995627530364348</c:v>
                </c:pt>
                <c:pt idx="58">
                  <c:v>0.5898137651821839</c:v>
                </c:pt>
                <c:pt idx="59">
                  <c:v>0.5800647773279328</c:v>
                </c:pt>
                <c:pt idx="60">
                  <c:v>0.5703157894736819</c:v>
                </c:pt>
                <c:pt idx="61">
                  <c:v>0.5605668016194308</c:v>
                </c:pt>
                <c:pt idx="62">
                  <c:v>0.5508178137651799</c:v>
                </c:pt>
                <c:pt idx="63">
                  <c:v>0.541068825910929</c:v>
                </c:pt>
                <c:pt idx="64">
                  <c:v>0.5313198380566779</c:v>
                </c:pt>
                <c:pt idx="65">
                  <c:v>0.5215708502024269</c:v>
                </c:pt>
                <c:pt idx="66">
                  <c:v>0.511821862348176</c:v>
                </c:pt>
                <c:pt idx="67">
                  <c:v>0.502072874493925</c:v>
                </c:pt>
                <c:pt idx="68">
                  <c:v>0.49232388663967397</c:v>
                </c:pt>
                <c:pt idx="69">
                  <c:v>0.48257489878542303</c:v>
                </c:pt>
                <c:pt idx="70">
                  <c:v>0.47282591093117204</c:v>
                </c:pt>
                <c:pt idx="71">
                  <c:v>0.4630769230769211</c:v>
                </c:pt>
                <c:pt idx="72">
                  <c:v>0.45332793522267006</c:v>
                </c:pt>
                <c:pt idx="73">
                  <c:v>0.4435789473684191</c:v>
                </c:pt>
                <c:pt idx="74">
                  <c:v>0.43382995951416814</c:v>
                </c:pt>
                <c:pt idx="75">
                  <c:v>0.42408097165991715</c:v>
                </c:pt>
                <c:pt idx="76">
                  <c:v>0.4143319838056661</c:v>
                </c:pt>
                <c:pt idx="77">
                  <c:v>0.40458299595141517</c:v>
                </c:pt>
                <c:pt idx="78">
                  <c:v>0.3948340080971642</c:v>
                </c:pt>
                <c:pt idx="79">
                  <c:v>0.3850850202429131</c:v>
                </c:pt>
                <c:pt idx="80">
                  <c:v>0.3753360323886621</c:v>
                </c:pt>
                <c:pt idx="81">
                  <c:v>0.3655870445344111</c:v>
                </c:pt>
                <c:pt idx="82">
                  <c:v>0.35583805668016</c:v>
                </c:pt>
                <c:pt idx="83">
                  <c:v>0.346089068825909</c:v>
                </c:pt>
                <c:pt idx="84">
                  <c:v>0.33634008097165796</c:v>
                </c:pt>
                <c:pt idx="85">
                  <c:v>0.3265910931174069</c:v>
                </c:pt>
                <c:pt idx="86">
                  <c:v>0.3168421052631559</c:v>
                </c:pt>
                <c:pt idx="87">
                  <c:v>0.3070931174089049</c:v>
                </c:pt>
                <c:pt idx="88">
                  <c:v>0.2973441295546539</c:v>
                </c:pt>
                <c:pt idx="89">
                  <c:v>0.28759514170040285</c:v>
                </c:pt>
                <c:pt idx="90">
                  <c:v>0.2778461538461518</c:v>
                </c:pt>
                <c:pt idx="91">
                  <c:v>0.2680971659919008</c:v>
                </c:pt>
                <c:pt idx="92">
                  <c:v>0.25834817813764976</c:v>
                </c:pt>
                <c:pt idx="93">
                  <c:v>0.24859919028339875</c:v>
                </c:pt>
                <c:pt idx="94">
                  <c:v>0.2388502024291477</c:v>
                </c:pt>
                <c:pt idx="95">
                  <c:v>0.2291012145748967</c:v>
                </c:pt>
                <c:pt idx="96">
                  <c:v>0.21935222672064567</c:v>
                </c:pt>
                <c:pt idx="97">
                  <c:v>0.20960323886639465</c:v>
                </c:pt>
                <c:pt idx="98">
                  <c:v>0.1998542510121436</c:v>
                </c:pt>
                <c:pt idx="99">
                  <c:v>0.19010526315789264</c:v>
                </c:pt>
                <c:pt idx="100">
                  <c:v>0.18035627530364162</c:v>
                </c:pt>
                <c:pt idx="101">
                  <c:v>0.1706072874493906</c:v>
                </c:pt>
                <c:pt idx="102">
                  <c:v>0.16085829959513961</c:v>
                </c:pt>
                <c:pt idx="103">
                  <c:v>0.15110931174088862</c:v>
                </c:pt>
                <c:pt idx="104">
                  <c:v>0.1413603238866376</c:v>
                </c:pt>
                <c:pt idx="105">
                  <c:v>0.1316113360323866</c:v>
                </c:pt>
                <c:pt idx="106">
                  <c:v>0.12186234817813558</c:v>
                </c:pt>
                <c:pt idx="107">
                  <c:v>0.1121133603238846</c:v>
                </c:pt>
                <c:pt idx="108">
                  <c:v>0.10236437246963359</c:v>
                </c:pt>
                <c:pt idx="109">
                  <c:v>0.09261538461538256</c:v>
                </c:pt>
                <c:pt idx="110">
                  <c:v>0.08286639676113154</c:v>
                </c:pt>
                <c:pt idx="111">
                  <c:v>0.07311740890688052</c:v>
                </c:pt>
                <c:pt idx="112">
                  <c:v>0.06336842105262952</c:v>
                </c:pt>
                <c:pt idx="113">
                  <c:v>0.0536194331983785</c:v>
                </c:pt>
                <c:pt idx="114">
                  <c:v>0.04387044534412749</c:v>
                </c:pt>
                <c:pt idx="115">
                  <c:v>0.034121457489876474</c:v>
                </c:pt>
                <c:pt idx="116">
                  <c:v>0.02437246963562546</c:v>
                </c:pt>
                <c:pt idx="117">
                  <c:v>0.01462348178137445</c:v>
                </c:pt>
                <c:pt idx="118">
                  <c:v>0.004874493927123436</c:v>
                </c:pt>
              </c:numCache>
            </c:numRef>
          </c:val>
        </c:ser>
        <c:ser>
          <c:idx val="2"/>
          <c:order val="1"/>
          <c:tx>
            <c:v>PSE Method (Equiv. Present Value Basis)</c:v>
          </c:tx>
          <c:spPr>
            <a:solidFill>
              <a:srgbClr val="77933C">
                <a:alpha val="78000"/>
              </a:srgbClr>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3'!$B$35:$B$167</c:f>
              <c:strCache>
                <c:ptCount val="13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pt idx="13">
                  <c:v>42400</c:v>
                </c:pt>
                <c:pt idx="14">
                  <c:v>42429</c:v>
                </c:pt>
                <c:pt idx="15">
                  <c:v>42460</c:v>
                </c:pt>
                <c:pt idx="16">
                  <c:v>42490</c:v>
                </c:pt>
                <c:pt idx="17">
                  <c:v>42521</c:v>
                </c:pt>
                <c:pt idx="18">
                  <c:v>42551</c:v>
                </c:pt>
                <c:pt idx="19">
                  <c:v>42582</c:v>
                </c:pt>
                <c:pt idx="20">
                  <c:v>42613</c:v>
                </c:pt>
                <c:pt idx="21">
                  <c:v>42643</c:v>
                </c:pt>
                <c:pt idx="22">
                  <c:v>42674</c:v>
                </c:pt>
                <c:pt idx="23">
                  <c:v>42704</c:v>
                </c:pt>
                <c:pt idx="24">
                  <c:v>42735</c:v>
                </c:pt>
                <c:pt idx="25">
                  <c:v>42766</c:v>
                </c:pt>
                <c:pt idx="26">
                  <c:v>42794</c:v>
                </c:pt>
                <c:pt idx="27">
                  <c:v>42825</c:v>
                </c:pt>
                <c:pt idx="28">
                  <c:v>42855</c:v>
                </c:pt>
                <c:pt idx="29">
                  <c:v>42886</c:v>
                </c:pt>
                <c:pt idx="30">
                  <c:v>42916</c:v>
                </c:pt>
                <c:pt idx="31">
                  <c:v>42947</c:v>
                </c:pt>
                <c:pt idx="32">
                  <c:v>42978</c:v>
                </c:pt>
                <c:pt idx="33">
                  <c:v>43008</c:v>
                </c:pt>
                <c:pt idx="34">
                  <c:v>43039</c:v>
                </c:pt>
                <c:pt idx="35">
                  <c:v>43069</c:v>
                </c:pt>
                <c:pt idx="36">
                  <c:v>43100</c:v>
                </c:pt>
                <c:pt idx="37">
                  <c:v>43131</c:v>
                </c:pt>
                <c:pt idx="38">
                  <c:v>43159</c:v>
                </c:pt>
                <c:pt idx="39">
                  <c:v>43190</c:v>
                </c:pt>
                <c:pt idx="40">
                  <c:v>43220</c:v>
                </c:pt>
                <c:pt idx="41">
                  <c:v>43251</c:v>
                </c:pt>
                <c:pt idx="42">
                  <c:v>43281</c:v>
                </c:pt>
                <c:pt idx="43">
                  <c:v>43312</c:v>
                </c:pt>
                <c:pt idx="44">
                  <c:v>43343</c:v>
                </c:pt>
                <c:pt idx="45">
                  <c:v>43373</c:v>
                </c:pt>
                <c:pt idx="46">
                  <c:v>43404</c:v>
                </c:pt>
                <c:pt idx="47">
                  <c:v>43434</c:v>
                </c:pt>
                <c:pt idx="48">
                  <c:v>43465</c:v>
                </c:pt>
                <c:pt idx="49">
                  <c:v>43496</c:v>
                </c:pt>
                <c:pt idx="50">
                  <c:v>43524</c:v>
                </c:pt>
                <c:pt idx="51">
                  <c:v>43555</c:v>
                </c:pt>
                <c:pt idx="52">
                  <c:v>43585</c:v>
                </c:pt>
                <c:pt idx="53">
                  <c:v>43616</c:v>
                </c:pt>
                <c:pt idx="54">
                  <c:v>43646</c:v>
                </c:pt>
                <c:pt idx="55">
                  <c:v>43677</c:v>
                </c:pt>
                <c:pt idx="56">
                  <c:v>43708</c:v>
                </c:pt>
                <c:pt idx="57">
                  <c:v>43738</c:v>
                </c:pt>
                <c:pt idx="58">
                  <c:v>43769</c:v>
                </c:pt>
                <c:pt idx="59">
                  <c:v>43799</c:v>
                </c:pt>
                <c:pt idx="60">
                  <c:v>43830</c:v>
                </c:pt>
                <c:pt idx="61">
                  <c:v>43861</c:v>
                </c:pt>
                <c:pt idx="62">
                  <c:v>43890</c:v>
                </c:pt>
                <c:pt idx="63">
                  <c:v>43921</c:v>
                </c:pt>
                <c:pt idx="64">
                  <c:v>43951</c:v>
                </c:pt>
                <c:pt idx="65">
                  <c:v>43982</c:v>
                </c:pt>
                <c:pt idx="66">
                  <c:v>44012</c:v>
                </c:pt>
                <c:pt idx="67">
                  <c:v>44043</c:v>
                </c:pt>
                <c:pt idx="68">
                  <c:v>44074</c:v>
                </c:pt>
                <c:pt idx="69">
                  <c:v>44104</c:v>
                </c:pt>
                <c:pt idx="70">
                  <c:v>44135</c:v>
                </c:pt>
                <c:pt idx="71">
                  <c:v>44165</c:v>
                </c:pt>
                <c:pt idx="72">
                  <c:v>44196</c:v>
                </c:pt>
                <c:pt idx="73">
                  <c:v>44227</c:v>
                </c:pt>
                <c:pt idx="74">
                  <c:v>44255</c:v>
                </c:pt>
                <c:pt idx="75">
                  <c:v>44286</c:v>
                </c:pt>
                <c:pt idx="76">
                  <c:v>44316</c:v>
                </c:pt>
                <c:pt idx="77">
                  <c:v>44347</c:v>
                </c:pt>
                <c:pt idx="78">
                  <c:v>44377</c:v>
                </c:pt>
                <c:pt idx="79">
                  <c:v>44408</c:v>
                </c:pt>
                <c:pt idx="80">
                  <c:v>44439</c:v>
                </c:pt>
                <c:pt idx="81">
                  <c:v>44469</c:v>
                </c:pt>
                <c:pt idx="82">
                  <c:v>44500</c:v>
                </c:pt>
                <c:pt idx="83">
                  <c:v>44530</c:v>
                </c:pt>
                <c:pt idx="84">
                  <c:v>44561</c:v>
                </c:pt>
                <c:pt idx="85">
                  <c:v>44592</c:v>
                </c:pt>
                <c:pt idx="86">
                  <c:v>44620</c:v>
                </c:pt>
                <c:pt idx="87">
                  <c:v>44651</c:v>
                </c:pt>
                <c:pt idx="88">
                  <c:v>44681</c:v>
                </c:pt>
                <c:pt idx="89">
                  <c:v>44712</c:v>
                </c:pt>
                <c:pt idx="90">
                  <c:v>44742</c:v>
                </c:pt>
                <c:pt idx="91">
                  <c:v>44773</c:v>
                </c:pt>
                <c:pt idx="92">
                  <c:v>44804</c:v>
                </c:pt>
                <c:pt idx="93">
                  <c:v>44834</c:v>
                </c:pt>
                <c:pt idx="94">
                  <c:v>44865</c:v>
                </c:pt>
                <c:pt idx="95">
                  <c:v>44895</c:v>
                </c:pt>
                <c:pt idx="96">
                  <c:v>44926</c:v>
                </c:pt>
                <c:pt idx="97">
                  <c:v>44957</c:v>
                </c:pt>
                <c:pt idx="98">
                  <c:v>44985</c:v>
                </c:pt>
                <c:pt idx="99">
                  <c:v>45016</c:v>
                </c:pt>
                <c:pt idx="100">
                  <c:v>45046</c:v>
                </c:pt>
                <c:pt idx="101">
                  <c:v>45077</c:v>
                </c:pt>
                <c:pt idx="102">
                  <c:v>45107</c:v>
                </c:pt>
                <c:pt idx="103">
                  <c:v>45138</c:v>
                </c:pt>
                <c:pt idx="104">
                  <c:v>45169</c:v>
                </c:pt>
                <c:pt idx="105">
                  <c:v>45199</c:v>
                </c:pt>
                <c:pt idx="106">
                  <c:v>45230</c:v>
                </c:pt>
                <c:pt idx="107">
                  <c:v>45260</c:v>
                </c:pt>
                <c:pt idx="108">
                  <c:v>45291</c:v>
                </c:pt>
                <c:pt idx="109">
                  <c:v>45322</c:v>
                </c:pt>
                <c:pt idx="110">
                  <c:v>45351</c:v>
                </c:pt>
                <c:pt idx="111">
                  <c:v>45382</c:v>
                </c:pt>
                <c:pt idx="112">
                  <c:v>45412</c:v>
                </c:pt>
                <c:pt idx="113">
                  <c:v>45443</c:v>
                </c:pt>
                <c:pt idx="114">
                  <c:v>45473</c:v>
                </c:pt>
                <c:pt idx="115">
                  <c:v>45504</c:v>
                </c:pt>
                <c:pt idx="116">
                  <c:v>45535</c:v>
                </c:pt>
                <c:pt idx="117">
                  <c:v>45565</c:v>
                </c:pt>
                <c:pt idx="118">
                  <c:v>45596</c:v>
                </c:pt>
                <c:pt idx="119">
                  <c:v>45626</c:v>
                </c:pt>
                <c:pt idx="120">
                  <c:v>45657</c:v>
                </c:pt>
                <c:pt idx="121">
                  <c:v>45688</c:v>
                </c:pt>
                <c:pt idx="122">
                  <c:v>45716</c:v>
                </c:pt>
                <c:pt idx="123">
                  <c:v>45747</c:v>
                </c:pt>
                <c:pt idx="124">
                  <c:v>45777</c:v>
                </c:pt>
                <c:pt idx="125">
                  <c:v>45808</c:v>
                </c:pt>
                <c:pt idx="126">
                  <c:v>45838</c:v>
                </c:pt>
                <c:pt idx="127">
                  <c:v>45869</c:v>
                </c:pt>
                <c:pt idx="128">
                  <c:v>45900</c:v>
                </c:pt>
                <c:pt idx="129">
                  <c:v>45930</c:v>
                </c:pt>
                <c:pt idx="130">
                  <c:v>45961</c:v>
                </c:pt>
                <c:pt idx="131">
                  <c:v>45991</c:v>
                </c:pt>
                <c:pt idx="132">
                  <c:v>46022</c:v>
                </c:pt>
              </c:strCache>
            </c:strRef>
          </c:cat>
          <c:val>
            <c:numRef>
              <c:f>'Table 3'!$L$35:$L$167</c:f>
              <c:numCache>
                <c:ptCount val="133"/>
                <c:pt idx="0">
                  <c:v>0.3912404555686111</c:v>
                </c:pt>
                <c:pt idx="1">
                  <c:v>0.3912404555686111</c:v>
                </c:pt>
                <c:pt idx="2">
                  <c:v>0.3533784759974552</c:v>
                </c:pt>
                <c:pt idx="3">
                  <c:v>0.3912404555686111</c:v>
                </c:pt>
                <c:pt idx="4">
                  <c:v>0.3786197957115591</c:v>
                </c:pt>
                <c:pt idx="5">
                  <c:v>0.3912404555686111</c:v>
                </c:pt>
                <c:pt idx="6">
                  <c:v>0.3786197957115591</c:v>
                </c:pt>
                <c:pt idx="7">
                  <c:v>0.3912404555686111</c:v>
                </c:pt>
                <c:pt idx="8">
                  <c:v>0.3912404555686111</c:v>
                </c:pt>
                <c:pt idx="9">
                  <c:v>0.3786197957115591</c:v>
                </c:pt>
                <c:pt idx="10">
                  <c:v>0.3912404555686111</c:v>
                </c:pt>
                <c:pt idx="11">
                  <c:v>0.3786197957115591</c:v>
                </c:pt>
                <c:pt idx="12">
                  <c:v>0.6085962642178394</c:v>
                </c:pt>
                <c:pt idx="13">
                  <c:v>0.6085962642178394</c:v>
                </c:pt>
                <c:pt idx="14">
                  <c:v>0.5693319891070111</c:v>
                </c:pt>
                <c:pt idx="15">
                  <c:v>0.6085962642178394</c:v>
                </c:pt>
                <c:pt idx="16">
                  <c:v>0.5889641266624253</c:v>
                </c:pt>
                <c:pt idx="17">
                  <c:v>0.6085962642178394</c:v>
                </c:pt>
                <c:pt idx="18">
                  <c:v>0.5889641266624253</c:v>
                </c:pt>
                <c:pt idx="19">
                  <c:v>0.6085962642178394</c:v>
                </c:pt>
                <c:pt idx="20">
                  <c:v>0.6085962642178394</c:v>
                </c:pt>
                <c:pt idx="21">
                  <c:v>0.5889641266624253</c:v>
                </c:pt>
                <c:pt idx="22">
                  <c:v>0.6085962642178394</c:v>
                </c:pt>
                <c:pt idx="23">
                  <c:v>0.5889641266624253</c:v>
                </c:pt>
                <c:pt idx="24">
                  <c:v>0.8259520728670678</c:v>
                </c:pt>
                <c:pt idx="25">
                  <c:v>0.8259520728670678</c:v>
                </c:pt>
                <c:pt idx="26">
                  <c:v>0.7460212271057387</c:v>
                </c:pt>
                <c:pt idx="27">
                  <c:v>0.8259520728670678</c:v>
                </c:pt>
                <c:pt idx="28">
                  <c:v>0.7993084576132915</c:v>
                </c:pt>
                <c:pt idx="29">
                  <c:v>0.8259520728670678</c:v>
                </c:pt>
                <c:pt idx="30">
                  <c:v>0.7993084576132915</c:v>
                </c:pt>
                <c:pt idx="31">
                  <c:v>0.8259520728670678</c:v>
                </c:pt>
                <c:pt idx="32">
                  <c:v>0.8259520728670678</c:v>
                </c:pt>
                <c:pt idx="33">
                  <c:v>0.7993084576132915</c:v>
                </c:pt>
                <c:pt idx="34">
                  <c:v>0.8259520728670678</c:v>
                </c:pt>
                <c:pt idx="35">
                  <c:v>0.7993084576132915</c:v>
                </c:pt>
                <c:pt idx="36">
                  <c:v>0.8259520728670678</c:v>
                </c:pt>
                <c:pt idx="37">
                  <c:v>0.8259520728670678</c:v>
                </c:pt>
                <c:pt idx="38">
                  <c:v>0.7460212271057387</c:v>
                </c:pt>
                <c:pt idx="39">
                  <c:v>0.8259520728670678</c:v>
                </c:pt>
                <c:pt idx="40">
                  <c:v>0.7993084576132915</c:v>
                </c:pt>
                <c:pt idx="41">
                  <c:v>0.8259520728670678</c:v>
                </c:pt>
                <c:pt idx="42">
                  <c:v>0.7993084576132915</c:v>
                </c:pt>
                <c:pt idx="43">
                  <c:v>0.8259520728670678</c:v>
                </c:pt>
                <c:pt idx="44">
                  <c:v>0.8259520728670678</c:v>
                </c:pt>
                <c:pt idx="45">
                  <c:v>0.7993084576132915</c:v>
                </c:pt>
                <c:pt idx="46">
                  <c:v>0.8259520728670678</c:v>
                </c:pt>
                <c:pt idx="47">
                  <c:v>0.7993084576132915</c:v>
                </c:pt>
                <c:pt idx="48">
                  <c:v>0.8259520728670678</c:v>
                </c:pt>
                <c:pt idx="49">
                  <c:v>0.8259520728670678</c:v>
                </c:pt>
                <c:pt idx="50">
                  <c:v>0.7460212271057387</c:v>
                </c:pt>
                <c:pt idx="51">
                  <c:v>0.8259520728670678</c:v>
                </c:pt>
                <c:pt idx="52">
                  <c:v>0.7993084576132915</c:v>
                </c:pt>
                <c:pt idx="53">
                  <c:v>0.8259520728670678</c:v>
                </c:pt>
                <c:pt idx="54">
                  <c:v>0.7993084576132915</c:v>
                </c:pt>
                <c:pt idx="55">
                  <c:v>0.8259520728670678</c:v>
                </c:pt>
                <c:pt idx="56">
                  <c:v>0.8259520728670678</c:v>
                </c:pt>
                <c:pt idx="57">
                  <c:v>0.7993084576132915</c:v>
                </c:pt>
                <c:pt idx="58">
                  <c:v>0.8259520728670678</c:v>
                </c:pt>
                <c:pt idx="59">
                  <c:v>0.7993084576132915</c:v>
                </c:pt>
                <c:pt idx="60">
                  <c:v>0.8259520728670678</c:v>
                </c:pt>
                <c:pt idx="61">
                  <c:v>0.8259520728670678</c:v>
                </c:pt>
                <c:pt idx="62">
                  <c:v>0.772664842359515</c:v>
                </c:pt>
                <c:pt idx="63">
                  <c:v>0.8259520728670678</c:v>
                </c:pt>
                <c:pt idx="64">
                  <c:v>0.7993084576132915</c:v>
                </c:pt>
                <c:pt idx="65">
                  <c:v>0.8259520728670678</c:v>
                </c:pt>
                <c:pt idx="66">
                  <c:v>0.7993084576132915</c:v>
                </c:pt>
                <c:pt idx="67">
                  <c:v>0.8259520728670678</c:v>
                </c:pt>
                <c:pt idx="68">
                  <c:v>0.8259520728670678</c:v>
                </c:pt>
                <c:pt idx="69">
                  <c:v>0.7993084576132915</c:v>
                </c:pt>
                <c:pt idx="70">
                  <c:v>0.8259520728670678</c:v>
                </c:pt>
                <c:pt idx="71">
                  <c:v>0.7993084576132915</c:v>
                </c:pt>
                <c:pt idx="72">
                  <c:v>0.8259520728670678</c:v>
                </c:pt>
                <c:pt idx="73">
                  <c:v>0.8259520728670678</c:v>
                </c:pt>
                <c:pt idx="74">
                  <c:v>0.7460212271057387</c:v>
                </c:pt>
                <c:pt idx="75">
                  <c:v>0.8259520728670678</c:v>
                </c:pt>
                <c:pt idx="76">
                  <c:v>0.7993084576132915</c:v>
                </c:pt>
                <c:pt idx="77">
                  <c:v>0.8259520728670678</c:v>
                </c:pt>
                <c:pt idx="78">
                  <c:v>0.7993084576132915</c:v>
                </c:pt>
                <c:pt idx="79">
                  <c:v>0.8259520728670678</c:v>
                </c:pt>
                <c:pt idx="80">
                  <c:v>0.8259520728670678</c:v>
                </c:pt>
                <c:pt idx="81">
                  <c:v>0.7993084576132915</c:v>
                </c:pt>
                <c:pt idx="82">
                  <c:v>0.8259520728670678</c:v>
                </c:pt>
                <c:pt idx="83">
                  <c:v>0.7993084576132915</c:v>
                </c:pt>
                <c:pt idx="84">
                  <c:v>0.8259520728670678</c:v>
                </c:pt>
                <c:pt idx="85">
                  <c:v>0.8259520728670678</c:v>
                </c:pt>
                <c:pt idx="86">
                  <c:v>0.7460212271057387</c:v>
                </c:pt>
                <c:pt idx="87">
                  <c:v>0.8259520728670678</c:v>
                </c:pt>
                <c:pt idx="88">
                  <c:v>0.7993084576132915</c:v>
                </c:pt>
                <c:pt idx="89">
                  <c:v>0.8259520728670678</c:v>
                </c:pt>
                <c:pt idx="90">
                  <c:v>0.7993084576132915</c:v>
                </c:pt>
                <c:pt idx="91">
                  <c:v>0.8259520728670678</c:v>
                </c:pt>
                <c:pt idx="92">
                  <c:v>0.8259520728670678</c:v>
                </c:pt>
                <c:pt idx="93">
                  <c:v>0.7993084576132915</c:v>
                </c:pt>
                <c:pt idx="94">
                  <c:v>0.8259520728670678</c:v>
                </c:pt>
                <c:pt idx="95">
                  <c:v>0.7993084576132915</c:v>
                </c:pt>
                <c:pt idx="96">
                  <c:v>0.8259520728670678</c:v>
                </c:pt>
                <c:pt idx="97">
                  <c:v>0.8259520728670678</c:v>
                </c:pt>
                <c:pt idx="98">
                  <c:v>0.7460212271057387</c:v>
                </c:pt>
                <c:pt idx="99">
                  <c:v>0.8259520728670678</c:v>
                </c:pt>
                <c:pt idx="100">
                  <c:v>0.7993084576132915</c:v>
                </c:pt>
                <c:pt idx="101">
                  <c:v>0.8259520728670678</c:v>
                </c:pt>
                <c:pt idx="102">
                  <c:v>0.7993084576132915</c:v>
                </c:pt>
                <c:pt idx="103">
                  <c:v>0.8259520728670678</c:v>
                </c:pt>
                <c:pt idx="104">
                  <c:v>0.8259520728670678</c:v>
                </c:pt>
                <c:pt idx="105">
                  <c:v>0.7993084576132915</c:v>
                </c:pt>
                <c:pt idx="106">
                  <c:v>0.8259520728670678</c:v>
                </c:pt>
                <c:pt idx="107">
                  <c:v>0.7993084576132915</c:v>
                </c:pt>
                <c:pt idx="108">
                  <c:v>0.8259520728670678</c:v>
                </c:pt>
                <c:pt idx="109">
                  <c:v>0.8259520728670678</c:v>
                </c:pt>
                <c:pt idx="110">
                  <c:v>0.772664842359515</c:v>
                </c:pt>
                <c:pt idx="111">
                  <c:v>0.8259520728670678</c:v>
                </c:pt>
                <c:pt idx="112">
                  <c:v>0.7993084576132915</c:v>
                </c:pt>
                <c:pt idx="113">
                  <c:v>0.8259520728670678</c:v>
                </c:pt>
                <c:pt idx="114">
                  <c:v>0.7993084576132915</c:v>
                </c:pt>
                <c:pt idx="115">
                  <c:v>0.8259520728670678</c:v>
                </c:pt>
                <c:pt idx="116">
                  <c:v>0.8259520728670678</c:v>
                </c:pt>
                <c:pt idx="117">
                  <c:v>0.7993084576132915</c:v>
                </c:pt>
                <c:pt idx="118">
                  <c:v>0.8259520728670678</c:v>
                </c:pt>
                <c:pt idx="119">
                  <c:v>0.7993084576132915</c:v>
                </c:pt>
                <c:pt idx="120">
                  <c:v>0.8259520728670678</c:v>
                </c:pt>
                <c:pt idx="121">
                  <c:v>0.6520674259476852</c:v>
                </c:pt>
                <c:pt idx="122">
                  <c:v>0.5889641266624253</c:v>
                </c:pt>
                <c:pt idx="123">
                  <c:v>0.6520674259476852</c:v>
                </c:pt>
                <c:pt idx="124">
                  <c:v>0.6310329928525985</c:v>
                </c:pt>
                <c:pt idx="125">
                  <c:v>0.6520674259476852</c:v>
                </c:pt>
                <c:pt idx="126">
                  <c:v>0.6310329928525985</c:v>
                </c:pt>
                <c:pt idx="127">
                  <c:v>0.6520674259476852</c:v>
                </c:pt>
                <c:pt idx="128">
                  <c:v>0.6520674259476852</c:v>
                </c:pt>
                <c:pt idx="129">
                  <c:v>0.6310329928525985</c:v>
                </c:pt>
                <c:pt idx="130">
                  <c:v>0.6520674259476852</c:v>
                </c:pt>
                <c:pt idx="131">
                  <c:v>0.6310329928525985</c:v>
                </c:pt>
                <c:pt idx="132">
                  <c:v>0.6520674259476852</c:v>
                </c:pt>
              </c:numCache>
            </c:numRef>
          </c:val>
        </c:ser>
        <c:ser>
          <c:idx val="1"/>
          <c:order val="2"/>
          <c:tx>
            <c:v>Staff proposed (Equiv. Nominal Basis)</c:v>
          </c:tx>
          <c:spPr>
            <a:solidFill>
              <a:srgbClr val="953735">
                <a:alpha val="40000"/>
              </a:srgbClr>
            </a:solidFill>
            <a:ln w="3175">
              <a:noFill/>
            </a:ln>
          </c:spPr>
          <c:extLst>
            <c:ext xmlns:c14="http://schemas.microsoft.com/office/drawing/2007/8/2/chart" uri="{6F2FDCE9-48DA-4B69-8628-5D25D57E5C99}">
              <c14:invertSolidFillFmt>
                <c14:spPr>
                  <a:solidFill>
                    <a:srgbClr val="FFFFFF"/>
                  </a:solidFill>
                </c14:spPr>
              </c14:invertSolidFillFmt>
            </c:ext>
          </c:extLst>
          <c:cat>
            <c:strRef>
              <c:f>'Table 3'!$B$35:$B$167</c:f>
              <c:strCache>
                <c:ptCount val="13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pt idx="13">
                  <c:v>42400</c:v>
                </c:pt>
                <c:pt idx="14">
                  <c:v>42429</c:v>
                </c:pt>
                <c:pt idx="15">
                  <c:v>42460</c:v>
                </c:pt>
                <c:pt idx="16">
                  <c:v>42490</c:v>
                </c:pt>
                <c:pt idx="17">
                  <c:v>42521</c:v>
                </c:pt>
                <c:pt idx="18">
                  <c:v>42551</c:v>
                </c:pt>
                <c:pt idx="19">
                  <c:v>42582</c:v>
                </c:pt>
                <c:pt idx="20">
                  <c:v>42613</c:v>
                </c:pt>
                <c:pt idx="21">
                  <c:v>42643</c:v>
                </c:pt>
                <c:pt idx="22">
                  <c:v>42674</c:v>
                </c:pt>
                <c:pt idx="23">
                  <c:v>42704</c:v>
                </c:pt>
                <c:pt idx="24">
                  <c:v>42735</c:v>
                </c:pt>
                <c:pt idx="25">
                  <c:v>42766</c:v>
                </c:pt>
                <c:pt idx="26">
                  <c:v>42794</c:v>
                </c:pt>
                <c:pt idx="27">
                  <c:v>42825</c:v>
                </c:pt>
                <c:pt idx="28">
                  <c:v>42855</c:v>
                </c:pt>
                <c:pt idx="29">
                  <c:v>42886</c:v>
                </c:pt>
                <c:pt idx="30">
                  <c:v>42916</c:v>
                </c:pt>
                <c:pt idx="31">
                  <c:v>42947</c:v>
                </c:pt>
                <c:pt idx="32">
                  <c:v>42978</c:v>
                </c:pt>
                <c:pt idx="33">
                  <c:v>43008</c:v>
                </c:pt>
                <c:pt idx="34">
                  <c:v>43039</c:v>
                </c:pt>
                <c:pt idx="35">
                  <c:v>43069</c:v>
                </c:pt>
                <c:pt idx="36">
                  <c:v>43100</c:v>
                </c:pt>
                <c:pt idx="37">
                  <c:v>43131</c:v>
                </c:pt>
                <c:pt idx="38">
                  <c:v>43159</c:v>
                </c:pt>
                <c:pt idx="39">
                  <c:v>43190</c:v>
                </c:pt>
                <c:pt idx="40">
                  <c:v>43220</c:v>
                </c:pt>
                <c:pt idx="41">
                  <c:v>43251</c:v>
                </c:pt>
                <c:pt idx="42">
                  <c:v>43281</c:v>
                </c:pt>
                <c:pt idx="43">
                  <c:v>43312</c:v>
                </c:pt>
                <c:pt idx="44">
                  <c:v>43343</c:v>
                </c:pt>
                <c:pt idx="45">
                  <c:v>43373</c:v>
                </c:pt>
                <c:pt idx="46">
                  <c:v>43404</c:v>
                </c:pt>
                <c:pt idx="47">
                  <c:v>43434</c:v>
                </c:pt>
                <c:pt idx="48">
                  <c:v>43465</c:v>
                </c:pt>
                <c:pt idx="49">
                  <c:v>43496</c:v>
                </c:pt>
                <c:pt idx="50">
                  <c:v>43524</c:v>
                </c:pt>
                <c:pt idx="51">
                  <c:v>43555</c:v>
                </c:pt>
                <c:pt idx="52">
                  <c:v>43585</c:v>
                </c:pt>
                <c:pt idx="53">
                  <c:v>43616</c:v>
                </c:pt>
                <c:pt idx="54">
                  <c:v>43646</c:v>
                </c:pt>
                <c:pt idx="55">
                  <c:v>43677</c:v>
                </c:pt>
                <c:pt idx="56">
                  <c:v>43708</c:v>
                </c:pt>
                <c:pt idx="57">
                  <c:v>43738</c:v>
                </c:pt>
                <c:pt idx="58">
                  <c:v>43769</c:v>
                </c:pt>
                <c:pt idx="59">
                  <c:v>43799</c:v>
                </c:pt>
                <c:pt idx="60">
                  <c:v>43830</c:v>
                </c:pt>
                <c:pt idx="61">
                  <c:v>43861</c:v>
                </c:pt>
                <c:pt idx="62">
                  <c:v>43890</c:v>
                </c:pt>
                <c:pt idx="63">
                  <c:v>43921</c:v>
                </c:pt>
                <c:pt idx="64">
                  <c:v>43951</c:v>
                </c:pt>
                <c:pt idx="65">
                  <c:v>43982</c:v>
                </c:pt>
                <c:pt idx="66">
                  <c:v>44012</c:v>
                </c:pt>
                <c:pt idx="67">
                  <c:v>44043</c:v>
                </c:pt>
                <c:pt idx="68">
                  <c:v>44074</c:v>
                </c:pt>
                <c:pt idx="69">
                  <c:v>44104</c:v>
                </c:pt>
                <c:pt idx="70">
                  <c:v>44135</c:v>
                </c:pt>
                <c:pt idx="71">
                  <c:v>44165</c:v>
                </c:pt>
                <c:pt idx="72">
                  <c:v>44196</c:v>
                </c:pt>
                <c:pt idx="73">
                  <c:v>44227</c:v>
                </c:pt>
                <c:pt idx="74">
                  <c:v>44255</c:v>
                </c:pt>
                <c:pt idx="75">
                  <c:v>44286</c:v>
                </c:pt>
                <c:pt idx="76">
                  <c:v>44316</c:v>
                </c:pt>
                <c:pt idx="77">
                  <c:v>44347</c:v>
                </c:pt>
                <c:pt idx="78">
                  <c:v>44377</c:v>
                </c:pt>
                <c:pt idx="79">
                  <c:v>44408</c:v>
                </c:pt>
                <c:pt idx="80">
                  <c:v>44439</c:v>
                </c:pt>
                <c:pt idx="81">
                  <c:v>44469</c:v>
                </c:pt>
                <c:pt idx="82">
                  <c:v>44500</c:v>
                </c:pt>
                <c:pt idx="83">
                  <c:v>44530</c:v>
                </c:pt>
                <c:pt idx="84">
                  <c:v>44561</c:v>
                </c:pt>
                <c:pt idx="85">
                  <c:v>44592</c:v>
                </c:pt>
                <c:pt idx="86">
                  <c:v>44620</c:v>
                </c:pt>
                <c:pt idx="87">
                  <c:v>44651</c:v>
                </c:pt>
                <c:pt idx="88">
                  <c:v>44681</c:v>
                </c:pt>
                <c:pt idx="89">
                  <c:v>44712</c:v>
                </c:pt>
                <c:pt idx="90">
                  <c:v>44742</c:v>
                </c:pt>
                <c:pt idx="91">
                  <c:v>44773</c:v>
                </c:pt>
                <c:pt idx="92">
                  <c:v>44804</c:v>
                </c:pt>
                <c:pt idx="93">
                  <c:v>44834</c:v>
                </c:pt>
                <c:pt idx="94">
                  <c:v>44865</c:v>
                </c:pt>
                <c:pt idx="95">
                  <c:v>44895</c:v>
                </c:pt>
                <c:pt idx="96">
                  <c:v>44926</c:v>
                </c:pt>
                <c:pt idx="97">
                  <c:v>44957</c:v>
                </c:pt>
                <c:pt idx="98">
                  <c:v>44985</c:v>
                </c:pt>
                <c:pt idx="99">
                  <c:v>45016</c:v>
                </c:pt>
                <c:pt idx="100">
                  <c:v>45046</c:v>
                </c:pt>
                <c:pt idx="101">
                  <c:v>45077</c:v>
                </c:pt>
                <c:pt idx="102">
                  <c:v>45107</c:v>
                </c:pt>
                <c:pt idx="103">
                  <c:v>45138</c:v>
                </c:pt>
                <c:pt idx="104">
                  <c:v>45169</c:v>
                </c:pt>
                <c:pt idx="105">
                  <c:v>45199</c:v>
                </c:pt>
                <c:pt idx="106">
                  <c:v>45230</c:v>
                </c:pt>
                <c:pt idx="107">
                  <c:v>45260</c:v>
                </c:pt>
                <c:pt idx="108">
                  <c:v>45291</c:v>
                </c:pt>
                <c:pt idx="109">
                  <c:v>45322</c:v>
                </c:pt>
                <c:pt idx="110">
                  <c:v>45351</c:v>
                </c:pt>
                <c:pt idx="111">
                  <c:v>45382</c:v>
                </c:pt>
                <c:pt idx="112">
                  <c:v>45412</c:v>
                </c:pt>
                <c:pt idx="113">
                  <c:v>45443</c:v>
                </c:pt>
                <c:pt idx="114">
                  <c:v>45473</c:v>
                </c:pt>
                <c:pt idx="115">
                  <c:v>45504</c:v>
                </c:pt>
                <c:pt idx="116">
                  <c:v>45535</c:v>
                </c:pt>
                <c:pt idx="117">
                  <c:v>45565</c:v>
                </c:pt>
                <c:pt idx="118">
                  <c:v>45596</c:v>
                </c:pt>
                <c:pt idx="119">
                  <c:v>45626</c:v>
                </c:pt>
                <c:pt idx="120">
                  <c:v>45657</c:v>
                </c:pt>
                <c:pt idx="121">
                  <c:v>45688</c:v>
                </c:pt>
                <c:pt idx="122">
                  <c:v>45716</c:v>
                </c:pt>
                <c:pt idx="123">
                  <c:v>45747</c:v>
                </c:pt>
                <c:pt idx="124">
                  <c:v>45777</c:v>
                </c:pt>
                <c:pt idx="125">
                  <c:v>45808</c:v>
                </c:pt>
                <c:pt idx="126">
                  <c:v>45838</c:v>
                </c:pt>
                <c:pt idx="127">
                  <c:v>45869</c:v>
                </c:pt>
                <c:pt idx="128">
                  <c:v>45900</c:v>
                </c:pt>
                <c:pt idx="129">
                  <c:v>45930</c:v>
                </c:pt>
                <c:pt idx="130">
                  <c:v>45961</c:v>
                </c:pt>
                <c:pt idx="131">
                  <c:v>45991</c:v>
                </c:pt>
                <c:pt idx="132">
                  <c:v>46022</c:v>
                </c:pt>
              </c:strCache>
            </c:strRef>
          </c:cat>
          <c:val>
            <c:numRef>
              <c:f>'Table 3'!$K$35:$K$167</c:f>
              <c:numCache>
                <c:ptCount val="133"/>
                <c:pt idx="0">
                  <c:v>0.344022168615941</c:v>
                </c:pt>
                <c:pt idx="1">
                  <c:v>0.344022168615941</c:v>
                </c:pt>
                <c:pt idx="2">
                  <c:v>0.31072970068536604</c:v>
                </c:pt>
                <c:pt idx="3">
                  <c:v>0.344022168615941</c:v>
                </c:pt>
                <c:pt idx="4">
                  <c:v>0.3329246793057493</c:v>
                </c:pt>
                <c:pt idx="5">
                  <c:v>0.344022168615941</c:v>
                </c:pt>
                <c:pt idx="6">
                  <c:v>0.3329246793057493</c:v>
                </c:pt>
                <c:pt idx="7">
                  <c:v>0.344022168615941</c:v>
                </c:pt>
                <c:pt idx="8">
                  <c:v>0.344022168615941</c:v>
                </c:pt>
                <c:pt idx="9">
                  <c:v>0.3329246793057493</c:v>
                </c:pt>
                <c:pt idx="10">
                  <c:v>0.344022168615941</c:v>
                </c:pt>
                <c:pt idx="11">
                  <c:v>0.3329246793057493</c:v>
                </c:pt>
                <c:pt idx="12">
                  <c:v>0.535145595624797</c:v>
                </c:pt>
                <c:pt idx="13">
                  <c:v>0.535145595624797</c:v>
                </c:pt>
                <c:pt idx="14">
                  <c:v>0.5006200733264231</c:v>
                </c:pt>
                <c:pt idx="15">
                  <c:v>0.535145595624797</c:v>
                </c:pt>
                <c:pt idx="16">
                  <c:v>0.51788283447561</c:v>
                </c:pt>
                <c:pt idx="17">
                  <c:v>0.535145595624797</c:v>
                </c:pt>
                <c:pt idx="18">
                  <c:v>0.51788283447561</c:v>
                </c:pt>
                <c:pt idx="19">
                  <c:v>0.535145595624797</c:v>
                </c:pt>
                <c:pt idx="20">
                  <c:v>0.535145595624797</c:v>
                </c:pt>
                <c:pt idx="21">
                  <c:v>0.51788283447561</c:v>
                </c:pt>
                <c:pt idx="22">
                  <c:v>0.535145595624797</c:v>
                </c:pt>
                <c:pt idx="23">
                  <c:v>0.51788283447561</c:v>
                </c:pt>
                <c:pt idx="24">
                  <c:v>0.7262690226336531</c:v>
                </c:pt>
                <c:pt idx="25">
                  <c:v>0.7262690226336531</c:v>
                </c:pt>
                <c:pt idx="26">
                  <c:v>0.6559849236691061</c:v>
                </c:pt>
                <c:pt idx="27">
                  <c:v>0.7262690226336531</c:v>
                </c:pt>
                <c:pt idx="28">
                  <c:v>0.7028409896454707</c:v>
                </c:pt>
                <c:pt idx="29">
                  <c:v>0.7262690226336531</c:v>
                </c:pt>
                <c:pt idx="30">
                  <c:v>0.7028409896454707</c:v>
                </c:pt>
                <c:pt idx="31">
                  <c:v>0.7262690226336531</c:v>
                </c:pt>
                <c:pt idx="32">
                  <c:v>0.7262690226336531</c:v>
                </c:pt>
                <c:pt idx="33">
                  <c:v>0.7028409896454707</c:v>
                </c:pt>
                <c:pt idx="34">
                  <c:v>0.7262690226336531</c:v>
                </c:pt>
                <c:pt idx="35">
                  <c:v>0.7028409896454707</c:v>
                </c:pt>
                <c:pt idx="36">
                  <c:v>0.7262690226336531</c:v>
                </c:pt>
                <c:pt idx="37">
                  <c:v>0.7262690226336531</c:v>
                </c:pt>
                <c:pt idx="38">
                  <c:v>0.6559849236691061</c:v>
                </c:pt>
                <c:pt idx="39">
                  <c:v>0.7262690226336531</c:v>
                </c:pt>
                <c:pt idx="40">
                  <c:v>0.7028409896454707</c:v>
                </c:pt>
                <c:pt idx="41">
                  <c:v>0.7262690226336531</c:v>
                </c:pt>
                <c:pt idx="42">
                  <c:v>0.7028409896454707</c:v>
                </c:pt>
                <c:pt idx="43">
                  <c:v>0.7262690226336531</c:v>
                </c:pt>
                <c:pt idx="44">
                  <c:v>0.7262690226336531</c:v>
                </c:pt>
                <c:pt idx="45">
                  <c:v>0.7028409896454707</c:v>
                </c:pt>
                <c:pt idx="46">
                  <c:v>0.7262690226336531</c:v>
                </c:pt>
                <c:pt idx="47">
                  <c:v>0.7028409896454707</c:v>
                </c:pt>
                <c:pt idx="48">
                  <c:v>0.7262690226336531</c:v>
                </c:pt>
                <c:pt idx="49">
                  <c:v>0.7262690226336531</c:v>
                </c:pt>
                <c:pt idx="50">
                  <c:v>0.6559849236691061</c:v>
                </c:pt>
                <c:pt idx="51">
                  <c:v>0.7262690226336531</c:v>
                </c:pt>
                <c:pt idx="52">
                  <c:v>0.7028409896454707</c:v>
                </c:pt>
                <c:pt idx="53">
                  <c:v>0.7262690226336531</c:v>
                </c:pt>
                <c:pt idx="54">
                  <c:v>0.7028409896454707</c:v>
                </c:pt>
                <c:pt idx="55">
                  <c:v>0.7262690226336531</c:v>
                </c:pt>
                <c:pt idx="56">
                  <c:v>0.7262690226336531</c:v>
                </c:pt>
                <c:pt idx="57">
                  <c:v>0.7028409896454707</c:v>
                </c:pt>
                <c:pt idx="58">
                  <c:v>0.7262690226336531</c:v>
                </c:pt>
                <c:pt idx="59">
                  <c:v>0.7028409896454707</c:v>
                </c:pt>
                <c:pt idx="60">
                  <c:v>0.7262690226336531</c:v>
                </c:pt>
                <c:pt idx="61">
                  <c:v>0.7262690226336531</c:v>
                </c:pt>
                <c:pt idx="62">
                  <c:v>0.6794129566572884</c:v>
                </c:pt>
                <c:pt idx="63">
                  <c:v>0.7262690226336531</c:v>
                </c:pt>
                <c:pt idx="64">
                  <c:v>0.7028409896454707</c:v>
                </c:pt>
                <c:pt idx="65">
                  <c:v>0.7262690226336531</c:v>
                </c:pt>
                <c:pt idx="66">
                  <c:v>0.7028409896454707</c:v>
                </c:pt>
                <c:pt idx="67">
                  <c:v>0.7262690226336531</c:v>
                </c:pt>
                <c:pt idx="68">
                  <c:v>0.7262690226336531</c:v>
                </c:pt>
                <c:pt idx="69">
                  <c:v>0.7028409896454707</c:v>
                </c:pt>
                <c:pt idx="70">
                  <c:v>0.7262690226336531</c:v>
                </c:pt>
                <c:pt idx="71">
                  <c:v>0.7028409896454707</c:v>
                </c:pt>
                <c:pt idx="72">
                  <c:v>0.7262690226336531</c:v>
                </c:pt>
                <c:pt idx="73">
                  <c:v>0.7262690226336531</c:v>
                </c:pt>
                <c:pt idx="74">
                  <c:v>0.6559849236691061</c:v>
                </c:pt>
                <c:pt idx="75">
                  <c:v>0.7262690226336531</c:v>
                </c:pt>
                <c:pt idx="76">
                  <c:v>0.7028409896454707</c:v>
                </c:pt>
                <c:pt idx="77">
                  <c:v>0.7262690226336531</c:v>
                </c:pt>
                <c:pt idx="78">
                  <c:v>0.7028409896454707</c:v>
                </c:pt>
                <c:pt idx="79">
                  <c:v>0.7262690226336531</c:v>
                </c:pt>
                <c:pt idx="80">
                  <c:v>0.7262690226336531</c:v>
                </c:pt>
                <c:pt idx="81">
                  <c:v>0.7028409896454707</c:v>
                </c:pt>
                <c:pt idx="82">
                  <c:v>0.7262690226336531</c:v>
                </c:pt>
                <c:pt idx="83">
                  <c:v>0.7028409896454707</c:v>
                </c:pt>
                <c:pt idx="84">
                  <c:v>0.7262690226336531</c:v>
                </c:pt>
                <c:pt idx="85">
                  <c:v>0.7262690226336531</c:v>
                </c:pt>
                <c:pt idx="86">
                  <c:v>0.6559849236691061</c:v>
                </c:pt>
                <c:pt idx="87">
                  <c:v>0.7262690226336531</c:v>
                </c:pt>
                <c:pt idx="88">
                  <c:v>0.7028409896454707</c:v>
                </c:pt>
                <c:pt idx="89">
                  <c:v>0.7262690226336531</c:v>
                </c:pt>
                <c:pt idx="90">
                  <c:v>0.7028409896454707</c:v>
                </c:pt>
                <c:pt idx="91">
                  <c:v>0.7262690226336531</c:v>
                </c:pt>
                <c:pt idx="92">
                  <c:v>0.7262690226336531</c:v>
                </c:pt>
                <c:pt idx="93">
                  <c:v>0.7028409896454707</c:v>
                </c:pt>
                <c:pt idx="94">
                  <c:v>0.7262690226336531</c:v>
                </c:pt>
                <c:pt idx="95">
                  <c:v>0.7028409896454707</c:v>
                </c:pt>
                <c:pt idx="96">
                  <c:v>0.7262690226336531</c:v>
                </c:pt>
                <c:pt idx="97">
                  <c:v>0.7262690226336531</c:v>
                </c:pt>
                <c:pt idx="98">
                  <c:v>0.6559849236691061</c:v>
                </c:pt>
                <c:pt idx="99">
                  <c:v>0.7262690226336531</c:v>
                </c:pt>
                <c:pt idx="100">
                  <c:v>0.7028409896454707</c:v>
                </c:pt>
                <c:pt idx="101">
                  <c:v>0.7262690226336531</c:v>
                </c:pt>
                <c:pt idx="102">
                  <c:v>0.7028409896454707</c:v>
                </c:pt>
                <c:pt idx="103">
                  <c:v>0.7262690226336531</c:v>
                </c:pt>
                <c:pt idx="104">
                  <c:v>0.7262690226336531</c:v>
                </c:pt>
                <c:pt idx="105">
                  <c:v>0.7028409896454707</c:v>
                </c:pt>
                <c:pt idx="106">
                  <c:v>0.7262690226336531</c:v>
                </c:pt>
                <c:pt idx="107">
                  <c:v>0.7028409896454707</c:v>
                </c:pt>
                <c:pt idx="108">
                  <c:v>0.7262690226336531</c:v>
                </c:pt>
                <c:pt idx="109">
                  <c:v>0.7262690226336531</c:v>
                </c:pt>
                <c:pt idx="110">
                  <c:v>0.6794129566572884</c:v>
                </c:pt>
                <c:pt idx="111">
                  <c:v>0.7262690226336531</c:v>
                </c:pt>
                <c:pt idx="112">
                  <c:v>0.7028409896454707</c:v>
                </c:pt>
                <c:pt idx="113">
                  <c:v>0.7262690226336531</c:v>
                </c:pt>
                <c:pt idx="114">
                  <c:v>0.7028409896454707</c:v>
                </c:pt>
                <c:pt idx="115">
                  <c:v>0.7262690226336531</c:v>
                </c:pt>
                <c:pt idx="116">
                  <c:v>0.7262690226336531</c:v>
                </c:pt>
                <c:pt idx="117">
                  <c:v>0.7028409896454707</c:v>
                </c:pt>
                <c:pt idx="118">
                  <c:v>0.7262690226336531</c:v>
                </c:pt>
                <c:pt idx="119">
                  <c:v>0.7028409896454707</c:v>
                </c:pt>
                <c:pt idx="120">
                  <c:v>0.7262690226336531</c:v>
                </c:pt>
                <c:pt idx="121">
                  <c:v>0.5733702810265683</c:v>
                </c:pt>
                <c:pt idx="122">
                  <c:v>0.51788283447561</c:v>
                </c:pt>
                <c:pt idx="123">
                  <c:v>0.5733702810265683</c:v>
                </c:pt>
                <c:pt idx="124">
                  <c:v>0.5548744655095822</c:v>
                </c:pt>
                <c:pt idx="125">
                  <c:v>0.5733702810265683</c:v>
                </c:pt>
                <c:pt idx="126">
                  <c:v>0.5548744655095822</c:v>
                </c:pt>
                <c:pt idx="127">
                  <c:v>0.5733702810265683</c:v>
                </c:pt>
                <c:pt idx="128">
                  <c:v>0.5733702810265683</c:v>
                </c:pt>
                <c:pt idx="129">
                  <c:v>0.5548744655095822</c:v>
                </c:pt>
                <c:pt idx="130">
                  <c:v>0.5733702810265683</c:v>
                </c:pt>
                <c:pt idx="131">
                  <c:v>0.5548744655095822</c:v>
                </c:pt>
                <c:pt idx="132">
                  <c:v>0.5733702810265683</c:v>
                </c:pt>
              </c:numCache>
            </c:numRef>
          </c:val>
        </c:ser>
        <c:axId val="56398289"/>
        <c:axId val="37822554"/>
      </c:areaChart>
      <c:dateAx>
        <c:axId val="56398289"/>
        <c:scaling>
          <c:orientation val="minMax"/>
        </c:scaling>
        <c:axPos val="b"/>
        <c:title>
          <c:tx>
            <c:rich>
              <a:bodyPr vert="horz" rot="0" anchor="ctr"/>
              <a:lstStyle/>
              <a:p>
                <a:pPr algn="ctr">
                  <a:defRPr/>
                </a:pPr>
                <a:r>
                  <a:rPr lang="en-US" cap="none" sz="1000" b="1" i="0" u="none" baseline="0">
                    <a:solidFill>
                      <a:srgbClr val="000000"/>
                    </a:solidFill>
                  </a:rPr>
                  <a:t>Contract Month</a:t>
                </a:r>
              </a:p>
            </c:rich>
          </c:tx>
          <c:layout>
            <c:manualLayout>
              <c:xMode val="factor"/>
              <c:yMode val="factor"/>
              <c:x val="-0.01575"/>
              <c:y val="0"/>
            </c:manualLayout>
          </c:layout>
          <c:overlay val="0"/>
          <c:spPr>
            <a:noFill/>
            <a:ln w="3175">
              <a:noFill/>
            </a:ln>
          </c:spPr>
        </c:title>
        <c:delete val="0"/>
        <c:numFmt formatCode="[$-409]mmm\-yy;@" sourceLinked="0"/>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37822554"/>
        <c:crosses val="autoZero"/>
        <c:auto val="0"/>
        <c:baseTimeUnit val="months"/>
        <c:majorUnit val="3"/>
        <c:majorTimeUnit val="months"/>
        <c:minorUnit val="1"/>
        <c:minorTimeUnit val="months"/>
        <c:noMultiLvlLbl val="0"/>
      </c:dateAx>
      <c:valAx>
        <c:axId val="37822554"/>
        <c:scaling>
          <c:orientation val="minMax"/>
          <c:max val="1.4"/>
        </c:scaling>
        <c:axPos val="l"/>
        <c:title>
          <c:tx>
            <c:rich>
              <a:bodyPr vert="horz" rot="-5400000" anchor="ctr"/>
              <a:lstStyle/>
              <a:p>
                <a:pPr algn="ctr">
                  <a:defRPr/>
                </a:pPr>
                <a:r>
                  <a:rPr lang="en-US" cap="none" sz="1200" b="1" i="0" u="none" baseline="0">
                    <a:solidFill>
                      <a:srgbClr val="000000"/>
                    </a:solidFill>
                  </a:rPr>
                  <a:t>Equity Return ($MM)</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98289"/>
        <c:crossesAt val="1"/>
        <c:crossBetween val="midCat"/>
        <c:dispUnits/>
      </c:valAx>
      <c:spPr>
        <a:solidFill>
          <a:srgbClr val="FFFFFF"/>
        </a:solidFill>
        <a:ln w="3175">
          <a:noFill/>
        </a:ln>
      </c:spPr>
    </c:plotArea>
    <c:legend>
      <c:legendPos val="b"/>
      <c:layout>
        <c:manualLayout>
          <c:xMode val="edge"/>
          <c:yMode val="edge"/>
          <c:x val="0.169"/>
          <c:y val="0.9485"/>
          <c:w val="0.66"/>
          <c:h val="0.040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104775</xdr:rowOff>
    </xdr:from>
    <xdr:to>
      <xdr:col>14</xdr:col>
      <xdr:colOff>485775</xdr:colOff>
      <xdr:row>36</xdr:row>
      <xdr:rowOff>57150</xdr:rowOff>
    </xdr:to>
    <xdr:graphicFrame>
      <xdr:nvGraphicFramePr>
        <xdr:cNvPr id="1" name="Chart 1"/>
        <xdr:cNvGraphicFramePr/>
      </xdr:nvGraphicFramePr>
      <xdr:xfrm>
        <a:off x="180975" y="428625"/>
        <a:ext cx="10229850" cy="5457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Documents%20and%20Settings\All%20Users\Application%20Data\Documentum\Checkout\165510-GE-SC-7FA-EMISSION-Std-Rev5-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Acquisition\##2011%20RFP_shared%20files%20on%20X\Quant%20Prep\Electric%20Tx\Transmission%20Cost%20Estimator_RFP_Phase%20I_1110201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X:\Documents%20and%20Settings\rei46279\Local%20Settings\Temporary%20Internet%20Files\OLKD\PSE%201x%207FA%20R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X:\Acquisition\Pre%202006%20RFP%20Projects\Wind%20hybrid\KPMG\V2%20KPMG%20received%204-16-06\1-10-06-8%204%%20WACC-Zilkha%20Wildhorse%20127%20Vestas%20V80%20Turbines%20(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aci-fs-06\ESD\Documents%20and%20Settings\rol43511\My%20Documents\OUC\NFP\supply-side%20alternatives\O&amp;M\Updates\OUC%20O&amp;M%20SC%207EA%20(Rev%2003Nov0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Proposal\ft8-3\Pin-Point\CALCS_Pin-Point_R0-09220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X:\GG8-2\3NOZRIG\RUN68\FT806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X:\Acquisition\Active%20Projects\Wind_RES%20Joint%20Development\Financial\PSM\Inputs_Wind_%20LSR%20Phase%20I.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X:\Documents%20and%20Settings\swatts\Desktop\(Num)%20(Title)%20PSM%2013-6%20IRP%202009%20Trends_DRAFT_v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Documents%20and%20Settings\scartwri\My%20Documents\Projects\PSE\Projects\Frederickson\Due%20Diligence\August\Fred%20Value%2008.05.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COMTREC\Elsea%20Projects%20Folder\Wind\PTC%20alternative%20financing\1-10-06-8.4%%20WACC-Zilkha%20Wildhorse%20127%20Vestas%20V80%20Turbin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Documents%20and%20Settings\vig52555\Local%20Settings\Temporary%20Internet%20Files\OLK4E9\165510%20LMS100%20EMISSION-Std-Rev5-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ocuments%20and%20Settings\scartwri\My%20Documents\Projects\PSE\Projects\BHP\Due%20Diligence\BHP%20IS.BS.CF%20Mode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X:\Acquisition\PTC%20and%20%20hybrid%20financing\#Flip%20Team\2009%20Flip%20Model%20v2.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sestfil1\reacq\Models\PSM\Input%20Assumptions%202006-04\From%20AURORA%20042706\Green%20World\Energy%20Needs%20Analysis%20for%20PSM%20BAU%20080105.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Acquisition\##2011%20RFP_shared%20files%20on%20X\Screening%20Analysis\Coal_PPA%20Centralia_11102\Orginal\Equity%20Calculation%20Central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Documents%20and%20Settings\rei46279\Local%20Settings\Temporary%20Internet%20Files\OLKD\PSE%201x1%20MHI%20501G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sestfil1\reacq\Acquisition\##2011%20RFP_shared%20files%20on%20X\testing\Transmission%20Cost%20Estimator_RFP_Phase%20I_08312011_centralia.xlsx"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X:\GG8-2\NEWANAL\DATAFILE\RIGCORR.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Cost%20Accounting\Resource%20Costs\REPWBook_PRAM.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X:\#Wind_RFP\Transmission\Proj%20Eval%20BPA%20Wheel%20vs%20IP%20Line.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psefil1\comtr\Cost%20Accounting\Resource%20Costs\Forecast%20&amp;%20Variance\2003\To%20Fin%20Planning%2010-15-02\OA%20Extract%20for%20'03%20update%2010-15%20for%209.26.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aci-fs-06\ESD\Documents%20and%20Settings\oak46608\Local%20Settings\Temporary%20Internet%20Files\OLK189\Project\RISE\From_Udo\RISE_As_Built_M42_r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psefil1\comtr\Cost%20Accounting\Resource%20Costs\Forecast%20&amp;%20Variance\PCORC\RORC%20Filing\PCA%20PCORC.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Sestfil1\reacq\Models\PSM\RFP%202005\PSM7-5C%20Oct05%20Base_fortraining.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X:\#Acquisition_Shared_Files\Active%20Projects\NatG_Development%20Project\Technology%20Selection\Gas%20Trans%20Calc_PSL.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GrpRevnu\PUBLIC\#%20PCA%20&amp;%20RC%2006_2003%20TY\GRC\EL%2009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GrpRevnu\PUBLIC\#%20PCA%20&amp;%20RC%2006_2003%20TY\PCA\New%20Plant-093003\FredDispatch%209.3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X:\Perf-Test\North%20Carolina%20EMC\Revision-10_SecAirflow\CALCS_ExhFlow_NCEMC_R1-050605.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to30412\cur36921\My%20Documents\BV-Users\mystuff\Engineering\Mechanical\Mechanical%20Systems\Desalination\Economics\Econ-Eval_v11%20FPL%20-%20Developer%20Model%20Base19%20(version%201)_12140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X:\GG8-2\NEWANAL\DATAFILE\TSTENRIG.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Rgarratt%20backup%205_29_02\Excel\La%20Paloma\Proforma\O&amp;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uzmj\Local%20Settings\Temporary%20Internet%20Files\Content.Outlook\R1UZUPM2\Coal_PPA%20Input%20500MW%20%20Proposal%205-16-1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X:\Documents%20and%20Settings\rei46279\Local%20Settings\Temporary%20Internet%20Files\OLKD\165510%20LMS100%20EMISSION-Std-Rev5-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aci-fs-06\ESD\Documents%20and%20Settings\oak46608\Local%20Settings\Temporary%20Internet%20Files\OLK189\Documents%20and%20Settings\web24537\Local%20Settings\Temporary%20Internet%20Files\OLK32\HB_Rev0_South_Bay-M42v03-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fielddecks\FT8_Performance_Estimator_2.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PSEFIL3\Xception\#All-Source%20RFP%202004\Quantitative%20Analysis%20Team\Wind%20RFP%20Analysis\EnXco%20Depr.%20and%20Royalty%20Alts\ASM8W-%20A06%20EnXco%20$3.95%20w%20depr%20clas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Documents%20and%20Settings\hah51153\My%20Documents\165510%20Puget\LM6000PC%20SPRINT\BV-Users\mystuff\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Summary_ng"/>
      <sheetName val="Summary_OIL"/>
      <sheetName val="Calc Record"/>
      <sheetName val="Calculations"/>
      <sheetName val="7FA"/>
      <sheetName val="INPUT"/>
      <sheetName val="mol weight"/>
      <sheetName val="Spreadsheet Revision Recor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oject Data"/>
      <sheetName val="Cost Assumptions"/>
      <sheetName val="Cost Calculator"/>
    </sheetNames>
    <sheetDataSet>
      <sheetData sheetId="1">
        <row r="4">
          <cell r="C4" t="str">
            <v>BPA Control Area - Wind</v>
          </cell>
          <cell r="D4" t="str">
            <v>BPA Control Area - Solar</v>
          </cell>
          <cell r="E4" t="str">
            <v>BPA Control Area -Thermal</v>
          </cell>
          <cell r="F4" t="str">
            <v>BPA Control Area - Hydro</v>
          </cell>
          <cell r="G4" t="str">
            <v>BPA Control Area - PPA</v>
          </cell>
          <cell r="H4" t="str">
            <v>PSE Control Area + BPA Wheel - Wind</v>
          </cell>
          <cell r="I4" t="str">
            <v>PSE Control Area - Thermal</v>
          </cell>
          <cell r="J4" t="str">
            <v>PSE Control Area - Wind</v>
          </cell>
          <cell r="K4" t="str">
            <v>Avista Control Area  + BPA Wheel - Wind</v>
          </cell>
          <cell r="L4" t="str">
            <v>PAC Control Area  + BPA Wheel - Wind</v>
          </cell>
          <cell r="M4" t="str">
            <v>PAC Control Area  + BPA Wheel - Thermal</v>
          </cell>
          <cell r="N4" t="str">
            <v>NWE Control Area + BPA Wheel - Hydro</v>
          </cell>
          <cell r="O4" t="str">
            <v>NWE Control Area + BPA Wheel - Wind</v>
          </cell>
          <cell r="P4" t="str">
            <v>BPA Control Area -Thermal (Freddie SDD)</v>
          </cell>
          <cell r="Q4" t="str">
            <v>BPA Control Area + PGE Intertie Wheel - Thermal</v>
          </cell>
          <cell r="R4" t="str">
            <v>PGE Control Area + BPA Wheel - Thermal</v>
          </cell>
          <cell r="S4" t="str">
            <v>BCH Control Area - Hydro</v>
          </cell>
          <cell r="T4" t="str">
            <v>SCL - Std. OATT Rates</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mmary"/>
      <sheetName val="Assumptions"/>
      <sheetName val="Staffing2"/>
      <sheetName val="Staffing"/>
      <sheetName val="Overhaul 7FA"/>
      <sheetName val="Parts - GE 7FA+e"/>
      <sheetName val="Steam Turbine"/>
      <sheetName val="Gen Major"/>
      <sheetName val="Gen Minor"/>
      <sheetName val="SCR-CO Costs"/>
      <sheetName val="Sewage"/>
      <sheetName val="Staff Summary"/>
      <sheetName val="Parts - GE 7EA"/>
      <sheetName val="Parts - S-W 501FD2"/>
      <sheetName val="Heat Balance CCCT"/>
      <sheetName val="Calcs1"/>
      <sheetName val="Gas Turbines"/>
      <sheetName val="rep-repl cycles"/>
      <sheetName val="Notes"/>
    </sheetNames>
    <sheetDataSet>
      <sheetData sheetId="1">
        <row r="4">
          <cell r="C4" t="str">
            <v>172MW - 7FA Simple Cycle - Natural Gas</v>
          </cell>
          <cell r="E4" t="str">
            <v>Puget Sound Energy Greenfield Site</v>
          </cell>
        </row>
        <row r="24">
          <cell r="E24">
            <v>0.3424657534246575</v>
          </cell>
        </row>
        <row r="25">
          <cell r="C25" t="str">
            <v>GE 7 FA</v>
          </cell>
        </row>
      </sheetData>
      <sheetData sheetId="4">
        <row r="53">
          <cell r="BB53">
            <v>1516054.09518449</v>
          </cell>
          <cell r="BC53">
            <v>3531202.056910569</v>
          </cell>
        </row>
        <row r="54">
          <cell r="AW54">
            <v>7.995</v>
          </cell>
        </row>
        <row r="80">
          <cell r="BB80">
            <v>589253.7176874998</v>
          </cell>
          <cell r="BC80">
            <v>1223989.1365625</v>
          </cell>
        </row>
        <row r="83">
          <cell r="AW83">
            <v>16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S OM"/>
      <sheetName val="Zilkha WH OM"/>
      <sheetName val="Title Page"/>
      <sheetName val="Summary"/>
      <sheetName val="Capital Cost Summary"/>
      <sheetName val="Construction Period Cash Flow"/>
      <sheetName val="Income Statement"/>
      <sheetName val="Balance Sheet"/>
      <sheetName val="Cash Flow"/>
      <sheetName val="Operating Expense Summary"/>
      <sheetName val="Construction Summary"/>
      <sheetName val="Capex &amp; Depreciation Summary"/>
      <sheetName val="Transaction Cost &amp; IP Detail"/>
      <sheetName val="&lt;presentation sheets  "/>
      <sheetName val="NON presentation sheets&gt;"/>
      <sheetName val="Book Depr Table"/>
      <sheetName val="OM Inputs"/>
      <sheetName val="Capex Inputs &amp; Tax Depr. Calcs."/>
      <sheetName val="Transmission Inputs"/>
      <sheetName val="Transaction Cost Inputs"/>
      <sheetName val="Misc Tables Linked to Notes"/>
      <sheetName val="Euro Sensitivities"/>
      <sheetName val="End Effects"/>
      <sheetName val="Euro Hedge Fwd Rate Quotes"/>
      <sheetName val="BOP Detail"/>
      <sheetName val="Startup Rev &amp; EPC pmt buildup"/>
      <sheetName val="Combined Financials"/>
      <sheetName val="General Inputs"/>
      <sheetName val="Not used-Case Summary"/>
      <sheetName val="PSE Financial Structure Input"/>
      <sheetName val="Not Used-Debt Dervice Coverage"/>
      <sheetName val="Not used-Inputs Summary"/>
    </sheetNames>
    <sheetDataSet>
      <sheetData sheetId="27">
        <row r="41">
          <cell r="J41">
            <v>0.321</v>
          </cell>
        </row>
        <row r="50">
          <cell r="G50">
            <v>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CR-CO Costs"/>
      <sheetName val="Heat Balance CCCT"/>
      <sheetName val="Cash Flow"/>
      <sheetName val="Calcs1"/>
      <sheetName val="Staffing (2)"/>
      <sheetName val="Summary"/>
      <sheetName val="Assumptions"/>
      <sheetName val="Staffing"/>
      <sheetName val="Staff Summary"/>
      <sheetName val="rep-repl cycles"/>
      <sheetName val="Steam turbine"/>
      <sheetName val="Overhaul 7EA"/>
      <sheetName val="Parts - GE 7EA"/>
      <sheetName val="Gas Turbines"/>
      <sheetName val="Notes"/>
      <sheetName val="Outage labor"/>
      <sheetName val="Overhaul 7FA"/>
      <sheetName val="Parts - GE 7FA+e"/>
      <sheetName val="Parts - S-W 501FD2"/>
    </sheetNames>
    <sheetDataSet>
      <sheetData sheetId="11">
        <row r="7">
          <cell r="H7">
            <v>13.27386641180843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alcs-Defaults^^^"/>
      <sheetName val="DCS_102997_RH_GuarMargins"/>
      <sheetName val="Temp_Conversions"/>
      <sheetName val="TSP_Filt-Cond"/>
      <sheetName val="TSP_Plots"/>
      <sheetName val="Calcs_Notes ^^^"/>
      <sheetName val="Proposal_Notes"/>
      <sheetName val="Performance_Guarantees"/>
      <sheetName val="Fuel Properties"/>
      <sheetName val="FT8-3_Base-Load (1)"/>
      <sheetName val="CALCS_Deck DUMPS &gt;&gt;&gt;"/>
      <sheetName val="FT8-3_Base-Load (a)"/>
      <sheetName val="FT8-3_CALCS"/>
      <sheetName val="SECFLOW_FT8-3"/>
      <sheetName val="FT8-3_DUMP"/>
      <sheetName val="Generator-Data &gt;&gt;&gt;"/>
      <sheetName val="FT8-3_TwinPac_Gen 72-290_TEWAC"/>
      <sheetName val="FT8-3_TwinPac_Gen 72-290_AIR"/>
      <sheetName val="Deterioration-Data &gt;&gt;&gt;"/>
      <sheetName val="Gas Det"/>
      <sheetName val="FlowTempDetGas"/>
      <sheetName val="Liq Det"/>
      <sheetName val="FlowTempDetLiq"/>
      <sheetName val="Liq Det 25K"/>
      <sheetName val="FlowTempDetLiq 25K"/>
      <sheetName val="Sheet1"/>
      <sheetName val="Module1"/>
      <sheetName val="Global Defs Mod"/>
      <sheetName val="Module2"/>
      <sheetName val="Module3"/>
      <sheetName val="Module4"/>
      <sheetName val="Module5"/>
      <sheetName val="Module6"/>
      <sheetName val="Module7"/>
    </sheetNames>
    <sheetDataSet>
      <sheetData sheetId="0">
        <row r="22">
          <cell r="E22">
            <v>0.3257928867965326</v>
          </cell>
        </row>
        <row r="63">
          <cell r="E63">
            <v>12.011</v>
          </cell>
        </row>
        <row r="64">
          <cell r="E64">
            <v>1.00794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T8068"/>
    </sheetNames>
    <definedNames>
      <definedName name="CO_CALC"/>
      <definedName name="CO2_CALC"/>
      <definedName name="NOX_CALC"/>
      <definedName name="O2_CALC"/>
      <definedName name="UHC_CALC"/>
    </defined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ssumptions"/>
      <sheetName val="Titles - Assumptions"/>
      <sheetName val="Wind Inputs"/>
      <sheetName val="Log Input and Changes"/>
      <sheetName val="Transmission"/>
      <sheetName val="Gas Trans"/>
      <sheetName val="O&amp;M Costs"/>
      <sheetName val="CapEx"/>
      <sheetName val="Energy"/>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B_DATA_"/>
      <sheetName val="CB Macro Sheet"/>
      <sheetName val="Evaluation Summary"/>
      <sheetName val="Assumptions"/>
      <sheetName val="Update Log"/>
      <sheetName val="PPA 1"/>
      <sheetName val="PPA 2"/>
      <sheetName val="PPA 3"/>
      <sheetName val="PPA 4"/>
      <sheetName val="Wind PPA"/>
      <sheetName val="Wind Inputs"/>
      <sheetName val="Acquisition Inputs"/>
      <sheetName val="RPS Summary"/>
      <sheetName val="Supply Calculator"/>
      <sheetName val="Dispatch Cases"/>
      <sheetName val="Capital Additions"/>
      <sheetName val="Fuel Consumption"/>
      <sheetName val="Capacity MWh"/>
      <sheetName val="Emissions"/>
      <sheetName val="Results Summary"/>
      <sheetName val="Consol"/>
      <sheetName val="CCGT"/>
      <sheetName val="Acquisition 2"/>
      <sheetName val="Acquisition 1"/>
      <sheetName val="Wind Acquisition"/>
      <sheetName val="SCGT"/>
      <sheetName val="Wind"/>
      <sheetName val="Coal"/>
      <sheetName val="Duct Fired"/>
      <sheetName val="Biomass"/>
      <sheetName val="Joint Ownership MW"/>
      <sheetName val="Contracted MW"/>
      <sheetName val="PPA Rollup"/>
      <sheetName val="Equity Equalization - PPA"/>
      <sheetName val="End Effects"/>
      <sheetName val="&lt;Dispatch Model&gt;"/>
      <sheetName val="CB Assumptions"/>
      <sheetName val="CB Corellation Matrix"/>
      <sheetName val="Dispatch"/>
      <sheetName val="Load Shape"/>
      <sheetName val="Price Data"/>
      <sheetName val="Wind Data"/>
      <sheetName val="Thermal Plants"/>
      <sheetName val="Consolidated Hydro"/>
      <sheetName val="Must Run Plants"/>
      <sheetName val="&lt;Data Sheets&gt;"/>
      <sheetName val="AMW Summary"/>
      <sheetName val="Monthly On-peak Capacities"/>
      <sheetName val="WACC"/>
      <sheetName val="Heat Rate"/>
      <sheetName val="Case Output"/>
    </sheetNames>
    <sheetDataSet>
      <sheetData sheetId="3">
        <row r="80">
          <cell r="C80" t="str">
            <v>Yes</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odel Tracking"/>
      <sheetName val="Printing Summary"/>
      <sheetName val="Assumptions"/>
      <sheetName val="LT PPA Inputs"/>
      <sheetName val="Dispatch Cases"/>
      <sheetName val="Capital Additions"/>
      <sheetName val="Capacity MWh"/>
      <sheetName val="Pro Forma"/>
      <sheetName val="Emissions"/>
      <sheetName val="Consol"/>
      <sheetName val="CCGT"/>
      <sheetName val="SCGT"/>
      <sheetName val="Coal"/>
      <sheetName val="Wind"/>
      <sheetName val="Duct Fired"/>
      <sheetName val="Geo"/>
      <sheetName val="Joint Ownership MW"/>
      <sheetName val="Contracted MW"/>
      <sheetName val="LT PPA"/>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Must Run Plants"/>
      <sheetName val="&lt;Data Sheets&gt;"/>
      <sheetName val="WACC"/>
      <sheetName val="Results Summary"/>
      <sheetName val="Spark Spread"/>
    </sheetNames>
    <sheetDataSet>
      <sheetData sheetId="2">
        <row r="11">
          <cell r="C11">
            <v>44926</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S OM"/>
      <sheetName val="Zilkha WH OM"/>
      <sheetName val="Title Page"/>
      <sheetName val="Summary"/>
      <sheetName val="Capital Cost Summary"/>
      <sheetName val="Construction Period Cash Flow"/>
      <sheetName val="Income Statement"/>
      <sheetName val="Balance Sheet"/>
      <sheetName val="Cash Flow"/>
      <sheetName val="Operating Expense Summary"/>
      <sheetName val="Construction Summary"/>
      <sheetName val="Capex &amp; Depreciation Summary"/>
      <sheetName val="Transaction Cost &amp; IP Detail"/>
      <sheetName val="&lt;presentation sheets  "/>
      <sheetName val="NON presentation sheets&gt;"/>
      <sheetName val="Book Depr Table"/>
      <sheetName val="OM Inputs"/>
      <sheetName val="Capex Inputs &amp; Tax Depr. Calcs."/>
      <sheetName val="Transmission Inputs"/>
      <sheetName val="Transaction Cost Inputs"/>
      <sheetName val="Misc Tables Linked to Notes"/>
      <sheetName val="Euro Sensitivities"/>
      <sheetName val="End Effects"/>
      <sheetName val="Euro Hedge Fwd Rate Quotes"/>
      <sheetName val="BOP Detail"/>
      <sheetName val="Startup Rev &amp; EPC pmt buildup"/>
      <sheetName val="Combined Financials"/>
      <sheetName val="General Inputs"/>
      <sheetName val="Not used-Case Summary"/>
      <sheetName val="PSE Financial Structure Input"/>
      <sheetName val="Not Used-Debt Dervice Coverage"/>
      <sheetName val="Not used-Inputs Summ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Summary-old"/>
      <sheetName val="Calc Record"/>
      <sheetName val="Calculations"/>
      <sheetName val="INPUT"/>
      <sheetName val="mol weight"/>
      <sheetName val="Spreadsheet Revision Record"/>
      <sheetName val="LMS100-OIL"/>
      <sheetName val="LMS100 - NG"/>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1">
        <row r="111">
          <cell r="E111">
            <v>0.003</v>
          </cell>
        </row>
        <row r="112">
          <cell r="E112">
            <v>0.00225</v>
          </cell>
        </row>
        <row r="129">
          <cell r="E129">
            <v>0.55</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Questions, Fixes and Links"/>
      <sheetName val="PSE Revenue Requirement"/>
      <sheetName val="PSE Consolidated with Revenues"/>
      <sheetName val="PSE Consolidated FS"/>
      <sheetName val="PSE (OM service provider)"/>
      <sheetName val="PSE Sponsor b4 Consol"/>
      <sheetName val="WindCo Book FS"/>
      <sheetName val="Windco Tax FS"/>
      <sheetName val="Tax-Investor Book FS"/>
      <sheetName val="Tax Investor Cash Flow"/>
      <sheetName val="Assume and Allocate"/>
      <sheetName val="Tax Equity Returns"/>
      <sheetName val="Tax-Investor Tax FS"/>
      <sheetName val="Cost of Capital"/>
      <sheetName val="Wild Horse data --&gt;"/>
      <sheetName val="PPA"/>
      <sheetName val="WH Proforma 1-10-06"/>
      <sheetName val="WH 1-10-06 Balance Sheet"/>
    </sheetNames>
    <sheetDataSet>
      <sheetData sheetId="10">
        <row r="19">
          <cell r="D19">
            <v>0.35</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ortfolio Output from AuroraAMW"/>
      <sheetName val="Portfolio Output from Aurora"/>
      <sheetName val="Sheet2"/>
      <sheetName val="Map Table"/>
      <sheetName val="Sheet1"/>
      <sheetName val="Summary"/>
      <sheetName val="Summary MDB"/>
      <sheetName val="Summary MDB with wind separate"/>
      <sheetName val="Load Summary for CSM"/>
      <sheetName val="2006 Pie Chart"/>
      <sheetName val="Hydro Update"/>
      <sheetName val="Key"/>
      <sheetName val="Chart2006 (3)"/>
      <sheetName val="Chart2006"/>
      <sheetName val="Chart2007"/>
      <sheetName val="Chart2008"/>
      <sheetName val="Chart2009"/>
      <sheetName val="Chart2010"/>
      <sheetName val="Chart2011"/>
      <sheetName val="Chart2012"/>
      <sheetName val="Chart2013"/>
      <sheetName val="Chart2014"/>
      <sheetName val="Chart2015"/>
      <sheetName val="Annual Needs (3)"/>
      <sheetName val="Annual Chart"/>
      <sheetName val="Chart2006 (2)"/>
    </sheetNames>
    <sheetDataSet>
      <sheetData sheetId="3">
        <row r="2">
          <cell r="B2" t="str">
            <v>APS Contract 2005 - 2006</v>
          </cell>
          <cell r="C2" t="str">
            <v>Contracts</v>
          </cell>
        </row>
        <row r="3">
          <cell r="B3" t="str">
            <v>Baker Replacement 1997-2025</v>
          </cell>
          <cell r="C3" t="str">
            <v>Contracts</v>
          </cell>
        </row>
        <row r="4">
          <cell r="B4" t="str">
            <v>BC Hydro Point Roberts 2004-2025</v>
          </cell>
          <cell r="C4" t="str">
            <v>Contracts</v>
          </cell>
        </row>
        <row r="5">
          <cell r="B5" t="str">
            <v>BPA Snohomish Conservation  2004-2010</v>
          </cell>
          <cell r="C5" t="str">
            <v>Contracts</v>
          </cell>
        </row>
        <row r="6">
          <cell r="B6" t="str">
            <v>Canadian EA 2004-2025</v>
          </cell>
          <cell r="C6" t="str">
            <v>Contracts</v>
          </cell>
        </row>
        <row r="7">
          <cell r="B7" t="str">
            <v>Colstrip 1</v>
          </cell>
          <cell r="C7" t="str">
            <v>Colstrip</v>
          </cell>
        </row>
        <row r="8">
          <cell r="B8" t="str">
            <v>Colstrip 2</v>
          </cell>
          <cell r="C8" t="str">
            <v>Colstrip</v>
          </cell>
        </row>
        <row r="9">
          <cell r="B9" t="str">
            <v>Colstrip 3</v>
          </cell>
          <cell r="C9" t="str">
            <v>Colstrip</v>
          </cell>
        </row>
        <row r="10">
          <cell r="B10" t="str">
            <v>Colstrip 4</v>
          </cell>
          <cell r="C10" t="str">
            <v>Colstrip</v>
          </cell>
        </row>
        <row r="11">
          <cell r="B11" t="str">
            <v>Electron</v>
          </cell>
          <cell r="C11" t="str">
            <v>Hydro &amp; Wind</v>
          </cell>
        </row>
        <row r="12">
          <cell r="B12" t="str">
            <v>Encogen Dispatch</v>
          </cell>
          <cell r="C12" t="str">
            <v>Encogen &amp; CTs</v>
          </cell>
        </row>
        <row r="13">
          <cell r="B13" t="str">
            <v>Encogen Must Run</v>
          </cell>
          <cell r="C13" t="str">
            <v>Encogen &amp; CTs</v>
          </cell>
        </row>
        <row r="14">
          <cell r="B14" t="str">
            <v>Fred CC Duct</v>
          </cell>
          <cell r="C14" t="str">
            <v>Encogen &amp; CTs</v>
          </cell>
        </row>
        <row r="15">
          <cell r="B15" t="str">
            <v>Frederickson 1</v>
          </cell>
          <cell r="C15" t="str">
            <v>Encogen &amp; CTs</v>
          </cell>
        </row>
        <row r="16">
          <cell r="B16" t="str">
            <v>Frederickson 2</v>
          </cell>
          <cell r="C16" t="str">
            <v>Encogen &amp; CTs</v>
          </cell>
        </row>
        <row r="17">
          <cell r="B17" t="str">
            <v>Frederickson CC</v>
          </cell>
          <cell r="C17" t="str">
            <v>Encogen &amp; CTs</v>
          </cell>
        </row>
        <row r="18">
          <cell r="B18" t="str">
            <v>Fredonia 1</v>
          </cell>
          <cell r="C18" t="str">
            <v>Encogen &amp; CTs</v>
          </cell>
        </row>
        <row r="19">
          <cell r="B19" t="str">
            <v>Fredonia 2</v>
          </cell>
          <cell r="C19" t="str">
            <v>Encogen &amp; CTs</v>
          </cell>
        </row>
        <row r="20">
          <cell r="B20" t="str">
            <v>Fredonia 3-4</v>
          </cell>
          <cell r="C20" t="str">
            <v>Encogen &amp; CTs</v>
          </cell>
        </row>
        <row r="21">
          <cell r="B21" t="str">
            <v>Hopkins Ridge</v>
          </cell>
          <cell r="C21" t="str">
            <v>Hydro &amp; Wind</v>
          </cell>
        </row>
        <row r="22">
          <cell r="B22" t="str">
            <v>Lower Baker 1</v>
          </cell>
          <cell r="C22" t="str">
            <v>Hydro &amp; Wind</v>
          </cell>
        </row>
        <row r="23">
          <cell r="B23" t="str">
            <v>March Point 1 MRun 2004-2011</v>
          </cell>
          <cell r="C23" t="str">
            <v>NUGs</v>
          </cell>
        </row>
        <row r="24">
          <cell r="B24" t="str">
            <v>March Point 2 Dis 2004-2011</v>
          </cell>
          <cell r="C24" t="str">
            <v>NUGs</v>
          </cell>
        </row>
        <row r="25">
          <cell r="B25" t="str">
            <v>March Point 2 MRun  2004-2011</v>
          </cell>
          <cell r="C25" t="str">
            <v>NUGs</v>
          </cell>
        </row>
        <row r="26">
          <cell r="B26" t="str">
            <v>Market Purchases</v>
          </cell>
          <cell r="C26" t="str">
            <v>Market Purchases</v>
          </cell>
        </row>
        <row r="27">
          <cell r="B27" t="str">
            <v>Market Sales</v>
          </cell>
          <cell r="C27" t="str">
            <v>Market Sales</v>
          </cell>
        </row>
        <row r="28">
          <cell r="B28" t="str">
            <v>MPC Firm Contract CY 2004-2010</v>
          </cell>
          <cell r="C28" t="str">
            <v>Contracts</v>
          </cell>
        </row>
        <row r="29">
          <cell r="B29" t="str">
            <v>Nooksack Hydro 2004-2008</v>
          </cell>
          <cell r="C29" t="str">
            <v>Contracts</v>
          </cell>
        </row>
        <row r="30">
          <cell r="B30" t="str">
            <v>North Wasco 2004-2012</v>
          </cell>
          <cell r="C30" t="str">
            <v>Contracts</v>
          </cell>
        </row>
        <row r="31">
          <cell r="B31" t="str">
            <v>PG&amp;E Exchange In 2004-2008</v>
          </cell>
          <cell r="C31" t="str">
            <v>Contracts</v>
          </cell>
        </row>
        <row r="32">
          <cell r="B32" t="str">
            <v>PG&amp;E Exchange Out 2004-2008</v>
          </cell>
          <cell r="C32" t="str">
            <v>Contracts</v>
          </cell>
        </row>
        <row r="33">
          <cell r="B33" t="str">
            <v>PR Disp Product 2005-2025</v>
          </cell>
          <cell r="C33" t="str">
            <v>Hydro &amp; Wind</v>
          </cell>
        </row>
        <row r="34">
          <cell r="B34" t="str">
            <v>Priest Rapids Wanapum 2010</v>
          </cell>
          <cell r="C34" t="str">
            <v>Hydro &amp; Wind</v>
          </cell>
        </row>
        <row r="35">
          <cell r="B35" t="str">
            <v>QF Koma Kulshan Hydro 2004-2025</v>
          </cell>
          <cell r="C35" t="str">
            <v>Contracts</v>
          </cell>
        </row>
        <row r="36">
          <cell r="B36" t="str">
            <v>QF PERC 2004-2009</v>
          </cell>
          <cell r="C36" t="str">
            <v>Contracts</v>
          </cell>
        </row>
        <row r="37">
          <cell r="B37" t="str">
            <v>QF Port Townsend Hydro 2000-2025</v>
          </cell>
          <cell r="C37" t="str">
            <v>Contracts</v>
          </cell>
        </row>
        <row r="38">
          <cell r="B38" t="str">
            <v>QF Shipp Hutch. Creek 2004-2005</v>
          </cell>
          <cell r="C38" t="str">
            <v>Contracts</v>
          </cell>
        </row>
        <row r="39">
          <cell r="B39" t="str">
            <v>QF Spokane MSW 2004-2011</v>
          </cell>
          <cell r="C39" t="str">
            <v>Contracts</v>
          </cell>
        </row>
        <row r="40">
          <cell r="B40" t="str">
            <v>QF Sygitowicz 2004-2014</v>
          </cell>
          <cell r="C40" t="str">
            <v>Contracts</v>
          </cell>
        </row>
        <row r="41">
          <cell r="B41" t="str">
            <v>QF Sygitowicz 2014 - 2025</v>
          </cell>
          <cell r="C41" t="str">
            <v>Contracts</v>
          </cell>
        </row>
        <row r="42">
          <cell r="B42" t="str">
            <v>QF Twin Falls 2004-2025</v>
          </cell>
          <cell r="C42" t="str">
            <v>Contracts</v>
          </cell>
        </row>
        <row r="43">
          <cell r="B43" t="str">
            <v>QF Weeks Falls 2004-2025</v>
          </cell>
          <cell r="C43" t="str">
            <v>Contracts</v>
          </cell>
        </row>
        <row r="44">
          <cell r="B44" t="str">
            <v>Resource Total</v>
          </cell>
          <cell r="C44" t="str">
            <v>Resource Total</v>
          </cell>
        </row>
        <row r="45">
          <cell r="B45" t="str">
            <v>Rock Island 1</v>
          </cell>
          <cell r="C45" t="str">
            <v>Hydro &amp; Wind</v>
          </cell>
        </row>
        <row r="46">
          <cell r="B46" t="str">
            <v>Rock Island 2</v>
          </cell>
          <cell r="C46" t="str">
            <v>Hydro &amp; Wind</v>
          </cell>
        </row>
        <row r="47">
          <cell r="B47" t="str">
            <v>Rocky Reach 1-11</v>
          </cell>
          <cell r="C47" t="str">
            <v>Hydro &amp; Wind</v>
          </cell>
        </row>
        <row r="48">
          <cell r="B48" t="str">
            <v>Snoqualmie Falls</v>
          </cell>
          <cell r="C48" t="str">
            <v>Hydro &amp; Wind</v>
          </cell>
        </row>
        <row r="49">
          <cell r="B49" t="str">
            <v>Sumas 2004-2012</v>
          </cell>
          <cell r="C49" t="str">
            <v>NUGs</v>
          </cell>
        </row>
        <row r="50">
          <cell r="B50" t="str">
            <v>Tenaska 2004-2011</v>
          </cell>
          <cell r="C50" t="str">
            <v>NUGs</v>
          </cell>
        </row>
        <row r="51">
          <cell r="B51" t="str">
            <v>Tenaska Excess Energy 2004-2011</v>
          </cell>
          <cell r="C51" t="str">
            <v>NUGs</v>
          </cell>
        </row>
        <row r="52">
          <cell r="B52" t="str">
            <v>Total</v>
          </cell>
          <cell r="C52" t="str">
            <v>Total</v>
          </cell>
        </row>
        <row r="53">
          <cell r="B53" t="str">
            <v>Total Contract Purchases</v>
          </cell>
          <cell r="C53" t="str">
            <v>Total Contract Purchases</v>
          </cell>
        </row>
        <row r="54">
          <cell r="B54" t="str">
            <v>Total Contract Sales</v>
          </cell>
          <cell r="C54" t="str">
            <v>Total Contract Sales</v>
          </cell>
        </row>
        <row r="55">
          <cell r="B55" t="str">
            <v>Upper Baker 1 &amp; 2</v>
          </cell>
          <cell r="C55" t="str">
            <v>Hydro &amp; Wind</v>
          </cell>
        </row>
        <row r="56">
          <cell r="B56" t="str">
            <v>Wanapum 2000-2009</v>
          </cell>
          <cell r="C56" t="str">
            <v>Hydro &amp; Wind</v>
          </cell>
        </row>
        <row r="57">
          <cell r="B57" t="str">
            <v>Wells U1-U10</v>
          </cell>
          <cell r="C57" t="str">
            <v>Hydro &amp; Wind</v>
          </cell>
        </row>
        <row r="58">
          <cell r="B58" t="str">
            <v>Whitehorn 2 (Point Whitehorn)</v>
          </cell>
          <cell r="C58" t="str">
            <v>Encogen &amp; CTs</v>
          </cell>
        </row>
        <row r="59">
          <cell r="B59" t="str">
            <v>Whitehorn 3 (Point Whitehorn)</v>
          </cell>
          <cell r="C59" t="str">
            <v>Encogen &amp; CTs</v>
          </cell>
        </row>
        <row r="60">
          <cell r="B60" t="str">
            <v>Wildhorse</v>
          </cell>
          <cell r="C60" t="str">
            <v>Hydro &amp; Wind</v>
          </cell>
        </row>
        <row r="61">
          <cell r="B61" t="str">
            <v>WNP-3 BPA Exch Power 2004-2017</v>
          </cell>
          <cell r="C61" t="str">
            <v>Contracts</v>
          </cell>
        </row>
        <row r="62">
          <cell r="B62" t="str">
            <v>WNP-3 Return  2000 - 2017</v>
          </cell>
          <cell r="C62" t="str">
            <v>Contracts</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Equity return on TransAlta PPA"/>
      <sheetName val="Equity return on Equiv Plant"/>
      <sheetName val="RA CapEx Plan 81811"/>
      <sheetName val="RA CapEx Plan 72511"/>
      <sheetName val="Allowed WACC"/>
      <sheetName val="IRP Gen Costs"/>
    </sheetNames>
    <sheetDataSet>
      <sheetData sheetId="4">
        <row r="5">
          <cell r="C5">
            <v>0.35</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ummary"/>
      <sheetName val="Assumptions"/>
      <sheetName val="Staffing1"/>
      <sheetName val="Staffing"/>
      <sheetName val="Overhaul MHI 501G"/>
      <sheetName val="MHI 501G Parts"/>
      <sheetName val="Gen Major"/>
      <sheetName val="Gen Minor"/>
      <sheetName val="Steam Turbine"/>
      <sheetName val="SCR-CO Costs"/>
      <sheetName val="Sewage"/>
      <sheetName val="Outage labor"/>
      <sheetName val="Staff Summary"/>
      <sheetName val="Parts - GE 7EA"/>
      <sheetName val="Parts - S-W 501FD2"/>
      <sheetName val="Heat Balance CCCT"/>
      <sheetName val="Calcs1"/>
      <sheetName val="Gas Turbines"/>
      <sheetName val="rep-repl cycles"/>
      <sheetName val="Note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roject Data"/>
      <sheetName val="Cost Assumptions"/>
      <sheetName val="Cost Calculator"/>
    </sheetNames>
    <sheetDataSet>
      <sheetData sheetId="0">
        <row r="3">
          <cell r="B3" t="str">
            <v>2010 RFP Proposal List</v>
          </cell>
        </row>
        <row r="4">
          <cell r="B4" t="str">
            <v>Centralia (IR tx) with or without BHP</v>
          </cell>
        </row>
        <row r="5">
          <cell r="B5" t="str">
            <v>Centralia (PSE system) without BHP own</v>
          </cell>
        </row>
        <row r="6">
          <cell r="B6" t="str">
            <v>Centralia (PSE system) W BHP</v>
          </cell>
        </row>
        <row r="7">
          <cell r="B7" t="str">
            <v>BHP (180 MW, PSE System)</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t="str">
            <v>Unsolicited Proposals</v>
          </cell>
        </row>
        <row r="21">
          <cell r="B21" t="str">
            <v>Peaker at Fredonia</v>
          </cell>
        </row>
        <row r="22">
          <cell r="B22" t="str">
            <v>CCCT at Frederickson</v>
          </cell>
        </row>
        <row r="23">
          <cell r="B23" t="str">
            <v>Lower Snake River 250MW #2</v>
          </cell>
        </row>
        <row r="24">
          <cell r="B24" t="str">
            <v>Lower Snake River 250MW #3</v>
          </cell>
        </row>
        <row r="25">
          <cell r="B25" t="str">
            <v>Lower Snake River 250MW #4</v>
          </cell>
        </row>
        <row r="26">
          <cell r="B26" t="str">
            <v>Lower Snake River 250MW #5</v>
          </cell>
        </row>
        <row r="27">
          <cell r="B27" t="str">
            <v>Wind ppa test</v>
          </cell>
        </row>
        <row r="28">
          <cell r="B28" t="str">
            <v>Lower Snake River Phase I</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RIGCORR"/>
    </sheetNames>
    <definedNames>
      <definedName name="noxte"/>
      <definedName name="noxts"/>
    </defined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ssumptions (Input)"/>
      <sheetName val="Results-Print"/>
      <sheetName val="Summary of Results"/>
      <sheetName val="Income Statement (Results)"/>
      <sheetName val="Cash Flow Statement (Results)"/>
      <sheetName val="Tax Statement (Results)"/>
      <sheetName val="MiscItems(Input)"/>
      <sheetName val="Multiple PODs"/>
      <sheetName val="Covington POD"/>
      <sheetName val="email"/>
      <sheetName val="20 years of BPA tmn"/>
      <sheetName val="Capital Projects(Input)"/>
      <sheetName val="Plant(Input)"/>
      <sheetName val="Capital Projects(Results)"/>
      <sheetName val="Book Depreciation"/>
      <sheetName val="Tax Depreciation"/>
      <sheetName val="MACRS RATES"/>
    </sheetNames>
    <sheetDataSet>
      <sheetData sheetId="6">
        <row r="5">
          <cell r="E5">
            <v>-1830.0504809999998</v>
          </cell>
          <cell r="F5">
            <v>-1830.0504809999998</v>
          </cell>
          <cell r="G5">
            <v>-1830.0504809999998</v>
          </cell>
          <cell r="H5">
            <v>-1830.0504809999998</v>
          </cell>
          <cell r="I5">
            <v>-1830.0504809999998</v>
          </cell>
          <cell r="J5">
            <v>-1857.5012382149994</v>
          </cell>
          <cell r="K5">
            <v>-1857.5012382149994</v>
          </cell>
          <cell r="L5">
            <v>-1857.5012382149994</v>
          </cell>
          <cell r="M5">
            <v>-1857.5012382149994</v>
          </cell>
          <cell r="N5">
            <v>-1857.5012382149994</v>
          </cell>
          <cell r="O5">
            <v>-1885.3637567882242</v>
          </cell>
          <cell r="P5">
            <v>-1885.3637567882242</v>
          </cell>
          <cell r="Q5">
            <v>-1885.3637567882242</v>
          </cell>
          <cell r="R5">
            <v>-1885.3637567882242</v>
          </cell>
          <cell r="S5">
            <v>-1885.3637567882242</v>
          </cell>
          <cell r="T5">
            <v>-1913.6442131400474</v>
          </cell>
          <cell r="U5">
            <v>-1913.6442131400474</v>
          </cell>
          <cell r="V5">
            <v>-1942.348876337148</v>
          </cell>
          <cell r="W5">
            <v>-1942.348876337148</v>
          </cell>
          <cell r="X5">
            <v>-1942.348876337148</v>
          </cell>
          <cell r="Y5">
            <v>-1942.348876337148</v>
          </cell>
          <cell r="Z5">
            <v>-1942.348876337148</v>
          </cell>
          <cell r="AA5">
            <v>-1942.348876337148</v>
          </cell>
          <cell r="AB5">
            <v>-1942.348876337148</v>
          </cell>
          <cell r="AC5">
            <v>-1942.348876337148</v>
          </cell>
          <cell r="AD5">
            <v>-1942.348876337148</v>
          </cell>
          <cell r="AE5">
            <v>-1942.348876337148</v>
          </cell>
          <cell r="AF5">
            <v>-1942.348876337148</v>
          </cell>
          <cell r="AG5">
            <v>-1942.348876337148</v>
          </cell>
          <cell r="AH5">
            <v>-1942.348876337148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Variance with Sept 30"/>
      <sheetName val="Vs Prior"/>
      <sheetName val="Amounts v BOD 8-1"/>
      <sheetName val="MWH v BOD 8-1"/>
      <sheetName val="Amounts v 2002"/>
      <sheetName val="MWH v 2002"/>
      <sheetName val="datamwh"/>
      <sheetName val="pivot"/>
      <sheetName val="pivoted data"/>
      <sheetName val="dataamounts"/>
      <sheetName val="pivot amounts"/>
      <sheetName val="pivoted amounts"/>
    </sheetNames>
    <sheetDataSet>
      <sheetData sheetId="11">
        <row r="3">
          <cell r="D3" t="str">
            <v>New Turbines</v>
          </cell>
          <cell r="E3">
            <v>411918.4</v>
          </cell>
          <cell r="F3">
            <v>370358.8</v>
          </cell>
          <cell r="G3">
            <v>344087.2</v>
          </cell>
          <cell r="H3">
            <v>152119.1</v>
          </cell>
          <cell r="I3">
            <v>44211.8</v>
          </cell>
          <cell r="J3">
            <v>65110.3</v>
          </cell>
          <cell r="K3">
            <v>695084.7</v>
          </cell>
          <cell r="L3">
            <v>865240.8</v>
          </cell>
          <cell r="M3">
            <v>1058853.4</v>
          </cell>
          <cell r="N3">
            <v>1394295.8</v>
          </cell>
          <cell r="O3">
            <v>982691.7</v>
          </cell>
          <cell r="P3">
            <v>899082.1</v>
          </cell>
        </row>
        <row r="4">
          <cell r="D4" t="str">
            <v>Colstrip 1&amp;2</v>
          </cell>
          <cell r="E4">
            <v>1011118.3</v>
          </cell>
          <cell r="F4">
            <v>913268.2</v>
          </cell>
          <cell r="G4">
            <v>1011118.3</v>
          </cell>
          <cell r="H4">
            <v>878330.4</v>
          </cell>
          <cell r="I4">
            <v>537748.3</v>
          </cell>
          <cell r="J4">
            <v>619351.2</v>
          </cell>
          <cell r="K4">
            <v>1011118.3</v>
          </cell>
          <cell r="L4">
            <v>1011118.3</v>
          </cell>
          <cell r="M4">
            <v>978501.6</v>
          </cell>
          <cell r="N4">
            <v>1012477.4</v>
          </cell>
          <cell r="O4">
            <v>978501.6</v>
          </cell>
          <cell r="P4">
            <v>1011118.3</v>
          </cell>
        </row>
        <row r="5">
          <cell r="D5" t="str">
            <v>Colstrip 3&amp;4</v>
          </cell>
          <cell r="E5">
            <v>1502210.4</v>
          </cell>
          <cell r="F5">
            <v>1356835.2</v>
          </cell>
          <cell r="G5">
            <v>921295.2</v>
          </cell>
          <cell r="H5">
            <v>723673.5</v>
          </cell>
          <cell r="I5">
            <v>1406904</v>
          </cell>
          <cell r="J5">
            <v>1453752</v>
          </cell>
          <cell r="K5">
            <v>1502210.4</v>
          </cell>
          <cell r="L5">
            <v>1502210.4</v>
          </cell>
          <cell r="M5">
            <v>1453752</v>
          </cell>
          <cell r="N5">
            <v>1504229.5</v>
          </cell>
          <cell r="O5">
            <v>1453752</v>
          </cell>
          <cell r="P5">
            <v>1502210.4</v>
          </cell>
        </row>
        <row r="6">
          <cell r="D6" t="str">
            <v>Encogen CCCT</v>
          </cell>
          <cell r="E6">
            <v>3370940.23738338</v>
          </cell>
          <cell r="F6">
            <v>2990430.05936192</v>
          </cell>
          <cell r="G6">
            <v>3264615.20652476</v>
          </cell>
          <cell r="H6">
            <v>2565083.67104557</v>
          </cell>
          <cell r="I6">
            <v>2071943.7297099</v>
          </cell>
          <cell r="J6">
            <v>2269514.75883152</v>
          </cell>
          <cell r="K6">
            <v>3622147.63539617</v>
          </cell>
          <cell r="L6">
            <v>3894503.07977683</v>
          </cell>
          <cell r="M6">
            <v>3851761.38344585</v>
          </cell>
          <cell r="N6">
            <v>3765543.64583212</v>
          </cell>
          <cell r="O6">
            <v>3425510.31993601</v>
          </cell>
          <cell r="P6">
            <v>3389330.1502818</v>
          </cell>
        </row>
        <row r="7">
          <cell r="D7" t="str">
            <v>CT Total Fuel for Load</v>
          </cell>
          <cell r="E7">
            <v>900650.5</v>
          </cell>
          <cell r="F7">
            <v>816320.4</v>
          </cell>
          <cell r="G7">
            <v>698844.6</v>
          </cell>
          <cell r="H7">
            <v>338325.4</v>
          </cell>
          <cell r="I7">
            <v>0</v>
          </cell>
          <cell r="J7">
            <v>80498.4</v>
          </cell>
          <cell r="K7">
            <v>2167492</v>
          </cell>
          <cell r="L7">
            <v>2902999.7</v>
          </cell>
          <cell r="M7">
            <v>3743705.4</v>
          </cell>
          <cell r="N7">
            <v>5289093.4</v>
          </cell>
          <cell r="O7">
            <v>3360040.8</v>
          </cell>
          <cell r="P7">
            <v>2783205.2</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164500</v>
          </cell>
          <cell r="F9">
            <v>144100</v>
          </cell>
          <cell r="G9">
            <v>129600</v>
          </cell>
          <cell r="H9">
            <v>115600</v>
          </cell>
          <cell r="I9">
            <v>94700</v>
          </cell>
          <cell r="J9">
            <v>82000</v>
          </cell>
          <cell r="K9">
            <v>89700</v>
          </cell>
          <cell r="L9">
            <v>94700</v>
          </cell>
          <cell r="M9">
            <v>86800</v>
          </cell>
          <cell r="N9">
            <v>104800</v>
          </cell>
          <cell r="O9">
            <v>139900</v>
          </cell>
          <cell r="P9">
            <v>189400</v>
          </cell>
        </row>
        <row r="10">
          <cell r="D10" t="str">
            <v>BPA Snohomish Conservation</v>
          </cell>
          <cell r="E10">
            <v>310600</v>
          </cell>
          <cell r="F10">
            <v>281900</v>
          </cell>
          <cell r="G10">
            <v>310600</v>
          </cell>
          <cell r="H10">
            <v>302800</v>
          </cell>
          <cell r="I10">
            <v>310600</v>
          </cell>
          <cell r="J10">
            <v>300100</v>
          </cell>
          <cell r="K10">
            <v>310600</v>
          </cell>
          <cell r="L10">
            <v>313200</v>
          </cell>
          <cell r="M10">
            <v>297500</v>
          </cell>
          <cell r="N10">
            <v>313200</v>
          </cell>
          <cell r="O10">
            <v>300100</v>
          </cell>
          <cell r="P10">
            <v>308000</v>
          </cell>
        </row>
        <row r="11">
          <cell r="D11" t="str">
            <v>Capacity Purchase</v>
          </cell>
          <cell r="E11">
            <v>1643761</v>
          </cell>
          <cell r="F11">
            <v>1543261</v>
          </cell>
          <cell r="G11">
            <v>718300</v>
          </cell>
          <cell r="H11">
            <v>0</v>
          </cell>
          <cell r="I11">
            <v>0</v>
          </cell>
          <cell r="J11">
            <v>0</v>
          </cell>
          <cell r="K11">
            <v>0</v>
          </cell>
          <cell r="L11">
            <v>0</v>
          </cell>
          <cell r="M11">
            <v>0</v>
          </cell>
          <cell r="N11">
            <v>0</v>
          </cell>
          <cell r="O11">
            <v>2619761</v>
          </cell>
          <cell r="P11">
            <v>3901761</v>
          </cell>
        </row>
        <row r="12">
          <cell r="D12" t="str">
            <v>CSPE</v>
          </cell>
          <cell r="E12">
            <v>0</v>
          </cell>
          <cell r="F12">
            <v>0</v>
          </cell>
          <cell r="G12">
            <v>0</v>
          </cell>
        </row>
        <row r="13">
          <cell r="D13" t="str">
            <v>Mid-Columbia</v>
          </cell>
          <cell r="E13">
            <v>5919207.400681865</v>
          </cell>
          <cell r="F13">
            <v>5833285.570405451</v>
          </cell>
          <cell r="G13">
            <v>7003827.660265209</v>
          </cell>
          <cell r="H13">
            <v>6007029.24705238</v>
          </cell>
          <cell r="I13">
            <v>7264500.779863418</v>
          </cell>
          <cell r="J13">
            <v>18673362.79721654</v>
          </cell>
          <cell r="K13">
            <v>5935161.583685115</v>
          </cell>
          <cell r="L13">
            <v>6263462.658296717</v>
          </cell>
          <cell r="M13">
            <v>5624115.019626379</v>
          </cell>
          <cell r="N13">
            <v>5484387.720806082</v>
          </cell>
          <cell r="O13">
            <v>5903328.299862825</v>
          </cell>
          <cell r="P13">
            <v>11950850.683238013</v>
          </cell>
        </row>
        <row r="14">
          <cell r="D14" t="str">
            <v>MPC Firm Contract</v>
          </cell>
          <cell r="E14">
            <v>2820480.8</v>
          </cell>
          <cell r="F14">
            <v>2790652.8</v>
          </cell>
          <cell r="G14">
            <v>2694862.8</v>
          </cell>
          <cell r="H14">
            <v>2651859.8</v>
          </cell>
          <cell r="I14">
            <v>2809869.8</v>
          </cell>
          <cell r="J14">
            <v>2822083.8</v>
          </cell>
          <cell r="K14">
            <v>2833000.8</v>
          </cell>
          <cell r="L14">
            <v>2832264.8</v>
          </cell>
          <cell r="M14">
            <v>2819849.8</v>
          </cell>
          <cell r="N14">
            <v>2830662.8</v>
          </cell>
          <cell r="O14">
            <v>2818408.8</v>
          </cell>
          <cell r="P14">
            <v>2829422.8</v>
          </cell>
        </row>
        <row r="15">
          <cell r="D15" t="str">
            <v>North Wasco</v>
          </cell>
          <cell r="E15">
            <v>226700</v>
          </cell>
          <cell r="F15">
            <v>219800</v>
          </cell>
          <cell r="G15">
            <v>265500</v>
          </cell>
          <cell r="H15">
            <v>142400</v>
          </cell>
          <cell r="I15">
            <v>151800</v>
          </cell>
          <cell r="J15">
            <v>146700</v>
          </cell>
          <cell r="K15">
            <v>156900</v>
          </cell>
          <cell r="L15">
            <v>155700</v>
          </cell>
          <cell r="M15">
            <v>278500</v>
          </cell>
          <cell r="N15">
            <v>290700</v>
          </cell>
          <cell r="O15">
            <v>271000</v>
          </cell>
          <cell r="P15">
            <v>152400</v>
          </cell>
        </row>
        <row r="16">
          <cell r="D16" t="str">
            <v>PG&amp;E Exchange Storage Acctg</v>
          </cell>
          <cell r="E16">
            <v>3331600</v>
          </cell>
          <cell r="F16">
            <v>3010000</v>
          </cell>
          <cell r="G16">
            <v>0</v>
          </cell>
          <cell r="H16">
            <v>0</v>
          </cell>
          <cell r="I16">
            <v>0</v>
          </cell>
          <cell r="J16">
            <v>-409100</v>
          </cell>
          <cell r="K16">
            <v>-2523000</v>
          </cell>
          <cell r="L16">
            <v>-6684400</v>
          </cell>
          <cell r="M16">
            <v>-5311300</v>
          </cell>
          <cell r="N16">
            <v>0</v>
          </cell>
          <cell r="O16">
            <v>3398100</v>
          </cell>
          <cell r="P16">
            <v>5188100</v>
          </cell>
        </row>
        <row r="17">
          <cell r="D17" t="str">
            <v>PPL Contract 15 yr</v>
          </cell>
          <cell r="E17">
            <v>5005948</v>
          </cell>
          <cell r="F17">
            <v>4809028</v>
          </cell>
          <cell r="G17">
            <v>5002582</v>
          </cell>
          <cell r="H17">
            <v>4633492</v>
          </cell>
          <cell r="I17">
            <v>4608544</v>
          </cell>
          <cell r="J17">
            <v>4574560</v>
          </cell>
          <cell r="K17">
            <v>4934614</v>
          </cell>
          <cell r="L17">
            <v>4800752</v>
          </cell>
          <cell r="M17">
            <v>4845986</v>
          </cell>
          <cell r="N17">
            <v>5075431</v>
          </cell>
        </row>
        <row r="18">
          <cell r="D18" t="str">
            <v>QF Koma Kulshan Hydro</v>
          </cell>
          <cell r="E18">
            <v>121324.4</v>
          </cell>
          <cell r="F18">
            <v>9952.4</v>
          </cell>
          <cell r="G18">
            <v>37639.5</v>
          </cell>
          <cell r="H18">
            <v>101020.5</v>
          </cell>
          <cell r="I18">
            <v>268140.8</v>
          </cell>
          <cell r="J18">
            <v>649798.8</v>
          </cell>
          <cell r="K18">
            <v>511552</v>
          </cell>
          <cell r="L18">
            <v>249242</v>
          </cell>
          <cell r="M18">
            <v>84612.8</v>
          </cell>
          <cell r="N18">
            <v>130730.2</v>
          </cell>
          <cell r="O18">
            <v>296733.6</v>
          </cell>
          <cell r="P18">
            <v>200792.9</v>
          </cell>
        </row>
        <row r="19">
          <cell r="D19" t="str">
            <v>QF March Point Cogen Phase 1</v>
          </cell>
          <cell r="E19">
            <v>3856236.1</v>
          </cell>
          <cell r="F19">
            <v>3408265.5</v>
          </cell>
          <cell r="G19">
            <v>3856236.1</v>
          </cell>
          <cell r="H19">
            <v>2579943.1</v>
          </cell>
          <cell r="I19">
            <v>2178598.8</v>
          </cell>
          <cell r="J19">
            <v>2669091.1</v>
          </cell>
          <cell r="K19">
            <v>2758060.8</v>
          </cell>
          <cell r="L19">
            <v>2704572</v>
          </cell>
          <cell r="M19">
            <v>3731841.4</v>
          </cell>
          <cell r="N19">
            <v>3856236.1</v>
          </cell>
          <cell r="O19">
            <v>3731841.4</v>
          </cell>
          <cell r="P19">
            <v>3856236.1</v>
          </cell>
        </row>
        <row r="20">
          <cell r="D20" t="str">
            <v>QF March Point Cogen Phase 2</v>
          </cell>
          <cell r="E20">
            <v>2710446.6</v>
          </cell>
          <cell r="F20">
            <v>2429709.7</v>
          </cell>
          <cell r="G20">
            <v>2743890.5</v>
          </cell>
          <cell r="H20">
            <v>2082557.8</v>
          </cell>
          <cell r="I20">
            <v>1960919.3</v>
          </cell>
          <cell r="J20">
            <v>2185705.7</v>
          </cell>
          <cell r="K20">
            <v>2267192.1</v>
          </cell>
          <cell r="L20">
            <v>2260928</v>
          </cell>
          <cell r="M20">
            <v>2770483.9</v>
          </cell>
          <cell r="N20">
            <v>2894028.5</v>
          </cell>
          <cell r="O20">
            <v>2700476.4</v>
          </cell>
          <cell r="P20">
            <v>2757416.2</v>
          </cell>
        </row>
        <row r="21">
          <cell r="D21" t="str">
            <v>QF Port Townsend Hydro</v>
          </cell>
          <cell r="E21">
            <v>8363.7</v>
          </cell>
          <cell r="F21">
            <v>7198.6</v>
          </cell>
          <cell r="G21">
            <v>6979.9</v>
          </cell>
          <cell r="H21">
            <v>5651.5</v>
          </cell>
          <cell r="I21">
            <v>4926.8</v>
          </cell>
          <cell r="J21">
            <v>5548.4</v>
          </cell>
          <cell r="K21">
            <v>7065.6</v>
          </cell>
          <cell r="L21">
            <v>8242.1</v>
          </cell>
          <cell r="M21">
            <v>5804</v>
          </cell>
          <cell r="N21">
            <v>4936.3</v>
          </cell>
          <cell r="O21">
            <v>5002.4</v>
          </cell>
          <cell r="P21">
            <v>5550.4</v>
          </cell>
        </row>
        <row r="22">
          <cell r="D22" t="str">
            <v>QF Shipp Hutch Creek</v>
          </cell>
          <cell r="E22">
            <v>5493.1</v>
          </cell>
          <cell r="F22">
            <v>0</v>
          </cell>
          <cell r="G22">
            <v>2192.5</v>
          </cell>
          <cell r="H22">
            <v>3706.7</v>
          </cell>
          <cell r="I22">
            <v>5664.9</v>
          </cell>
          <cell r="J22">
            <v>10116.9</v>
          </cell>
          <cell r="K22">
            <v>7634.1</v>
          </cell>
          <cell r="L22">
            <v>7607.9</v>
          </cell>
          <cell r="M22">
            <v>0</v>
          </cell>
          <cell r="N22">
            <v>1134.2</v>
          </cell>
          <cell r="O22">
            <v>8583.4</v>
          </cell>
          <cell r="P22">
            <v>2611.5</v>
          </cell>
        </row>
        <row r="23">
          <cell r="D23" t="str">
            <v>QF PERC Puyallup</v>
          </cell>
          <cell r="E23">
            <v>76703.6</v>
          </cell>
          <cell r="F23">
            <v>70152.1</v>
          </cell>
          <cell r="G23">
            <v>73610.8</v>
          </cell>
          <cell r="H23">
            <v>60795.3</v>
          </cell>
          <cell r="I23">
            <v>59394.7</v>
          </cell>
          <cell r="J23">
            <v>58534.9</v>
          </cell>
          <cell r="K23">
            <v>71394.4</v>
          </cell>
          <cell r="L23">
            <v>75496.2</v>
          </cell>
          <cell r="M23">
            <v>76480.6</v>
          </cell>
          <cell r="N23">
            <v>79299.3</v>
          </cell>
          <cell r="O23">
            <v>77030.9</v>
          </cell>
          <cell r="P23">
            <v>78061.3</v>
          </cell>
        </row>
        <row r="24">
          <cell r="D24" t="str">
            <v>QF Spokane MSW</v>
          </cell>
          <cell r="E24">
            <v>1290503.2</v>
          </cell>
          <cell r="F24">
            <v>827732.3</v>
          </cell>
          <cell r="G24">
            <v>1328254.1</v>
          </cell>
          <cell r="H24">
            <v>821873.7</v>
          </cell>
          <cell r="I24">
            <v>770446.9</v>
          </cell>
          <cell r="J24">
            <v>783303.6</v>
          </cell>
          <cell r="K24">
            <v>758163.1</v>
          </cell>
          <cell r="L24">
            <v>811690.2</v>
          </cell>
          <cell r="M24">
            <v>1319307.4</v>
          </cell>
          <cell r="N24">
            <v>1063032.3</v>
          </cell>
          <cell r="O24">
            <v>1312703.3</v>
          </cell>
          <cell r="P24">
            <v>1351526.7</v>
          </cell>
        </row>
        <row r="25">
          <cell r="D25" t="str">
            <v>QF Sumas</v>
          </cell>
          <cell r="E25">
            <v>6921465.7</v>
          </cell>
          <cell r="F25">
            <v>6091341.2</v>
          </cell>
          <cell r="G25">
            <v>6917109.4</v>
          </cell>
          <cell r="H25">
            <v>3934434.4</v>
          </cell>
          <cell r="I25">
            <v>3873968.6</v>
          </cell>
          <cell r="J25">
            <v>3435414.8</v>
          </cell>
          <cell r="K25">
            <v>5107774.2</v>
          </cell>
          <cell r="L25">
            <v>5404617.6</v>
          </cell>
          <cell r="M25">
            <v>7485468.7</v>
          </cell>
          <cell r="N25">
            <v>7534459.8</v>
          </cell>
          <cell r="O25">
            <v>6822689.8</v>
          </cell>
          <cell r="P25">
            <v>6843202.8</v>
          </cell>
        </row>
        <row r="26">
          <cell r="D26" t="str">
            <v>QF Sygitowicz</v>
          </cell>
          <cell r="E26">
            <v>11587.5</v>
          </cell>
          <cell r="F26">
            <v>12926.5</v>
          </cell>
          <cell r="G26">
            <v>13132.5</v>
          </cell>
          <cell r="H26">
            <v>9373</v>
          </cell>
          <cell r="I26">
            <v>4120</v>
          </cell>
          <cell r="J26">
            <v>1802.5</v>
          </cell>
          <cell r="K26">
            <v>669.5</v>
          </cell>
          <cell r="L26">
            <v>51.5</v>
          </cell>
          <cell r="M26">
            <v>360.5</v>
          </cell>
          <cell r="N26">
            <v>2523.5</v>
          </cell>
          <cell r="O26">
            <v>6077</v>
          </cell>
          <cell r="P26">
            <v>10557.5</v>
          </cell>
        </row>
        <row r="27">
          <cell r="D27" t="str">
            <v>QF Tenaska</v>
          </cell>
          <cell r="E27">
            <v>11192767.2</v>
          </cell>
          <cell r="F27">
            <v>9875802.9</v>
          </cell>
          <cell r="G27">
            <v>10832995</v>
          </cell>
          <cell r="H27">
            <v>8996303.2</v>
          </cell>
          <cell r="I27">
            <v>980007.2</v>
          </cell>
          <cell r="J27">
            <v>8475232.7</v>
          </cell>
          <cell r="K27">
            <v>11055821.1</v>
          </cell>
          <cell r="L27">
            <v>11683312.6</v>
          </cell>
          <cell r="M27">
            <v>11488916.5</v>
          </cell>
          <cell r="N27">
            <v>11453445.7</v>
          </cell>
          <cell r="O27">
            <v>11069403.2</v>
          </cell>
          <cell r="P27">
            <v>11223437.5</v>
          </cell>
        </row>
        <row r="28">
          <cell r="D28" t="str">
            <v>QF Twin Falls</v>
          </cell>
          <cell r="E28">
            <v>568595.5</v>
          </cell>
          <cell r="F28">
            <v>512372.7</v>
          </cell>
          <cell r="G28">
            <v>507027.3</v>
          </cell>
          <cell r="H28">
            <v>606784.1</v>
          </cell>
          <cell r="I28">
            <v>839734.1</v>
          </cell>
          <cell r="J28">
            <v>726668.2</v>
          </cell>
          <cell r="K28">
            <v>309354.5</v>
          </cell>
          <cell r="L28">
            <v>43186.4</v>
          </cell>
          <cell r="M28">
            <v>14175</v>
          </cell>
          <cell r="N28">
            <v>145002.3</v>
          </cell>
          <cell r="O28">
            <v>368795.5</v>
          </cell>
          <cell r="P28">
            <v>604288.6</v>
          </cell>
        </row>
        <row r="29">
          <cell r="D29" t="str">
            <v>QF Weeks Falls</v>
          </cell>
          <cell r="E29">
            <v>86835</v>
          </cell>
          <cell r="F29">
            <v>89125.9</v>
          </cell>
          <cell r="G29">
            <v>77757.3</v>
          </cell>
          <cell r="H29">
            <v>104026.4</v>
          </cell>
          <cell r="I29">
            <v>160430.5</v>
          </cell>
          <cell r="J29">
            <v>142217.7</v>
          </cell>
          <cell r="K29">
            <v>56749.1</v>
          </cell>
          <cell r="L29">
            <v>21259.1</v>
          </cell>
          <cell r="M29">
            <v>868.6</v>
          </cell>
          <cell r="N29">
            <v>25591.4</v>
          </cell>
          <cell r="O29">
            <v>68860.9</v>
          </cell>
          <cell r="P29">
            <v>106851.8</v>
          </cell>
        </row>
        <row r="30">
          <cell r="D30" t="str">
            <v>Supplemental Entitl Cap</v>
          </cell>
          <cell r="E30">
            <v>8000</v>
          </cell>
          <cell r="F30">
            <v>8000</v>
          </cell>
          <cell r="G30">
            <v>8000</v>
          </cell>
        </row>
        <row r="31">
          <cell r="D31" t="str">
            <v>WNP-3 BPA Exchange Power</v>
          </cell>
          <cell r="E31">
            <v>2251800</v>
          </cell>
          <cell r="F31">
            <v>2034700</v>
          </cell>
          <cell r="G31">
            <v>1111700</v>
          </cell>
          <cell r="H31">
            <v>1076700</v>
          </cell>
          <cell r="I31">
            <v>0</v>
          </cell>
          <cell r="J31">
            <v>0</v>
          </cell>
          <cell r="K31">
            <v>0</v>
          </cell>
          <cell r="L31">
            <v>0</v>
          </cell>
          <cell r="M31">
            <v>0</v>
          </cell>
          <cell r="N31">
            <v>0</v>
          </cell>
          <cell r="O31">
            <v>2201200</v>
          </cell>
          <cell r="P31">
            <v>2274300</v>
          </cell>
        </row>
        <row r="32">
          <cell r="D32" t="str">
            <v>WWP Contract 15 yr</v>
          </cell>
          <cell r="E32">
            <v>0</v>
          </cell>
          <cell r="F32">
            <v>0</v>
          </cell>
          <cell r="G32">
            <v>0</v>
          </cell>
          <cell r="H32">
            <v>0</v>
          </cell>
          <cell r="I32">
            <v>0</v>
          </cell>
          <cell r="J32">
            <v>0</v>
          </cell>
          <cell r="K32">
            <v>0</v>
          </cell>
          <cell r="L32">
            <v>0</v>
          </cell>
          <cell r="M32">
            <v>0</v>
          </cell>
          <cell r="N32">
            <v>0</v>
          </cell>
          <cell r="O32">
            <v>0</v>
          </cell>
          <cell r="P32">
            <v>0</v>
          </cell>
        </row>
        <row r="33">
          <cell r="D33" t="str">
            <v>WNP3 Return</v>
          </cell>
          <cell r="E33">
            <v>0</v>
          </cell>
          <cell r="F33">
            <v>0</v>
          </cell>
          <cell r="G33">
            <v>0</v>
          </cell>
          <cell r="H33">
            <v>0</v>
          </cell>
          <cell r="I33">
            <v>0</v>
          </cell>
          <cell r="J33">
            <v>0</v>
          </cell>
          <cell r="K33">
            <v>0</v>
          </cell>
          <cell r="L33">
            <v>0</v>
          </cell>
          <cell r="M33">
            <v>0</v>
          </cell>
          <cell r="N33">
            <v>0</v>
          </cell>
          <cell r="O33">
            <v>0</v>
          </cell>
          <cell r="P33">
            <v>0</v>
          </cell>
        </row>
        <row r="34">
          <cell r="D34" t="str">
            <v>Secondary Purchase</v>
          </cell>
          <cell r="E34">
            <v>0</v>
          </cell>
          <cell r="F34">
            <v>0</v>
          </cell>
          <cell r="G34">
            <v>0</v>
          </cell>
          <cell r="H34">
            <v>0</v>
          </cell>
          <cell r="I34">
            <v>0</v>
          </cell>
          <cell r="J34">
            <v>0</v>
          </cell>
          <cell r="K34">
            <v>0</v>
          </cell>
          <cell r="L34">
            <v>0</v>
          </cell>
          <cell r="M34">
            <v>0</v>
          </cell>
          <cell r="N34">
            <v>0</v>
          </cell>
          <cell r="O34">
            <v>0</v>
          </cell>
          <cell r="P34">
            <v>0</v>
          </cell>
        </row>
        <row r="35">
          <cell r="D35" t="str">
            <v>Secondary Sales</v>
          </cell>
          <cell r="E35">
            <v>0</v>
          </cell>
          <cell r="F35">
            <v>0</v>
          </cell>
          <cell r="G35">
            <v>0</v>
          </cell>
          <cell r="H35">
            <v>0</v>
          </cell>
          <cell r="I35">
            <v>0</v>
          </cell>
          <cell r="J35">
            <v>0</v>
          </cell>
          <cell r="K35">
            <v>0</v>
          </cell>
          <cell r="L35">
            <v>0</v>
          </cell>
          <cell r="M35">
            <v>0</v>
          </cell>
          <cell r="N35">
            <v>0</v>
          </cell>
          <cell r="O35">
            <v>0</v>
          </cell>
          <cell r="P35">
            <v>0</v>
          </cell>
        </row>
        <row r="36">
          <cell r="D36" t="str">
            <v>Broker Fees</v>
          </cell>
          <cell r="E36">
            <v>23237.8333333333</v>
          </cell>
          <cell r="F36">
            <v>23237.8333333333</v>
          </cell>
          <cell r="G36">
            <v>23237.8333333333</v>
          </cell>
          <cell r="H36">
            <v>23237.8333333333</v>
          </cell>
          <cell r="I36">
            <v>23237.8333333333</v>
          </cell>
          <cell r="J36">
            <v>23237.8333333333</v>
          </cell>
          <cell r="K36">
            <v>23237.8333333333</v>
          </cell>
          <cell r="L36">
            <v>23237.8333333333</v>
          </cell>
          <cell r="M36">
            <v>23237.8333333333</v>
          </cell>
          <cell r="N36">
            <v>23237.8333333333</v>
          </cell>
          <cell r="O36">
            <v>23237.8333333333</v>
          </cell>
          <cell r="P36">
            <v>23237.8333333333</v>
          </cell>
        </row>
        <row r="37">
          <cell r="D37" t="str">
            <v>Interchange</v>
          </cell>
          <cell r="E37">
            <v>-350000</v>
          </cell>
          <cell r="F37">
            <v>-350000</v>
          </cell>
          <cell r="G37">
            <v>-350000</v>
          </cell>
          <cell r="H37">
            <v>-350000</v>
          </cell>
          <cell r="I37">
            <v>-350000</v>
          </cell>
          <cell r="J37">
            <v>-350000</v>
          </cell>
          <cell r="K37">
            <v>-350000</v>
          </cell>
          <cell r="L37">
            <v>-350000</v>
          </cell>
          <cell r="M37">
            <v>-350000</v>
          </cell>
          <cell r="N37">
            <v>-350000</v>
          </cell>
          <cell r="O37">
            <v>-350000</v>
          </cell>
          <cell r="P37">
            <v>-350000</v>
          </cell>
        </row>
        <row r="38">
          <cell r="D38" t="str">
            <v>Wheeling by Others</v>
          </cell>
          <cell r="E38">
            <v>3264587.78</v>
          </cell>
          <cell r="F38">
            <v>3373572.94</v>
          </cell>
          <cell r="G38">
            <v>3264346.28</v>
          </cell>
          <cell r="H38">
            <v>3306435.57</v>
          </cell>
          <cell r="I38">
            <v>3276770.315</v>
          </cell>
          <cell r="J38">
            <v>3261664.62</v>
          </cell>
          <cell r="K38">
            <v>3444121.775</v>
          </cell>
          <cell r="L38">
            <v>3614644.63</v>
          </cell>
          <cell r="M38">
            <v>3661700.07</v>
          </cell>
          <cell r="N38">
            <v>3439359.057</v>
          </cell>
          <cell r="O38">
            <v>3455758.2805</v>
          </cell>
          <cell r="P38">
            <v>3394513.0085</v>
          </cell>
        </row>
        <row r="39">
          <cell r="D39" t="str">
            <v>Colstrip 1&amp;2 Fixed Coal</v>
          </cell>
          <cell r="E39">
            <v>215252.7</v>
          </cell>
          <cell r="F39">
            <v>215252.7</v>
          </cell>
          <cell r="G39">
            <v>215252.7</v>
          </cell>
          <cell r="H39">
            <v>215252.7</v>
          </cell>
          <cell r="I39">
            <v>215252.7</v>
          </cell>
          <cell r="J39">
            <v>215252.7</v>
          </cell>
          <cell r="K39">
            <v>215252.7</v>
          </cell>
          <cell r="L39">
            <v>215252.7</v>
          </cell>
          <cell r="M39">
            <v>215252.7</v>
          </cell>
          <cell r="N39">
            <v>215252.7</v>
          </cell>
          <cell r="O39">
            <v>215252.7</v>
          </cell>
          <cell r="P39">
            <v>215252.7</v>
          </cell>
        </row>
        <row r="40">
          <cell r="D40" t="str">
            <v>Colstrip 3&amp;4 Fixed Coal</v>
          </cell>
          <cell r="E40">
            <v>284082.4</v>
          </cell>
          <cell r="F40">
            <v>284082.4</v>
          </cell>
          <cell r="G40">
            <v>284082.4</v>
          </cell>
          <cell r="H40">
            <v>284082.4</v>
          </cell>
          <cell r="I40">
            <v>284082.4</v>
          </cell>
          <cell r="J40">
            <v>284082.4</v>
          </cell>
          <cell r="K40">
            <v>284082.4</v>
          </cell>
          <cell r="L40">
            <v>284082.4</v>
          </cell>
          <cell r="M40">
            <v>284082.4</v>
          </cell>
          <cell r="N40">
            <v>284082.4</v>
          </cell>
          <cell r="O40">
            <v>284082.4</v>
          </cell>
          <cell r="P40">
            <v>284082.4</v>
          </cell>
        </row>
        <row r="41">
          <cell r="D41" t="str">
            <v>New Turbines Fixed Fuel</v>
          </cell>
          <cell r="E41">
            <v>13729</v>
          </cell>
          <cell r="F41">
            <v>13729</v>
          </cell>
          <cell r="G41">
            <v>13729</v>
          </cell>
          <cell r="H41">
            <v>13729</v>
          </cell>
          <cell r="I41">
            <v>13729</v>
          </cell>
          <cell r="J41">
            <v>13729</v>
          </cell>
          <cell r="K41">
            <v>13729</v>
          </cell>
          <cell r="L41">
            <v>13729</v>
          </cell>
          <cell r="M41">
            <v>13729</v>
          </cell>
          <cell r="N41">
            <v>13729</v>
          </cell>
          <cell r="O41">
            <v>13729</v>
          </cell>
          <cell r="P41">
            <v>13729</v>
          </cell>
        </row>
        <row r="42">
          <cell r="D42" t="str">
            <v>CT Pipeline</v>
          </cell>
          <cell r="E42">
            <v>127928.2</v>
          </cell>
          <cell r="F42">
            <v>127928.2</v>
          </cell>
          <cell r="G42">
            <v>127928.2</v>
          </cell>
          <cell r="H42">
            <v>127928.2</v>
          </cell>
          <cell r="I42">
            <v>127928.2</v>
          </cell>
          <cell r="J42">
            <v>127928.2</v>
          </cell>
          <cell r="K42">
            <v>127928.2</v>
          </cell>
          <cell r="L42">
            <v>127928.2</v>
          </cell>
          <cell r="M42">
            <v>127928.2</v>
          </cell>
          <cell r="N42">
            <v>127928.2</v>
          </cell>
          <cell r="O42">
            <v>127928.2</v>
          </cell>
          <cell r="P42">
            <v>127928.2</v>
          </cell>
        </row>
        <row r="43">
          <cell r="D43" t="str">
            <v>Shaping &amp; Transmission Arb</v>
          </cell>
          <cell r="E43">
            <v>-333333</v>
          </cell>
          <cell r="F43">
            <v>-333333</v>
          </cell>
          <cell r="G43">
            <v>-333333</v>
          </cell>
          <cell r="H43">
            <v>-333333</v>
          </cell>
          <cell r="I43">
            <v>-333333</v>
          </cell>
          <cell r="J43">
            <v>-333333</v>
          </cell>
          <cell r="K43">
            <v>-333333</v>
          </cell>
          <cell r="L43">
            <v>-333333</v>
          </cell>
          <cell r="M43">
            <v>-333333</v>
          </cell>
          <cell r="N43">
            <v>-333333</v>
          </cell>
          <cell r="O43">
            <v>-333333</v>
          </cell>
          <cell r="P43">
            <v>-333333</v>
          </cell>
        </row>
        <row r="44">
          <cell r="D44" t="str">
            <v>MEGA Benefits</v>
          </cell>
          <cell r="E44">
            <v>11979.1666666667</v>
          </cell>
          <cell r="F44">
            <v>11979.1666666667</v>
          </cell>
          <cell r="G44">
            <v>11979.1666666667</v>
          </cell>
          <cell r="H44">
            <v>11979.1666666667</v>
          </cell>
          <cell r="I44">
            <v>11979.1666666667</v>
          </cell>
          <cell r="J44">
            <v>11979.1666666667</v>
          </cell>
          <cell r="K44">
            <v>11979.1666666667</v>
          </cell>
          <cell r="L44">
            <v>11979.1666666667</v>
          </cell>
          <cell r="M44">
            <v>11979.1666666667</v>
          </cell>
          <cell r="N44">
            <v>11979.1666666667</v>
          </cell>
          <cell r="O44">
            <v>11979.1666666667</v>
          </cell>
          <cell r="P44">
            <v>11979.1666666667</v>
          </cell>
        </row>
        <row r="45">
          <cell r="D45" t="str">
            <v>Hedging Costs</v>
          </cell>
          <cell r="E45">
            <v>0</v>
          </cell>
          <cell r="F45">
            <v>0</v>
          </cell>
          <cell r="G45">
            <v>0</v>
          </cell>
          <cell r="H45">
            <v>0</v>
          </cell>
          <cell r="I45">
            <v>0</v>
          </cell>
          <cell r="J45">
            <v>0</v>
          </cell>
          <cell r="K45">
            <v>0</v>
          </cell>
          <cell r="L45">
            <v>0</v>
          </cell>
          <cell r="M45">
            <v>0</v>
          </cell>
          <cell r="N45">
            <v>0</v>
          </cell>
          <cell r="O45">
            <v>0</v>
          </cell>
          <cell r="P45">
            <v>0</v>
          </cell>
        </row>
        <row r="46">
          <cell r="D46" t="str">
            <v>Contract Restructure</v>
          </cell>
          <cell r="E46">
            <v>0</v>
          </cell>
          <cell r="F46">
            <v>0</v>
          </cell>
          <cell r="G46">
            <v>0</v>
          </cell>
          <cell r="H46">
            <v>0</v>
          </cell>
          <cell r="I46">
            <v>0</v>
          </cell>
          <cell r="J46">
            <v>0</v>
          </cell>
          <cell r="K46">
            <v>0</v>
          </cell>
          <cell r="L46">
            <v>0</v>
          </cell>
          <cell r="M46">
            <v>0</v>
          </cell>
          <cell r="N46">
            <v>0</v>
          </cell>
          <cell r="O46">
            <v>0</v>
          </cell>
          <cell r="P46">
            <v>0</v>
          </cell>
        </row>
        <row r="47">
          <cell r="D47" t="str">
            <v>Douglas Settlement</v>
          </cell>
          <cell r="E47">
            <v>0</v>
          </cell>
          <cell r="F47">
            <v>0</v>
          </cell>
          <cell r="G47">
            <v>0</v>
          </cell>
          <cell r="H47">
            <v>0</v>
          </cell>
          <cell r="I47">
            <v>0</v>
          </cell>
          <cell r="J47">
            <v>0</v>
          </cell>
          <cell r="K47">
            <v>0</v>
          </cell>
          <cell r="L47">
            <v>-3844895</v>
          </cell>
          <cell r="M47">
            <v>0</v>
          </cell>
          <cell r="N47">
            <v>0</v>
          </cell>
          <cell r="O47">
            <v>0</v>
          </cell>
          <cell r="P47">
            <v>0</v>
          </cell>
        </row>
        <row r="48">
          <cell r="D48" t="str">
            <v>BEP Amort</v>
          </cell>
          <cell r="E48">
            <v>293885</v>
          </cell>
          <cell r="F48">
            <v>293885</v>
          </cell>
          <cell r="G48">
            <v>293885</v>
          </cell>
          <cell r="H48">
            <v>293885</v>
          </cell>
          <cell r="I48">
            <v>293885</v>
          </cell>
          <cell r="J48">
            <v>293885</v>
          </cell>
          <cell r="K48">
            <v>293885</v>
          </cell>
          <cell r="L48">
            <v>293885</v>
          </cell>
          <cell r="M48">
            <v>293885</v>
          </cell>
          <cell r="N48">
            <v>293885</v>
          </cell>
          <cell r="O48">
            <v>293885</v>
          </cell>
          <cell r="P48">
            <v>293885</v>
          </cell>
        </row>
        <row r="49">
          <cell r="D49" t="str">
            <v>Other Power Costs</v>
          </cell>
          <cell r="E49">
            <v>590706.533333333</v>
          </cell>
          <cell r="F49">
            <v>590706.533333333</v>
          </cell>
          <cell r="G49">
            <v>590706.533333333</v>
          </cell>
          <cell r="H49">
            <v>590706.533333333</v>
          </cell>
          <cell r="I49">
            <v>590706.533333333</v>
          </cell>
          <cell r="J49">
            <v>590706.533333333</v>
          </cell>
          <cell r="K49">
            <v>590706.533333333</v>
          </cell>
          <cell r="L49">
            <v>590706.533333333</v>
          </cell>
          <cell r="M49">
            <v>590706.533333333</v>
          </cell>
          <cell r="N49">
            <v>590706.533333333</v>
          </cell>
          <cell r="O49">
            <v>590706.533333333</v>
          </cell>
          <cell r="P49">
            <v>590706.533333333</v>
          </cell>
        </row>
        <row r="50">
          <cell r="D50" t="str">
            <v>NonCore Gas</v>
          </cell>
          <cell r="E50">
            <v>7595</v>
          </cell>
          <cell r="F50">
            <v>-64540</v>
          </cell>
          <cell r="G50">
            <v>48670</v>
          </cell>
          <cell r="H50">
            <v>-53400</v>
          </cell>
          <cell r="I50">
            <v>0</v>
          </cell>
          <cell r="J50">
            <v>0</v>
          </cell>
          <cell r="K50">
            <v>0</v>
          </cell>
          <cell r="L50">
            <v>0</v>
          </cell>
          <cell r="M50">
            <v>0</v>
          </cell>
          <cell r="N50">
            <v>0</v>
          </cell>
          <cell r="O50">
            <v>0</v>
          </cell>
          <cell r="P50">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 Record"/>
      <sheetName val="SIGN_OFF"/>
      <sheetName val="QA Reqt"/>
      <sheetName val="Units"/>
      <sheetName val="CTG Data"/>
      <sheetName val="Heat Balance"/>
      <sheetName val="Dat File Calc"/>
      <sheetName val="hb3-hope"/>
      <sheetName val="odHRSG3"/>
      <sheetName val="HB2-hope"/>
      <sheetName val="Teferi Data"/>
      <sheetName val="HRSG OD 2GN"/>
      <sheetName val="HB1-hope"/>
      <sheetName val="Case Description"/>
      <sheetName val="model history"/>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ummary of Rate Input"/>
      <sheetName val="PCA Graphs all periods"/>
      <sheetName val="PCA Summary Rates Chg on Date"/>
      <sheetName val="JHS-5"/>
      <sheetName val="Schedule_A-1 PCORC"/>
      <sheetName val="Schedule_A-1 GRC"/>
      <sheetName val="Reg Assets new Ex D"/>
      <sheetName val="Exhibit A-1 Original"/>
      <sheetName val="Exhibit A-2"/>
      <sheetName val="Exhibit A-3"/>
      <sheetName val="Exhibit A-4"/>
      <sheetName val="Exhibit A-5"/>
      <sheetName val="Exhibit B PCA RO RY"/>
      <sheetName val="Exhibit B PCA period 1"/>
      <sheetName val="Exh B PCA period 2"/>
      <sheetName val="Exhibit B PCA period 3"/>
      <sheetName val="Exhibit B PCA period 4"/>
      <sheetName val="Actuals PCA 1"/>
      <sheetName val="Actuals PCA 2"/>
      <sheetName val="Exhibit C"/>
      <sheetName val="Sch_X NUG Prudence 03-04"/>
      <sheetName val="Sch_X NUG Prudence 04-05"/>
      <sheetName val="Sch_X NUG Prudence 05-06"/>
      <sheetName val="Schedule_E 03-04"/>
      <sheetName val="Schedule_E 03-04 Rate Change"/>
      <sheetName val="Schedule_E 03-04 post Mar04"/>
      <sheetName val="Schedule_E 04-05 post Mar04"/>
      <sheetName val="Exhibit D NEW"/>
      <sheetName val="Exhibit E OLD"/>
      <sheetName val="Exhibit F "/>
      <sheetName val="Exhibit F data"/>
      <sheetName val="Exhibit G"/>
      <sheetName val="Reg Assets"/>
      <sheetName val="BEP  (2)"/>
      <sheetName val="Tenaska  (2)"/>
      <sheetName val="Cabot  (2)"/>
    </sheetNames>
    <sheetDataSet>
      <sheetData sheetId="7">
        <row r="77">
          <cell r="A77" t="str">
            <v>Line 12</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Questions-concerns"/>
      <sheetName val="Assumptions"/>
      <sheetName val="PPA 1"/>
      <sheetName val="PPA 2"/>
      <sheetName val="PPA 3"/>
      <sheetName val="PPA 4"/>
      <sheetName val="Wind PPA"/>
      <sheetName val="Wind Inputs"/>
      <sheetName val="Acquisition Inputs"/>
      <sheetName val="Supply Calculator"/>
      <sheetName val="Dispatch Cases"/>
      <sheetName val="Capital Additions"/>
      <sheetName val="Fuel Consumption"/>
      <sheetName val="Capacity MWh"/>
      <sheetName val="Emissions"/>
      <sheetName val="Results Summary"/>
      <sheetName val="Consol"/>
      <sheetName val="CCGT"/>
      <sheetName val="Acquisition 2"/>
      <sheetName val="Acquisition 1"/>
      <sheetName val="Wind Acquisition"/>
      <sheetName val="SCGT"/>
      <sheetName val="Wind"/>
      <sheetName val="Coal"/>
      <sheetName val="Duct Fired"/>
      <sheetName val="Biomass"/>
      <sheetName val="Joint Ownership MW"/>
      <sheetName val="Contracted MW"/>
      <sheetName val="PPA Rollup"/>
      <sheetName val="Equity Equalization - PPA"/>
      <sheetName val="End Effects"/>
      <sheetName val="&lt;Dispatch Model&gt;"/>
      <sheetName val="CB Assumptions"/>
      <sheetName val="CB Corellation Matrix"/>
      <sheetName val="Dispatch"/>
      <sheetName val="Load Shape"/>
      <sheetName val="Price Data"/>
      <sheetName val="Wind Data"/>
      <sheetName val="Thermal Plants"/>
      <sheetName val="Consolidated Hydro"/>
      <sheetName val="Must Run Plants"/>
      <sheetName val="&lt;Data Sheets&gt;"/>
      <sheetName val="AMW Summary"/>
      <sheetName val="Monthly On-peak Capacities"/>
      <sheetName val="WACC"/>
      <sheetName val="Heat Rate"/>
      <sheetName val="Case Output"/>
    </sheetNames>
    <sheetDataSet>
      <sheetData sheetId="32">
        <row r="16">
          <cell r="C16">
            <v>1</v>
          </cell>
          <cell r="D16">
            <v>1</v>
          </cell>
          <cell r="E16">
            <v>1</v>
          </cell>
          <cell r="F16">
            <v>1</v>
          </cell>
          <cell r="G16">
            <v>1</v>
          </cell>
          <cell r="H16">
            <v>1</v>
          </cell>
          <cell r="I16">
            <v>1</v>
          </cell>
          <cell r="J16">
            <v>1</v>
          </cell>
          <cell r="K16">
            <v>1</v>
          </cell>
          <cell r="L16">
            <v>1</v>
          </cell>
          <cell r="M16">
            <v>1</v>
          </cell>
          <cell r="N16">
            <v>1</v>
          </cell>
          <cell r="O16">
            <v>1</v>
          </cell>
          <cell r="P16">
            <v>1</v>
          </cell>
          <cell r="Q16">
            <v>1</v>
          </cell>
          <cell r="R16">
            <v>1</v>
          </cell>
          <cell r="S16">
            <v>1</v>
          </cell>
          <cell r="T16">
            <v>1</v>
          </cell>
          <cell r="U16">
            <v>1</v>
          </cell>
          <cell r="V16">
            <v>1</v>
          </cell>
          <cell r="W16">
            <v>1</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Tariff, Gas Price Inputs"/>
      <sheetName val="Project Info"/>
      <sheetName val="Cost Output"/>
    </sheetNames>
    <sheetDataSet>
      <sheetData sheetId="0">
        <row r="33">
          <cell r="B33">
            <v>2008</v>
          </cell>
          <cell r="C33">
            <v>2009</v>
          </cell>
          <cell r="D33">
            <v>2010</v>
          </cell>
          <cell r="E33">
            <v>2011</v>
          </cell>
          <cell r="F33">
            <v>2012</v>
          </cell>
          <cell r="G33">
            <v>2013</v>
          </cell>
          <cell r="H33">
            <v>2014</v>
          </cell>
          <cell r="I33">
            <v>2015</v>
          </cell>
          <cell r="J33">
            <v>2016</v>
          </cell>
          <cell r="K33">
            <v>2017</v>
          </cell>
          <cell r="L33">
            <v>2018</v>
          </cell>
          <cell r="M33">
            <v>2019</v>
          </cell>
          <cell r="N33">
            <v>2020</v>
          </cell>
          <cell r="O33">
            <v>2021</v>
          </cell>
          <cell r="P33">
            <v>2022</v>
          </cell>
          <cell r="Q33">
            <v>2023</v>
          </cell>
          <cell r="R33">
            <v>2024</v>
          </cell>
          <cell r="S33">
            <v>2025</v>
          </cell>
          <cell r="T33">
            <v>2026</v>
          </cell>
          <cell r="U33">
            <v>2027</v>
          </cell>
        </row>
        <row r="34">
          <cell r="B34">
            <v>7.323089660433149</v>
          </cell>
          <cell r="C34">
            <v>9.139132584078391</v>
          </cell>
          <cell r="D34">
            <v>8.176810842566173</v>
          </cell>
          <cell r="E34">
            <v>8.061284753761697</v>
          </cell>
          <cell r="F34">
            <v>8.370922030679273</v>
          </cell>
          <cell r="G34">
            <v>9.219894958159164</v>
          </cell>
          <cell r="H34">
            <v>9.539211000110319</v>
          </cell>
          <cell r="I34">
            <v>9.615792965905207</v>
          </cell>
          <cell r="J34">
            <v>9.716644239138093</v>
          </cell>
          <cell r="K34">
            <v>9.851319458725726</v>
          </cell>
          <cell r="L34">
            <v>10.210868185224953</v>
          </cell>
          <cell r="M34">
            <v>10.245450642187317</v>
          </cell>
          <cell r="N34">
            <v>10.519067961906659</v>
          </cell>
          <cell r="O34">
            <v>10.557163800478266</v>
          </cell>
          <cell r="P34">
            <v>10.661507315940787</v>
          </cell>
          <cell r="Q34">
            <v>10.798635160443446</v>
          </cell>
          <cell r="R34">
            <v>10.890671590488877</v>
          </cell>
          <cell r="S34">
            <v>10.84760409014395</v>
          </cell>
          <cell r="T34">
            <v>10.980870693942757</v>
          </cell>
          <cell r="U34">
            <v>11.149956983211915</v>
          </cell>
        </row>
        <row r="35">
          <cell r="B35">
            <v>7.74227133021969</v>
          </cell>
          <cell r="C35">
            <v>9.084045271981042</v>
          </cell>
          <cell r="D35">
            <v>8.307602598216246</v>
          </cell>
          <cell r="E35">
            <v>8.200357123540657</v>
          </cell>
          <cell r="F35">
            <v>8.457190623350959</v>
          </cell>
          <cell r="G35">
            <v>8.94708320206869</v>
          </cell>
          <cell r="H35">
            <v>9.057744175662366</v>
          </cell>
          <cell r="I35">
            <v>9.162961122158118</v>
          </cell>
          <cell r="J35">
            <v>9.219242640699262</v>
          </cell>
          <cell r="K35">
            <v>9.329562828085043</v>
          </cell>
          <cell r="L35">
            <v>9.642965883995933</v>
          </cell>
          <cell r="M35">
            <v>9.620805857278272</v>
          </cell>
          <cell r="N35">
            <v>9.663854963801985</v>
          </cell>
          <cell r="O35">
            <v>9.84799793966965</v>
          </cell>
          <cell r="P35">
            <v>10.023871377822296</v>
          </cell>
          <cell r="Q35">
            <v>10.21132823851295</v>
          </cell>
          <cell r="R35">
            <v>10.354662601162616</v>
          </cell>
          <cell r="S35">
            <v>10.31929937457933</v>
          </cell>
          <cell r="T35">
            <v>10.572217642250592</v>
          </cell>
          <cell r="U35">
            <v>10.817647889656557</v>
          </cell>
        </row>
        <row r="36">
          <cell r="B36">
            <v>8.19006616101864</v>
          </cell>
          <cell r="C36">
            <v>8.664425923786416</v>
          </cell>
          <cell r="D36">
            <v>8.064334909647147</v>
          </cell>
          <cell r="E36">
            <v>7.9553828640337345</v>
          </cell>
          <cell r="F36">
            <v>8.232208252513127</v>
          </cell>
          <cell r="G36">
            <v>8.386976466730754</v>
          </cell>
          <cell r="H36">
            <v>8.505327025686773</v>
          </cell>
          <cell r="I36">
            <v>8.66986636452334</v>
          </cell>
          <cell r="J36">
            <v>8.74427116839307</v>
          </cell>
          <cell r="K36">
            <v>8.883131848699307</v>
          </cell>
          <cell r="L36">
            <v>9.161589831034295</v>
          </cell>
          <cell r="M36">
            <v>9.211462239359026</v>
          </cell>
          <cell r="N36">
            <v>9.32694532258478</v>
          </cell>
          <cell r="O36">
            <v>9.562798432067085</v>
          </cell>
          <cell r="P36">
            <v>9.758390544692809</v>
          </cell>
          <cell r="Q36">
            <v>9.96561442169302</v>
          </cell>
          <cell r="R36">
            <v>10.151260489383992</v>
          </cell>
          <cell r="S36">
            <v>10.18117481610971</v>
          </cell>
          <cell r="T36">
            <v>10.41052732584911</v>
          </cell>
          <cell r="U36">
            <v>10.621180464091426</v>
          </cell>
        </row>
        <row r="37">
          <cell r="B37">
            <v>7.773561188050858</v>
          </cell>
          <cell r="C37">
            <v>6.776651146494402</v>
          </cell>
          <cell r="D37">
            <v>6.264140374997241</v>
          </cell>
          <cell r="E37">
            <v>6.704553079842775</v>
          </cell>
          <cell r="F37">
            <v>7.100732880756539</v>
          </cell>
          <cell r="G37">
            <v>7.284151000282791</v>
          </cell>
          <cell r="H37">
            <v>7.334779002543427</v>
          </cell>
          <cell r="I37">
            <v>7.575552259156468</v>
          </cell>
          <cell r="J37">
            <v>7.706095164443379</v>
          </cell>
          <cell r="K37">
            <v>7.911973833764567</v>
          </cell>
          <cell r="L37">
            <v>8.279329117387231</v>
          </cell>
          <cell r="M37">
            <v>8.483571204465067</v>
          </cell>
          <cell r="N37">
            <v>8.754967048738916</v>
          </cell>
          <cell r="O37">
            <v>8.749141653316375</v>
          </cell>
          <cell r="P37">
            <v>9.026045445957104</v>
          </cell>
          <cell r="Q37">
            <v>9.337468177929496</v>
          </cell>
          <cell r="R37">
            <v>9.63995405495278</v>
          </cell>
          <cell r="S37">
            <v>9.67760916855429</v>
          </cell>
          <cell r="T37">
            <v>9.847794804702664</v>
          </cell>
          <cell r="U37">
            <v>10.032495963810732</v>
          </cell>
        </row>
        <row r="38">
          <cell r="B38">
            <v>7.77137731298176</v>
          </cell>
          <cell r="C38">
            <v>6.665187472819211</v>
          </cell>
          <cell r="D38">
            <v>6.145468308046483</v>
          </cell>
          <cell r="E38">
            <v>6.626282873864363</v>
          </cell>
          <cell r="F38">
            <v>7.044667442189955</v>
          </cell>
          <cell r="G38">
            <v>6.615704969461881</v>
          </cell>
          <cell r="H38">
            <v>6.662996541920575</v>
          </cell>
          <cell r="I38">
            <v>6.930770726930216</v>
          </cell>
          <cell r="J38">
            <v>7.078239874946988</v>
          </cell>
          <cell r="K38">
            <v>7.321957571826039</v>
          </cell>
          <cell r="L38">
            <v>7.716875874557033</v>
          </cell>
          <cell r="M38">
            <v>7.9919444954189665</v>
          </cell>
          <cell r="N38">
            <v>8.334654761355361</v>
          </cell>
          <cell r="O38">
            <v>8.412435417308291</v>
          </cell>
          <cell r="P38">
            <v>8.784482994341142</v>
          </cell>
          <cell r="Q38">
            <v>9.192105526078256</v>
          </cell>
          <cell r="R38">
            <v>9.614176464293731</v>
          </cell>
          <cell r="S38">
            <v>9.66256226899105</v>
          </cell>
          <cell r="T38">
            <v>9.854667309319437</v>
          </cell>
          <cell r="U38">
            <v>10.06183690086844</v>
          </cell>
        </row>
        <row r="39">
          <cell r="B39">
            <v>7.844387795122273</v>
          </cell>
          <cell r="C39">
            <v>6.75842160522664</v>
          </cell>
          <cell r="D39">
            <v>6.2479762722972145</v>
          </cell>
          <cell r="E39">
            <v>6.71271217407983</v>
          </cell>
          <cell r="F39">
            <v>7.118989912254294</v>
          </cell>
          <cell r="G39">
            <v>6.215665467618611</v>
          </cell>
          <cell r="H39">
            <v>6.322847735326551</v>
          </cell>
          <cell r="I39">
            <v>6.598750840800514</v>
          </cell>
          <cell r="J39">
            <v>6.744154741285474</v>
          </cell>
          <cell r="K39">
            <v>6.985460544515206</v>
          </cell>
          <cell r="L39">
            <v>7.367214310436773</v>
          </cell>
          <cell r="M39">
            <v>7.671770744660373</v>
          </cell>
          <cell r="N39">
            <v>8.022541072760417</v>
          </cell>
          <cell r="O39">
            <v>8.292082087003083</v>
          </cell>
          <cell r="P39">
            <v>8.717079672778986</v>
          </cell>
          <cell r="Q39">
            <v>9.167189012514651</v>
          </cell>
          <cell r="R39">
            <v>9.64334921782294</v>
          </cell>
          <cell r="S39">
            <v>9.702770325724645</v>
          </cell>
          <cell r="T39">
            <v>9.92817673573522</v>
          </cell>
          <cell r="U39">
            <v>10.180538573113216</v>
          </cell>
        </row>
        <row r="40">
          <cell r="B40">
            <v>7.912570640462073</v>
          </cell>
          <cell r="C40">
            <v>6.811985742143217</v>
          </cell>
          <cell r="D40">
            <v>6.293355486037887</v>
          </cell>
          <cell r="E40">
            <v>6.765479636584667</v>
          </cell>
          <cell r="F40">
            <v>7.175743816410481</v>
          </cell>
          <cell r="G40">
            <v>6.430295423227628</v>
          </cell>
          <cell r="H40">
            <v>6.590351180582623</v>
          </cell>
          <cell r="I40">
            <v>6.877967134536735</v>
          </cell>
          <cell r="J40">
            <v>7.025118256970848</v>
          </cell>
          <cell r="K40">
            <v>7.278316849284472</v>
          </cell>
          <cell r="L40">
            <v>7.671979769745512</v>
          </cell>
          <cell r="M40">
            <v>7.999717943059653</v>
          </cell>
          <cell r="N40">
            <v>8.362846379279476</v>
          </cell>
          <cell r="O40">
            <v>8.64517235873382</v>
          </cell>
          <cell r="P40">
            <v>9.093698518853731</v>
          </cell>
          <cell r="Q40">
            <v>9.567275914914717</v>
          </cell>
          <cell r="R40">
            <v>10.067178164361005</v>
          </cell>
          <cell r="S40">
            <v>10.16208872937603</v>
          </cell>
          <cell r="T40">
            <v>10.412119764264784</v>
          </cell>
          <cell r="U40">
            <v>10.678607854854656</v>
          </cell>
        </row>
        <row r="41">
          <cell r="B41">
            <v>7.937019368247774</v>
          </cell>
          <cell r="C41">
            <v>6.886609467843962</v>
          </cell>
          <cell r="D41">
            <v>6.3606682591174835</v>
          </cell>
          <cell r="E41">
            <v>6.823315323664019</v>
          </cell>
          <cell r="F41">
            <v>7.227535150669765</v>
          </cell>
          <cell r="G41">
            <v>6.328344717561644</v>
          </cell>
          <cell r="H41">
            <v>6.498034817728827</v>
          </cell>
          <cell r="I41">
            <v>6.774546115115253</v>
          </cell>
          <cell r="J41">
            <v>6.920871235773575</v>
          </cell>
          <cell r="K41">
            <v>7.152233492340831</v>
          </cell>
          <cell r="L41">
            <v>7.513285354452603</v>
          </cell>
          <cell r="M41">
            <v>7.8182969073893345</v>
          </cell>
          <cell r="N41">
            <v>8.147814880013195</v>
          </cell>
          <cell r="O41">
            <v>8.396171619236867</v>
          </cell>
          <cell r="P41">
            <v>8.799003848404924</v>
          </cell>
          <cell r="Q41">
            <v>9.226403728404364</v>
          </cell>
          <cell r="R41">
            <v>9.679454841687742</v>
          </cell>
          <cell r="S41">
            <v>9.738800395745846</v>
          </cell>
          <cell r="T41">
            <v>9.964021589955232</v>
          </cell>
          <cell r="U41">
            <v>10.205415214333856</v>
          </cell>
        </row>
        <row r="42">
          <cell r="B42">
            <v>7.64829847186743</v>
          </cell>
          <cell r="C42">
            <v>6.870811989340583</v>
          </cell>
          <cell r="D42">
            <v>6.425074868808204</v>
          </cell>
          <cell r="E42">
            <v>6.866653378960481</v>
          </cell>
          <cell r="F42">
            <v>7.261922625208875</v>
          </cell>
          <cell r="G42">
            <v>6.664894399606617</v>
          </cell>
          <cell r="H42">
            <v>6.8364542520352165</v>
          </cell>
          <cell r="I42">
            <v>7.0941718464122205</v>
          </cell>
          <cell r="J42">
            <v>7.231942707549245</v>
          </cell>
          <cell r="K42">
            <v>7.454563469692515</v>
          </cell>
          <cell r="L42">
            <v>7.78582296587704</v>
          </cell>
          <cell r="M42">
            <v>8.049927252686368</v>
          </cell>
          <cell r="N42">
            <v>8.338041188915112</v>
          </cell>
          <cell r="O42">
            <v>8.544543563869935</v>
          </cell>
          <cell r="P42">
            <v>8.88292088131955</v>
          </cell>
          <cell r="Q42">
            <v>9.24502277973774</v>
          </cell>
          <cell r="R42">
            <v>9.631791587296776</v>
          </cell>
          <cell r="S42">
            <v>9.657762634245179</v>
          </cell>
          <cell r="T42">
            <v>9.838171118860185</v>
          </cell>
          <cell r="U42">
            <v>10.056554422412068</v>
          </cell>
        </row>
        <row r="43">
          <cell r="B43">
            <v>7.505214771523795</v>
          </cell>
          <cell r="C43">
            <v>6.557672747270967</v>
          </cell>
          <cell r="D43">
            <v>6.335741792266163</v>
          </cell>
          <cell r="E43">
            <v>6.812947180373663</v>
          </cell>
          <cell r="F43">
            <v>7.225287135217132</v>
          </cell>
          <cell r="G43">
            <v>6.959653796476256</v>
          </cell>
          <cell r="H43">
            <v>7.1635587461151395</v>
          </cell>
          <cell r="I43">
            <v>7.453971374150333</v>
          </cell>
          <cell r="J43">
            <v>7.635268742238253</v>
          </cell>
          <cell r="K43">
            <v>7.891458879115809</v>
          </cell>
          <cell r="L43">
            <v>8.288331104197518</v>
          </cell>
          <cell r="M43">
            <v>8.65051039611236</v>
          </cell>
          <cell r="N43">
            <v>9.006150560525915</v>
          </cell>
          <cell r="O43">
            <v>9.33473661160717</v>
          </cell>
          <cell r="P43">
            <v>9.796382056483939</v>
          </cell>
          <cell r="Q43">
            <v>10.272336293179292</v>
          </cell>
          <cell r="R43">
            <v>10.784986873570288</v>
          </cell>
          <cell r="S43">
            <v>10.949768624072329</v>
          </cell>
          <cell r="T43">
            <v>11.204363689858843</v>
          </cell>
          <cell r="U43">
            <v>11.498280549622224</v>
          </cell>
        </row>
        <row r="44">
          <cell r="B44">
            <v>7.832610656264856</v>
          </cell>
          <cell r="C44">
            <v>7.181401562197614</v>
          </cell>
          <cell r="D44">
            <v>6.974607745127374</v>
          </cell>
          <cell r="E44">
            <v>7.174119668477154</v>
          </cell>
          <cell r="F44">
            <v>7.429251733663866</v>
          </cell>
          <cell r="G44">
            <v>7.9239380001583</v>
          </cell>
          <cell r="H44">
            <v>8.051590233505333</v>
          </cell>
          <cell r="I44">
            <v>8.22382788453747</v>
          </cell>
          <cell r="J44">
            <v>8.554526372875234</v>
          </cell>
          <cell r="K44">
            <v>8.837013317652053</v>
          </cell>
          <cell r="L44">
            <v>9.229297175431583</v>
          </cell>
          <cell r="M44">
            <v>9.650026006336983</v>
          </cell>
          <cell r="N44">
            <v>9.704083911462813</v>
          </cell>
          <cell r="O44">
            <v>9.919451013088535</v>
          </cell>
          <cell r="P44">
            <v>10.276615034453235</v>
          </cell>
          <cell r="Q44">
            <v>10.668302030657541</v>
          </cell>
          <cell r="R44">
            <v>11.095348087464213</v>
          </cell>
          <cell r="S44">
            <v>11.206949382765828</v>
          </cell>
          <cell r="T44">
            <v>11.396859134328926</v>
          </cell>
          <cell r="U44">
            <v>11.592118004927459</v>
          </cell>
        </row>
        <row r="45">
          <cell r="B45">
            <v>8.453802431282218</v>
          </cell>
          <cell r="C45">
            <v>7.570552833964816</v>
          </cell>
          <cell r="D45">
            <v>7.3661629446529675</v>
          </cell>
          <cell r="E45">
            <v>7.56439752921072</v>
          </cell>
          <cell r="F45">
            <v>7.8137634092983035</v>
          </cell>
          <cell r="G45">
            <v>9.006857276190182</v>
          </cell>
          <cell r="H45">
            <v>9.01843792406157</v>
          </cell>
          <cell r="I45">
            <v>9.10419384657048</v>
          </cell>
          <cell r="J45">
            <v>9.377971413240465</v>
          </cell>
          <cell r="K45">
            <v>9.540604346775682</v>
          </cell>
          <cell r="L45">
            <v>9.905911770516159</v>
          </cell>
          <cell r="M45">
            <v>10.162095839160601</v>
          </cell>
          <cell r="N45">
            <v>10.527110561360132</v>
          </cell>
          <cell r="O45">
            <v>10.683827158936806</v>
          </cell>
          <cell r="P45">
            <v>10.970245693543205</v>
          </cell>
          <cell r="Q45">
            <v>11.257672716912523</v>
          </cell>
          <cell r="R45">
            <v>11.5461708932836</v>
          </cell>
          <cell r="S45">
            <v>11.583715098807442</v>
          </cell>
          <cell r="T45">
            <v>11.842078118589976</v>
          </cell>
          <cell r="U45">
            <v>12.084752239025416</v>
          </cell>
        </row>
        <row r="46">
          <cell r="B46">
            <v>7.827855815622876</v>
          </cell>
          <cell r="C46">
            <v>7.413908195595604</v>
          </cell>
          <cell r="D46">
            <v>6.913495366815049</v>
          </cell>
          <cell r="E46">
            <v>7.18895713219948</v>
          </cell>
          <cell r="F46">
            <v>7.538184584351047</v>
          </cell>
          <cell r="G46">
            <v>7.498621639795211</v>
          </cell>
          <cell r="H46">
            <v>7.631777719606561</v>
          </cell>
          <cell r="I46">
            <v>7.840197706733029</v>
          </cell>
          <cell r="J46">
            <v>7.996195546462823</v>
          </cell>
          <cell r="K46">
            <v>8.203133036706438</v>
          </cell>
          <cell r="L46">
            <v>8.564455945238052</v>
          </cell>
          <cell r="M46">
            <v>8.796298294009526</v>
          </cell>
          <cell r="N46">
            <v>9.059006551058731</v>
          </cell>
          <cell r="O46">
            <v>9.24546013794299</v>
          </cell>
          <cell r="P46">
            <v>9.565853615382641</v>
          </cell>
          <cell r="Q46">
            <v>9.909112833414833</v>
          </cell>
          <cell r="R46">
            <v>10.258250405480714</v>
          </cell>
          <cell r="S46">
            <v>10.307508742426302</v>
          </cell>
          <cell r="T46">
            <v>10.520988993971477</v>
          </cell>
          <cell r="U46">
            <v>10.74828208832733</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model"/>
      <sheetName val="Unit Cost"/>
      <sheetName val="Components"/>
      <sheetName val="Combined ROE Matrix"/>
      <sheetName val="ROE matrix"/>
      <sheetName val="Ex A-1 PCR"/>
      <sheetName val="Ex A-4 Prod Adj"/>
      <sheetName val="Ex A-5 PC"/>
      <sheetName val="ComparePCR"/>
      <sheetName val="557"/>
      <sheetName val="Production Adjustment"/>
      <sheetName val="Production Factor"/>
      <sheetName val="2.03E"/>
      <sheetName val="Pwr Csts"/>
      <sheetName val="GRC"/>
      <sheetName val="Prodn OM by Resource GRC"/>
      <sheetName val="TransmRev"/>
      <sheetName val="EB&amp;Taxes"/>
      <sheetName val="Rlfwd"/>
      <sheetName val="Previous"/>
      <sheetName val="Diff"/>
      <sheetName val="Restating Print Macros"/>
      <sheetName val="Module13"/>
      <sheetName val="Module14"/>
      <sheetName val="Module15"/>
      <sheetName val="Module1"/>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rimary_Exh_Wt-Flow_NCEMC"/>
      <sheetName val="Primary_Exh_Vol-Flow_NCEMC"/>
      <sheetName val="Primary_Exh_Temp_NCEMC"/>
      <sheetName val="Primary_Exh_Velocity_NCEMC"/>
      <sheetName val="Mixed_Exh_Wt-Flow_NCEMC"/>
      <sheetName val="Mixed_Exh_Vol-Flow_NCEMC"/>
      <sheetName val="Mixed_Exh_Temp_NCEMC"/>
      <sheetName val="Mixed_Exh_Velocity_NCEMC"/>
      <sheetName val="Net Power Output_NCEMC"/>
      <sheetName val="Net Heat Rate_NCEMC"/>
      <sheetName val="CALCS_Deck DUMPS &gt;"/>
      <sheetName val="Calcs-Defaults^"/>
      <sheetName val="Calcs_Rating"/>
      <sheetName val="SECFLOW"/>
      <sheetName val="DUMP_Rating_90conf"/>
      <sheetName val="Data-Table_NCEMC_Power_HeatRate"/>
      <sheetName val="Module1"/>
      <sheetName val="Global Defs Mod"/>
      <sheetName val="Module2"/>
      <sheetName val="Module3"/>
      <sheetName val="Module4"/>
      <sheetName val="Module5"/>
      <sheetName val="Module6"/>
      <sheetName val="Module7"/>
    </sheetNames>
    <sheetDataSet>
      <sheetData sheetId="11">
        <row r="4">
          <cell r="E4">
            <v>81.5</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MOE"/>
      <sheetName val="Simple Amort"/>
      <sheetName val="Cnst dd"/>
      <sheetName val="Municipal Bond Amort"/>
      <sheetName val="Mgmt Summary"/>
      <sheetName val="Pro Forma"/>
      <sheetName val="Summary"/>
      <sheetName val="Financial Assumptions"/>
      <sheetName val="Technical Assumptions"/>
      <sheetName val="Fixed O&amp;M"/>
      <sheetName val="Var O&amp;M - Power Pl Summary"/>
      <sheetName val="Variable O&amp;M - RO"/>
      <sheetName val="Variable O&amp;M - MSF-MED"/>
      <sheetName val="Capital Cost - Power Plant"/>
      <sheetName val="Capital Cost - Desal"/>
      <sheetName val="Degradation"/>
      <sheetName val="Revision Tracker"/>
    </sheetNames>
    <sheetDataSet>
      <sheetData sheetId="5">
        <row r="6">
          <cell r="C6">
            <v>1</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STENRIG"/>
    </sheetNames>
    <definedNames>
      <definedName name="tflame"/>
    </defined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s>
    <sheetDataSet>
      <sheetData sheetId="0">
        <row r="6">
          <cell r="B6">
            <v>20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pinning Reserves"/>
      <sheetName val="Assumptions"/>
      <sheetName val="PPA1 &amp; 2 Checklist"/>
      <sheetName val="To Do"/>
      <sheetName val="Input_PPA 1"/>
      <sheetName val="Input PPA 2"/>
      <sheetName val="Centralia Cost Assumptions"/>
      <sheetName val="Plant Environmental"/>
      <sheetName val="Tx Cost Calculator 100MW"/>
      <sheetName val="Cost Calculator"/>
      <sheetName val="Opportunity Tx Cost"/>
      <sheetName val="Equity return on Equiv Plant"/>
      <sheetName val="Self Build Peaker"/>
      <sheetName val="PPA3 &amp; 4 Checklist"/>
      <sheetName val="Input_PPA 3"/>
      <sheetName val="Input_PPA 4"/>
      <sheetName val="Wind PPA Checklist"/>
      <sheetName val="Input_Wind PPA"/>
      <sheetName val="Wind_Acq Checklist"/>
      <sheetName val="Input_Wind Acq"/>
      <sheetName val="Acquisition Checklist"/>
      <sheetName val="Input_Therm Acq 1 &amp; 2"/>
      <sheetName val="Gas Transport"/>
      <sheetName val="Tx Cost Calculator"/>
      <sheetName val="Input_Gen Profile"/>
      <sheetName val="Generation Scaling"/>
    </sheetNames>
    <sheetDataSet>
      <sheetData sheetId="1">
        <row r="1">
          <cell r="A1" t="str">
            <v>(Resource Type) (Num) (Title) All Generic</v>
          </cell>
        </row>
      </sheetData>
      <sheetData sheetId="24">
        <row r="2">
          <cell r="C2" t="str">
            <v>12x24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Summary-old"/>
      <sheetName val="Calc Record"/>
      <sheetName val="Calculations"/>
      <sheetName val="INPUT"/>
      <sheetName val="mol weight"/>
      <sheetName val="Spreadsheet Revision Record"/>
      <sheetName val="LMS100-OIL"/>
      <sheetName val="LMS100 - NG"/>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1c"/>
      <sheetName val="Calc Record"/>
      <sheetName val="PDP 4.16 - QA Reqt"/>
      <sheetName val="SIGN_OFF"/>
      <sheetName val="Addtional Design Parameters"/>
      <sheetName val="Component Connection"/>
      <sheetName val="As Built Piping"/>
      <sheetName val="BFPS"/>
      <sheetName val="HRSG Match Summary"/>
      <sheetName val="HRSG Design"/>
      <sheetName val="HRSG OD"/>
      <sheetName val="Heat Balance"/>
      <sheetName val="Dat File Calc"/>
      <sheetName val="CTG Data"/>
      <sheetName val="Units"/>
      <sheetName val="Emissions"/>
      <sheetName val="ModelHistory"/>
    </sheetNames>
    <sheetDataSet>
      <sheetData sheetId="1">
        <row r="9">
          <cell r="E9" t="str">
            <v>Duke Energy</v>
          </cell>
        </row>
        <row r="11">
          <cell r="E11" t="str">
            <v>South Bay Project</v>
          </cell>
        </row>
        <row r="13">
          <cell r="E13">
            <v>136469.004</v>
          </cell>
        </row>
        <row r="21">
          <cell r="A21" t="str">
            <v>Estimate combined cycle performance.</v>
          </cell>
        </row>
        <row r="25">
          <cell r="B25" t="str">
            <v>All major pieces of equipment (CTG, HRSG, STG, Heat Rejection, Pumps, Piping) will be purchased such that their performance is equal or better than shown in the heat balances.</v>
          </cell>
        </row>
        <row r="57">
          <cell r="I57" t="str">
            <v>J. Oehler</v>
          </cell>
          <cell r="N57">
            <v>36602</v>
          </cell>
        </row>
        <row r="76">
          <cell r="G76" t="str">
            <v>C:\Program Files\Microsoft Office\Office\M42_Tools_R9.4.xls</v>
          </cell>
        </row>
        <row r="79">
          <cell r="A79">
            <v>1</v>
          </cell>
          <cell r="B79" t="str">
            <v>c:\program files\microsoft office\office\b&amp;v-addins\gas_props_rev6.xla</v>
          </cell>
          <cell r="W79" t="str">
            <v> - </v>
          </cell>
        </row>
        <row r="80">
          <cell r="A80">
            <v>2</v>
          </cell>
          <cell r="B80" t="str">
            <v>c:\program files\microsoft office\office\b&amp;v-addins\getp.xla</v>
          </cell>
          <cell r="W80" t="str">
            <v>04.00.01</v>
          </cell>
        </row>
        <row r="81">
          <cell r="A81">
            <v>3</v>
          </cell>
          <cell r="B81" t="str">
            <v>c:\program files\microsoft office\office\b&amp;v-addins\psyc.xla</v>
          </cell>
          <cell r="W81" t="str">
            <v> - </v>
          </cell>
        </row>
        <row r="82">
          <cell r="A82">
            <v>4</v>
          </cell>
          <cell r="B82" t="str">
            <v>c:\program files\microsoft office\office\b&amp;v-addins\stmtbl.xla</v>
          </cell>
          <cell r="W82" t="str">
            <v>v3.3.3</v>
          </cell>
        </row>
        <row r="103">
          <cell r="A103">
            <v>1</v>
          </cell>
          <cell r="B103" t="str">
            <v>HBS R5.4</v>
          </cell>
        </row>
        <row r="104">
          <cell r="A104">
            <v>2</v>
          </cell>
          <cell r="B104" t="str">
            <v>HBS R5.4 STG</v>
          </cell>
        </row>
        <row r="105">
          <cell r="A105">
            <v>3</v>
          </cell>
          <cell r="B105" t="str">
            <v>HBS R5.4 HRSG</v>
          </cell>
        </row>
        <row r="106">
          <cell r="A106">
            <v>4</v>
          </cell>
          <cell r="B106" t="str">
            <v>Calc Record</v>
          </cell>
        </row>
        <row r="107">
          <cell r="A107">
            <v>5</v>
          </cell>
          <cell r="B107" t="str">
            <v>PDP 4.16 - QA Reqt</v>
          </cell>
        </row>
        <row r="108">
          <cell r="A108">
            <v>6</v>
          </cell>
          <cell r="B108" t="str">
            <v>SIGN_OFF</v>
          </cell>
        </row>
        <row r="109">
          <cell r="A109">
            <v>7</v>
          </cell>
          <cell r="B109" t="str">
            <v>Addtional Design Parameters</v>
          </cell>
        </row>
        <row r="110">
          <cell r="A110">
            <v>8</v>
          </cell>
          <cell r="B110" t="str">
            <v>Component Connection</v>
          </cell>
        </row>
        <row r="111">
          <cell r="A111">
            <v>9</v>
          </cell>
          <cell r="B111" t="str">
            <v>HRSG Detail Geometry</v>
          </cell>
        </row>
        <row r="112">
          <cell r="A112">
            <v>10</v>
          </cell>
          <cell r="B112" t="str">
            <v>As Built Piping</v>
          </cell>
        </row>
        <row r="113">
          <cell r="A113">
            <v>11</v>
          </cell>
          <cell r="B113" t="str">
            <v>BFPS</v>
          </cell>
        </row>
        <row r="114">
          <cell r="A114">
            <v>12</v>
          </cell>
          <cell r="B114" t="str">
            <v>Heat Balance</v>
          </cell>
        </row>
        <row r="115">
          <cell r="A115">
            <v>13</v>
          </cell>
          <cell r="B115" t="str">
            <v>Dat File Calc</v>
          </cell>
        </row>
        <row r="116">
          <cell r="A116">
            <v>14</v>
          </cell>
          <cell r="B116" t="str">
            <v>CTG Data</v>
          </cell>
        </row>
        <row r="117">
          <cell r="A117">
            <v>15</v>
          </cell>
          <cell r="B117" t="str">
            <v>Units</v>
          </cell>
        </row>
        <row r="118">
          <cell r="A118">
            <v>16</v>
          </cell>
          <cell r="B118" t="str">
            <v>Emissions</v>
          </cell>
        </row>
        <row r="119">
          <cell r="A119">
            <v>17</v>
          </cell>
          <cell r="B119" t="str">
            <v>ModelHistory</v>
          </cell>
        </row>
      </sheetData>
      <sheetData sheetId="6">
        <row r="1">
          <cell r="B1" t="str">
            <v>Piping Model Reference #</v>
          </cell>
          <cell r="C1">
            <v>0</v>
          </cell>
          <cell r="D1">
            <v>1</v>
          </cell>
        </row>
        <row r="2">
          <cell r="B2" t="str">
            <v>Piping Model Project Name</v>
          </cell>
          <cell r="C2" t="str">
            <v>Magnolia</v>
          </cell>
          <cell r="D2" t="str">
            <v>Custom</v>
          </cell>
        </row>
        <row r="3">
          <cell r="B3" t="str">
            <v>Pipe Internal Diameters: Range Name: PIPING_MODEL: (77 ROWS)</v>
          </cell>
        </row>
        <row r="4">
          <cell r="B4" t="str">
            <v>HLS0Dia</v>
          </cell>
          <cell r="C4">
            <v>11.5</v>
          </cell>
          <cell r="D4">
            <v>9</v>
          </cell>
        </row>
        <row r="5">
          <cell r="B5" t="str">
            <v>HLS1Dia</v>
          </cell>
          <cell r="C5">
            <v>11.5</v>
          </cell>
          <cell r="D5">
            <v>9</v>
          </cell>
        </row>
        <row r="6">
          <cell r="B6" t="str">
            <v>HLS2Dia</v>
          </cell>
          <cell r="C6">
            <v>11.5</v>
          </cell>
          <cell r="D6">
            <v>11.5</v>
          </cell>
        </row>
        <row r="7">
          <cell r="B7" t="str">
            <v>HLS3Dia</v>
          </cell>
          <cell r="C7">
            <v>11.5</v>
          </cell>
          <cell r="D7">
            <v>11.5</v>
          </cell>
        </row>
        <row r="8">
          <cell r="B8" t="str">
            <v>CRL0Dia</v>
          </cell>
          <cell r="C8">
            <v>15</v>
          </cell>
          <cell r="D8">
            <v>22</v>
          </cell>
        </row>
        <row r="9">
          <cell r="B9" t="str">
            <v>CRL1Dia</v>
          </cell>
          <cell r="C9">
            <v>15</v>
          </cell>
          <cell r="D9">
            <v>22</v>
          </cell>
        </row>
        <row r="10">
          <cell r="B10" t="str">
            <v>CRL2Dia</v>
          </cell>
          <cell r="C10">
            <v>15</v>
          </cell>
          <cell r="D10">
            <v>16</v>
          </cell>
        </row>
        <row r="11">
          <cell r="B11" t="str">
            <v>CRL3Dia</v>
          </cell>
          <cell r="C11">
            <v>15</v>
          </cell>
          <cell r="D11">
            <v>16</v>
          </cell>
        </row>
        <row r="12">
          <cell r="B12" t="str">
            <v>HRL0Dia</v>
          </cell>
          <cell r="C12">
            <v>17</v>
          </cell>
          <cell r="D12">
            <v>17</v>
          </cell>
        </row>
        <row r="13">
          <cell r="B13" t="str">
            <v>HRL1Dia</v>
          </cell>
          <cell r="C13">
            <v>17</v>
          </cell>
          <cell r="D13">
            <v>17</v>
          </cell>
        </row>
        <row r="14">
          <cell r="B14" t="str">
            <v>HRL2Dia</v>
          </cell>
          <cell r="C14">
            <v>17</v>
          </cell>
          <cell r="D14">
            <v>23</v>
          </cell>
        </row>
        <row r="15">
          <cell r="B15" t="str">
            <v>HRL3Dia</v>
          </cell>
          <cell r="C15">
            <v>17</v>
          </cell>
          <cell r="D15">
            <v>23</v>
          </cell>
        </row>
        <row r="16">
          <cell r="B16" t="str">
            <v>LLS1Dia</v>
          </cell>
          <cell r="C16">
            <v>10</v>
          </cell>
          <cell r="D16">
            <v>9</v>
          </cell>
        </row>
        <row r="17">
          <cell r="B17" t="str">
            <v>LLS2Dia</v>
          </cell>
          <cell r="C17">
            <v>10</v>
          </cell>
          <cell r="D17">
            <v>9</v>
          </cell>
        </row>
        <row r="18">
          <cell r="B18" t="str">
            <v>LLS3Dia</v>
          </cell>
          <cell r="C18">
            <v>10</v>
          </cell>
          <cell r="D18">
            <v>12</v>
          </cell>
        </row>
        <row r="19">
          <cell r="B19" t="str">
            <v>MBL1Dia</v>
          </cell>
          <cell r="C19">
            <v>8.5</v>
          </cell>
          <cell r="D19">
            <v>8.5</v>
          </cell>
        </row>
        <row r="20">
          <cell r="B20" t="str">
            <v>MBL2Dia</v>
          </cell>
          <cell r="C20">
            <v>13.12</v>
          </cell>
          <cell r="D20">
            <v>13.12</v>
          </cell>
        </row>
        <row r="21">
          <cell r="B21" t="str">
            <v>RBL1Dia</v>
          </cell>
          <cell r="C21">
            <v>14.69</v>
          </cell>
          <cell r="D21">
            <v>14.69</v>
          </cell>
        </row>
        <row r="22">
          <cell r="B22" t="str">
            <v>RBL2Dia</v>
          </cell>
          <cell r="C22">
            <v>22.62</v>
          </cell>
          <cell r="D22">
            <v>22.62</v>
          </cell>
        </row>
        <row r="23">
          <cell r="B23" t="str">
            <v>LBL1Dia</v>
          </cell>
          <cell r="C23">
            <v>10.02</v>
          </cell>
          <cell r="D23">
            <v>10.02</v>
          </cell>
        </row>
        <row r="24">
          <cell r="B24" t="str">
            <v>LBL2Dia</v>
          </cell>
          <cell r="C24">
            <v>12</v>
          </cell>
          <cell r="D24">
            <v>12</v>
          </cell>
        </row>
        <row r="25">
          <cell r="B25" t="str">
            <v>Equavalent Pipe Length</v>
          </cell>
        </row>
        <row r="26">
          <cell r="B26" t="str">
            <v>HLS0Len</v>
          </cell>
          <cell r="C26">
            <v>150</v>
          </cell>
          <cell r="D26">
            <v>150</v>
          </cell>
        </row>
        <row r="27">
          <cell r="B27" t="str">
            <v>HLS1Len</v>
          </cell>
          <cell r="C27">
            <v>150</v>
          </cell>
          <cell r="D27">
            <v>150</v>
          </cell>
        </row>
        <row r="28">
          <cell r="B28" t="str">
            <v>HLS2Len</v>
          </cell>
          <cell r="C28">
            <v>150</v>
          </cell>
          <cell r="D28">
            <v>150</v>
          </cell>
        </row>
        <row r="29">
          <cell r="B29" t="str">
            <v>HLS3Len</v>
          </cell>
          <cell r="C29">
            <v>150</v>
          </cell>
          <cell r="D29">
            <v>150</v>
          </cell>
        </row>
        <row r="30">
          <cell r="B30" t="str">
            <v>CRL0Len</v>
          </cell>
          <cell r="C30">
            <v>130</v>
          </cell>
          <cell r="D30">
            <v>130</v>
          </cell>
        </row>
        <row r="31">
          <cell r="B31" t="str">
            <v>CRL1Len</v>
          </cell>
          <cell r="C31">
            <v>130</v>
          </cell>
          <cell r="D31">
            <v>130</v>
          </cell>
        </row>
        <row r="32">
          <cell r="B32" t="str">
            <v>CRL2Len</v>
          </cell>
          <cell r="C32">
            <v>130</v>
          </cell>
          <cell r="D32">
            <v>130</v>
          </cell>
        </row>
        <row r="33">
          <cell r="B33" t="str">
            <v>CRL3Len</v>
          </cell>
          <cell r="C33">
            <v>130</v>
          </cell>
          <cell r="D33">
            <v>130</v>
          </cell>
        </row>
        <row r="34">
          <cell r="B34" t="str">
            <v>HRL0Len</v>
          </cell>
          <cell r="C34">
            <v>220</v>
          </cell>
          <cell r="D34">
            <v>220</v>
          </cell>
        </row>
        <row r="35">
          <cell r="B35" t="str">
            <v>HRL1Len</v>
          </cell>
          <cell r="C35">
            <v>220</v>
          </cell>
          <cell r="D35">
            <v>220</v>
          </cell>
        </row>
        <row r="36">
          <cell r="B36" t="str">
            <v>HRL2Len</v>
          </cell>
          <cell r="C36">
            <v>220</v>
          </cell>
          <cell r="D36">
            <v>220</v>
          </cell>
        </row>
        <row r="37">
          <cell r="B37" t="str">
            <v>HRL3Len</v>
          </cell>
          <cell r="C37">
            <v>220</v>
          </cell>
          <cell r="D37">
            <v>220</v>
          </cell>
        </row>
        <row r="38">
          <cell r="B38" t="str">
            <v>LLS1Len</v>
          </cell>
          <cell r="C38">
            <v>130</v>
          </cell>
          <cell r="D38">
            <v>130</v>
          </cell>
        </row>
        <row r="39">
          <cell r="B39" t="str">
            <v>LLS2Len</v>
          </cell>
          <cell r="C39">
            <v>130</v>
          </cell>
          <cell r="D39">
            <v>130</v>
          </cell>
        </row>
        <row r="40">
          <cell r="B40" t="str">
            <v>LLS3Len</v>
          </cell>
          <cell r="C40">
            <v>130</v>
          </cell>
          <cell r="D40">
            <v>130</v>
          </cell>
        </row>
        <row r="41">
          <cell r="B41" t="str">
            <v>MBL1Len</v>
          </cell>
          <cell r="C41">
            <v>63</v>
          </cell>
          <cell r="D41">
            <v>63</v>
          </cell>
        </row>
        <row r="42">
          <cell r="B42" t="str">
            <v>MBL2Len</v>
          </cell>
          <cell r="C42">
            <v>172</v>
          </cell>
          <cell r="D42">
            <v>172</v>
          </cell>
        </row>
        <row r="43">
          <cell r="B43" t="str">
            <v>RBL1Len</v>
          </cell>
          <cell r="C43">
            <v>93</v>
          </cell>
          <cell r="D43">
            <v>93</v>
          </cell>
        </row>
        <row r="44">
          <cell r="B44" t="str">
            <v>RBL2Len</v>
          </cell>
          <cell r="C44">
            <v>317</v>
          </cell>
          <cell r="D44">
            <v>317</v>
          </cell>
        </row>
        <row r="45">
          <cell r="B45" t="str">
            <v>LBL1Len</v>
          </cell>
          <cell r="C45">
            <v>64</v>
          </cell>
          <cell r="D45">
            <v>64</v>
          </cell>
        </row>
        <row r="46">
          <cell r="B46" t="str">
            <v>LBL2Len</v>
          </cell>
          <cell r="C46">
            <v>149</v>
          </cell>
          <cell r="D46">
            <v>149</v>
          </cell>
        </row>
        <row r="47">
          <cell r="B47" t="str">
            <v>FLOD for Fittings etc</v>
          </cell>
        </row>
        <row r="48">
          <cell r="B48" t="str">
            <v>HLS0LD</v>
          </cell>
          <cell r="C48">
            <v>0</v>
          </cell>
          <cell r="D48">
            <v>0</v>
          </cell>
        </row>
        <row r="49">
          <cell r="B49" t="str">
            <v>HLS1LD</v>
          </cell>
          <cell r="C49">
            <v>0</v>
          </cell>
          <cell r="D49">
            <v>0</v>
          </cell>
        </row>
        <row r="50">
          <cell r="B50" t="str">
            <v>HLS2LD</v>
          </cell>
          <cell r="C50">
            <v>0</v>
          </cell>
          <cell r="D50">
            <v>0</v>
          </cell>
        </row>
        <row r="51">
          <cell r="B51" t="str">
            <v>HLS3LD</v>
          </cell>
          <cell r="C51">
            <v>0</v>
          </cell>
          <cell r="D51">
            <v>0</v>
          </cell>
        </row>
        <row r="52">
          <cell r="B52" t="str">
            <v>CRL0LD</v>
          </cell>
          <cell r="C52">
            <v>0</v>
          </cell>
          <cell r="D52">
            <v>0</v>
          </cell>
        </row>
        <row r="53">
          <cell r="B53" t="str">
            <v>CRL1LD</v>
          </cell>
          <cell r="C53">
            <v>0</v>
          </cell>
          <cell r="D53">
            <v>0</v>
          </cell>
        </row>
        <row r="54">
          <cell r="B54" t="str">
            <v>CRL2LD</v>
          </cell>
          <cell r="C54">
            <v>0</v>
          </cell>
          <cell r="D54">
            <v>0</v>
          </cell>
        </row>
        <row r="55">
          <cell r="B55" t="str">
            <v>CRL3LD</v>
          </cell>
          <cell r="C55">
            <v>0</v>
          </cell>
          <cell r="D55">
            <v>0</v>
          </cell>
        </row>
        <row r="56">
          <cell r="B56" t="str">
            <v>HRL0LD</v>
          </cell>
          <cell r="C56">
            <v>0</v>
          </cell>
          <cell r="D56">
            <v>0</v>
          </cell>
        </row>
        <row r="57">
          <cell r="B57" t="str">
            <v>HRL1LD</v>
          </cell>
          <cell r="C57">
            <v>0</v>
          </cell>
          <cell r="D57">
            <v>0</v>
          </cell>
        </row>
        <row r="58">
          <cell r="B58" t="str">
            <v>HRL2LD</v>
          </cell>
          <cell r="C58">
            <v>0</v>
          </cell>
          <cell r="D58">
            <v>0</v>
          </cell>
        </row>
        <row r="59">
          <cell r="B59" t="str">
            <v>HRL3LD</v>
          </cell>
          <cell r="C59">
            <v>0</v>
          </cell>
          <cell r="D59">
            <v>0</v>
          </cell>
        </row>
        <row r="60">
          <cell r="B60" t="str">
            <v>LLS1LD</v>
          </cell>
          <cell r="C60">
            <v>0</v>
          </cell>
          <cell r="D60">
            <v>0</v>
          </cell>
        </row>
        <row r="61">
          <cell r="B61" t="str">
            <v>LLS2LD</v>
          </cell>
          <cell r="C61">
            <v>0</v>
          </cell>
          <cell r="D61">
            <v>0</v>
          </cell>
        </row>
        <row r="62">
          <cell r="B62" t="str">
            <v>LLS3LD</v>
          </cell>
          <cell r="C62">
            <v>0</v>
          </cell>
          <cell r="D62">
            <v>0</v>
          </cell>
        </row>
        <row r="63">
          <cell r="B63" t="str">
            <v>MBL1LD</v>
          </cell>
          <cell r="C63">
            <v>0</v>
          </cell>
          <cell r="D63">
            <v>0</v>
          </cell>
        </row>
        <row r="64">
          <cell r="B64" t="str">
            <v>MBL2LD</v>
          </cell>
          <cell r="C64">
            <v>0</v>
          </cell>
          <cell r="D64">
            <v>0</v>
          </cell>
        </row>
        <row r="65">
          <cell r="B65" t="str">
            <v>RBL1LD</v>
          </cell>
          <cell r="C65">
            <v>0</v>
          </cell>
          <cell r="D65">
            <v>0</v>
          </cell>
        </row>
        <row r="66">
          <cell r="B66" t="str">
            <v>RBL2LD</v>
          </cell>
          <cell r="C66">
            <v>0</v>
          </cell>
          <cell r="D66">
            <v>0</v>
          </cell>
        </row>
        <row r="67">
          <cell r="B67" t="str">
            <v>LBL1LD</v>
          </cell>
          <cell r="C67">
            <v>0</v>
          </cell>
          <cell r="D67">
            <v>0</v>
          </cell>
        </row>
        <row r="68">
          <cell r="B68" t="str">
            <v>LBL2LD</v>
          </cell>
          <cell r="C68">
            <v>0</v>
          </cell>
          <cell r="D68">
            <v>0</v>
          </cell>
        </row>
        <row r="69">
          <cell r="B69" t="str">
            <v>Height , Z1</v>
          </cell>
        </row>
        <row r="70">
          <cell r="B70" t="str">
            <v>HSL0</v>
          </cell>
          <cell r="C70">
            <v>0</v>
          </cell>
          <cell r="D70">
            <v>0</v>
          </cell>
        </row>
        <row r="71">
          <cell r="B71" t="str">
            <v>HLS1</v>
          </cell>
          <cell r="C71">
            <v>0</v>
          </cell>
          <cell r="D71">
            <v>0</v>
          </cell>
        </row>
        <row r="72">
          <cell r="B72" t="str">
            <v>HLS2</v>
          </cell>
          <cell r="C72">
            <v>0</v>
          </cell>
          <cell r="D72">
            <v>0</v>
          </cell>
        </row>
        <row r="73">
          <cell r="B73" t="str">
            <v>HLS3</v>
          </cell>
          <cell r="C73">
            <v>0</v>
          </cell>
          <cell r="D73">
            <v>0</v>
          </cell>
        </row>
        <row r="74">
          <cell r="B74" t="str">
            <v>CRL0</v>
          </cell>
          <cell r="C74">
            <v>0</v>
          </cell>
          <cell r="D74">
            <v>0</v>
          </cell>
        </row>
        <row r="75">
          <cell r="B75" t="str">
            <v>CRL1</v>
          </cell>
          <cell r="C75">
            <v>0</v>
          </cell>
          <cell r="D75">
            <v>0</v>
          </cell>
        </row>
        <row r="76">
          <cell r="B76" t="str">
            <v>CRL2</v>
          </cell>
          <cell r="C76">
            <v>0</v>
          </cell>
          <cell r="D76">
            <v>0</v>
          </cell>
        </row>
        <row r="77">
          <cell r="B77" t="str">
            <v>CRL3</v>
          </cell>
          <cell r="C77">
            <v>0</v>
          </cell>
          <cell r="D77">
            <v>0</v>
          </cell>
        </row>
        <row r="78">
          <cell r="B78" t="str">
            <v>HRL0</v>
          </cell>
          <cell r="C78">
            <v>0</v>
          </cell>
          <cell r="D78">
            <v>0</v>
          </cell>
        </row>
        <row r="79">
          <cell r="B79" t="str">
            <v>HRL1</v>
          </cell>
          <cell r="C79">
            <v>0</v>
          </cell>
          <cell r="D79">
            <v>0</v>
          </cell>
        </row>
        <row r="80">
          <cell r="B80" t="str">
            <v>HRL2</v>
          </cell>
          <cell r="C80">
            <v>0</v>
          </cell>
          <cell r="D80">
            <v>0</v>
          </cell>
        </row>
        <row r="81">
          <cell r="B81" t="str">
            <v>HRL3</v>
          </cell>
          <cell r="C81">
            <v>0</v>
          </cell>
          <cell r="D81">
            <v>0</v>
          </cell>
        </row>
        <row r="82">
          <cell r="B82" t="str">
            <v>LLS1</v>
          </cell>
          <cell r="C82">
            <v>0</v>
          </cell>
          <cell r="D82">
            <v>0</v>
          </cell>
        </row>
        <row r="83">
          <cell r="B83" t="str">
            <v>LLS2</v>
          </cell>
          <cell r="C83">
            <v>0</v>
          </cell>
          <cell r="D83">
            <v>0</v>
          </cell>
        </row>
        <row r="84">
          <cell r="B84" t="str">
            <v>LLS3</v>
          </cell>
          <cell r="C84">
            <v>0</v>
          </cell>
          <cell r="D84">
            <v>0</v>
          </cell>
        </row>
        <row r="85">
          <cell r="B85" t="str">
            <v>MBL1</v>
          </cell>
          <cell r="C85">
            <v>0</v>
          </cell>
          <cell r="D85">
            <v>0</v>
          </cell>
        </row>
        <row r="86">
          <cell r="B86" t="str">
            <v>MBL2</v>
          </cell>
          <cell r="C86">
            <v>0</v>
          </cell>
          <cell r="D86">
            <v>0</v>
          </cell>
        </row>
        <row r="87">
          <cell r="B87" t="str">
            <v>RBL1</v>
          </cell>
          <cell r="C87">
            <v>0</v>
          </cell>
          <cell r="D87">
            <v>0</v>
          </cell>
        </row>
        <row r="88">
          <cell r="B88" t="str">
            <v>RBL2</v>
          </cell>
          <cell r="C88">
            <v>0</v>
          </cell>
          <cell r="D88">
            <v>0</v>
          </cell>
        </row>
        <row r="89">
          <cell r="B89" t="str">
            <v>LBL1</v>
          </cell>
          <cell r="C89">
            <v>0</v>
          </cell>
          <cell r="D89">
            <v>0</v>
          </cell>
        </row>
        <row r="90">
          <cell r="B90" t="str">
            <v>LBL2</v>
          </cell>
          <cell r="C90">
            <v>0</v>
          </cell>
          <cell r="D90">
            <v>0</v>
          </cell>
        </row>
        <row r="91">
          <cell r="B91" t="str">
            <v>Height , Z2</v>
          </cell>
        </row>
        <row r="92">
          <cell r="B92" t="str">
            <v>HSL0</v>
          </cell>
          <cell r="C92">
            <v>0</v>
          </cell>
          <cell r="D92">
            <v>0</v>
          </cell>
        </row>
        <row r="93">
          <cell r="B93" t="str">
            <v>HLS1</v>
          </cell>
          <cell r="C93">
            <v>0</v>
          </cell>
          <cell r="D93">
            <v>0</v>
          </cell>
        </row>
        <row r="94">
          <cell r="B94" t="str">
            <v>HLS2</v>
          </cell>
          <cell r="C94">
            <v>0</v>
          </cell>
          <cell r="D94">
            <v>0</v>
          </cell>
        </row>
        <row r="95">
          <cell r="B95" t="str">
            <v>HLS3</v>
          </cell>
          <cell r="C95">
            <v>0</v>
          </cell>
          <cell r="D95">
            <v>0</v>
          </cell>
        </row>
        <row r="96">
          <cell r="B96" t="str">
            <v>CRL0</v>
          </cell>
          <cell r="C96">
            <v>0</v>
          </cell>
          <cell r="D96">
            <v>0</v>
          </cell>
        </row>
        <row r="97">
          <cell r="B97" t="str">
            <v>CRL1</v>
          </cell>
          <cell r="C97">
            <v>0</v>
          </cell>
          <cell r="D97">
            <v>0</v>
          </cell>
        </row>
        <row r="98">
          <cell r="B98" t="str">
            <v>CRL2</v>
          </cell>
          <cell r="C98">
            <v>0</v>
          </cell>
          <cell r="D98">
            <v>0</v>
          </cell>
        </row>
        <row r="99">
          <cell r="B99" t="str">
            <v>CRL3</v>
          </cell>
          <cell r="C99">
            <v>0</v>
          </cell>
          <cell r="D99">
            <v>0</v>
          </cell>
        </row>
        <row r="100">
          <cell r="B100" t="str">
            <v>HRL0</v>
          </cell>
          <cell r="C100">
            <v>0</v>
          </cell>
          <cell r="D100">
            <v>0</v>
          </cell>
        </row>
        <row r="101">
          <cell r="B101" t="str">
            <v>HRL1</v>
          </cell>
          <cell r="C101">
            <v>0</v>
          </cell>
          <cell r="D101">
            <v>0</v>
          </cell>
        </row>
        <row r="102">
          <cell r="B102" t="str">
            <v>HRL2</v>
          </cell>
          <cell r="C102">
            <v>0</v>
          </cell>
          <cell r="D102">
            <v>0</v>
          </cell>
        </row>
        <row r="103">
          <cell r="B103" t="str">
            <v>HRL3</v>
          </cell>
          <cell r="C103">
            <v>0</v>
          </cell>
          <cell r="D103">
            <v>0</v>
          </cell>
        </row>
        <row r="104">
          <cell r="B104" t="str">
            <v>LLS1</v>
          </cell>
          <cell r="C104">
            <v>0</v>
          </cell>
          <cell r="D104">
            <v>0</v>
          </cell>
        </row>
        <row r="105">
          <cell r="B105" t="str">
            <v>LLS2</v>
          </cell>
          <cell r="C105">
            <v>0</v>
          </cell>
          <cell r="D105">
            <v>0</v>
          </cell>
        </row>
        <row r="106">
          <cell r="B106" t="str">
            <v>LLS3</v>
          </cell>
          <cell r="C106">
            <v>0</v>
          </cell>
          <cell r="D106">
            <v>0</v>
          </cell>
        </row>
        <row r="107">
          <cell r="B107" t="str">
            <v>MBL1</v>
          </cell>
          <cell r="C107">
            <v>0</v>
          </cell>
          <cell r="D107">
            <v>0</v>
          </cell>
        </row>
        <row r="108">
          <cell r="B108" t="str">
            <v>MBL2</v>
          </cell>
          <cell r="C108">
            <v>0</v>
          </cell>
          <cell r="D108">
            <v>0</v>
          </cell>
        </row>
        <row r="109">
          <cell r="B109" t="str">
            <v>RBL1</v>
          </cell>
          <cell r="C109">
            <v>0</v>
          </cell>
          <cell r="D109">
            <v>0</v>
          </cell>
        </row>
        <row r="110">
          <cell r="B110" t="str">
            <v>RBL2</v>
          </cell>
          <cell r="C110">
            <v>0</v>
          </cell>
          <cell r="D110">
            <v>0</v>
          </cell>
        </row>
        <row r="111">
          <cell r="B111" t="str">
            <v>LBL1</v>
          </cell>
          <cell r="C111">
            <v>0</v>
          </cell>
          <cell r="D111">
            <v>0</v>
          </cell>
        </row>
        <row r="112">
          <cell r="B112" t="str">
            <v>LBL2</v>
          </cell>
          <cell r="C112">
            <v>0</v>
          </cell>
          <cell r="D112">
            <v>0</v>
          </cell>
        </row>
        <row r="114">
          <cell r="B114" t="str">
            <v>%HLS0</v>
          </cell>
          <cell r="C114" t="str">
            <v>DIA 11.50 RLENGTH 150 FLOD 0.00 Z1 0.00 Z2 0.00 %HLS0</v>
          </cell>
          <cell r="D114" t="str">
            <v>DIA 9.00 RLENGTH 150 FLOD 0.00 Z1 0.00 Z2 0.00 %HLS0</v>
          </cell>
        </row>
        <row r="115">
          <cell r="B115" t="str">
            <v>%HLS1</v>
          </cell>
          <cell r="C115" t="str">
            <v>DIA 11.50 RLENGTH 150 FLOD 0.00 Z1 0.00 Z2 0.00 %HLS1</v>
          </cell>
          <cell r="D115" t="str">
            <v>DIA 9.00 RLENGTH 150 FLOD 0.00 Z1 0.00 Z2 0.00 %HLS1</v>
          </cell>
        </row>
        <row r="116">
          <cell r="B116" t="str">
            <v>%HLS2</v>
          </cell>
          <cell r="C116" t="str">
            <v>DIA 11.50 RLENGTH 150 FLOD 0.00 Z1 0.00 Z2 0.00 %HLS2</v>
          </cell>
          <cell r="D116" t="str">
            <v>DIA 11.50 RLENGTH 150 FLOD 0.00 Z1 0.00 Z2 0.00 %HLS2</v>
          </cell>
        </row>
        <row r="117">
          <cell r="B117" t="str">
            <v>%HLS3</v>
          </cell>
          <cell r="C117" t="str">
            <v>DIA 11.50 RLENGTH 150 FLOD 0.00 Z1 0.00 Z2 0.00 %HLS3</v>
          </cell>
          <cell r="D117" t="str">
            <v>DIA 11.50 RLENGTH 150 FLOD 0.00 Z1 0.00 Z2 0.00 %HLS3</v>
          </cell>
        </row>
        <row r="118">
          <cell r="B118" t="str">
            <v>%CRL0</v>
          </cell>
          <cell r="C118" t="str">
            <v>DIA 15.00 RLENGTH 130 FLOD 0.00 Z1 0.00 Z2 0.00 %CRL0</v>
          </cell>
          <cell r="D118" t="str">
            <v>DIA 22.00 RLENGTH 130 FLOD 0.00 Z1 0.00 Z2 0.00 %CRL0</v>
          </cell>
        </row>
        <row r="119">
          <cell r="B119" t="str">
            <v>%CRL1</v>
          </cell>
          <cell r="C119" t="str">
            <v>DIA 15.00 RLENGTH 130 FLOD 0.00 Z1 0.00 Z2 0.00 %CRL1</v>
          </cell>
          <cell r="D119" t="str">
            <v>DIA 22.00 RLENGTH 130 FLOD 0.00 Z1 0.00 Z2 0.00 %CRL1</v>
          </cell>
        </row>
        <row r="120">
          <cell r="B120" t="str">
            <v>%CRL2</v>
          </cell>
          <cell r="C120" t="str">
            <v>DIA 15.00 RLENGTH 130 FLOD 0.00 Z1 0.00 Z2 0.00 %CRL2</v>
          </cell>
          <cell r="D120" t="str">
            <v>DIA 16.00 RLENGTH 130 FLOD 0.00 Z1 0.00 Z2 0.00 %CRL2</v>
          </cell>
        </row>
        <row r="121">
          <cell r="B121" t="str">
            <v>%CRL3</v>
          </cell>
          <cell r="C121" t="str">
            <v>DIA 15.00 RLENGTH 130 FLOD 0.00 Z1 0.00 Z2 0.00 %CRL3</v>
          </cell>
          <cell r="D121" t="str">
            <v>DIA 16.00 RLENGTH 130 FLOD 0.00 Z1 0.00 Z2 0.00 %CRL3</v>
          </cell>
        </row>
        <row r="122">
          <cell r="B122" t="str">
            <v>%HRL0</v>
          </cell>
          <cell r="C122" t="str">
            <v>DIA 17.00 RLENGTH 220 FLOD 0.00 Z1 0.00 Z2 0.00 %HRL0</v>
          </cell>
          <cell r="D122" t="str">
            <v>DIA 17.00 RLENGTH 220 FLOD 0.00 Z1 0.00 Z2 0.00 %HRL0</v>
          </cell>
        </row>
        <row r="123">
          <cell r="B123" t="str">
            <v>%HRL1</v>
          </cell>
          <cell r="C123" t="str">
            <v>DIA 17.00 RLENGTH 220 FLOD 0.00 Z1 0.00 Z2 0.00 %HRL1</v>
          </cell>
          <cell r="D123" t="str">
            <v>DIA 17.00 RLENGTH 220 FLOD 0.00 Z1 0.00 Z2 0.00 %HRL1</v>
          </cell>
        </row>
        <row r="124">
          <cell r="B124" t="str">
            <v>%HRL2</v>
          </cell>
          <cell r="C124" t="str">
            <v>DIA 17.00 RLENGTH 220 FLOD 0.00 Z1 0.00 Z2 0.00 %HRL2</v>
          </cell>
          <cell r="D124" t="str">
            <v>DIA 23.00 RLENGTH 220 FLOD 0.00 Z1 0.00 Z2 0.00 %HRL2</v>
          </cell>
        </row>
        <row r="125">
          <cell r="B125" t="str">
            <v>%HRL3</v>
          </cell>
          <cell r="C125" t="str">
            <v>DIA 17.00 RLENGTH 220 FLOD 0.00 Z1 0.00 Z2 0.00 %HRL3</v>
          </cell>
          <cell r="D125" t="str">
            <v>DIA 23.00 RLENGTH 220 FLOD 0.00 Z1 0.00 Z2 0.00 %HRL3</v>
          </cell>
        </row>
        <row r="126">
          <cell r="B126" t="str">
            <v>%LLS1</v>
          </cell>
          <cell r="C126" t="str">
            <v>DIA 10.00 RLENGTH 130 FLOD 0.00 Z1 0.00 Z2 0.00 %LLS1</v>
          </cell>
          <cell r="D126" t="str">
            <v>DIA 9.00 RLENGTH 130 FLOD 0.00 Z1 0.00 Z2 0.00 %LLS1</v>
          </cell>
        </row>
        <row r="127">
          <cell r="B127" t="str">
            <v>%LLS2</v>
          </cell>
          <cell r="C127" t="str">
            <v>DIA 10.00 RLENGTH 130 FLOD 0.00 Z1 0.00 Z2 0.00 %LLS2</v>
          </cell>
          <cell r="D127" t="str">
            <v>DIA 9.00 RLENGTH 130 FLOD 0.00 Z1 0.00 Z2 0.00 %LLS2</v>
          </cell>
        </row>
        <row r="128">
          <cell r="B128" t="str">
            <v>%LLS3</v>
          </cell>
          <cell r="C128" t="str">
            <v>DIA 10.00 RLENGTH 130 FLOD 0.00 Z1 0.00 Z2 0.00 %LLS3</v>
          </cell>
          <cell r="D128" t="str">
            <v>DIA 12.00 RLENGTH 130 FLOD 0.00 Z1 0.00 Z2 0.00 %LLS3</v>
          </cell>
        </row>
        <row r="129">
          <cell r="B129" t="str">
            <v>%MBL1</v>
          </cell>
          <cell r="C129" t="str">
            <v>DIA 8.50 RLENGTH 63 FLOD 0.00 Z1 0.00 Z2 0.00 %MBL1</v>
          </cell>
          <cell r="D129" t="str">
            <v>DIA 8.50 RLENGTH 63 FLOD 0.00 Z1 0.00 Z2 0.00 %MBL1</v>
          </cell>
        </row>
        <row r="130">
          <cell r="B130" t="str">
            <v>%MBL2</v>
          </cell>
          <cell r="C130" t="str">
            <v>DIA 13.12 RLENGTH 172 FLOD 0.00 Z1 0.00 Z2 0.00 %MBL2</v>
          </cell>
          <cell r="D130" t="str">
            <v>DIA 13.12 RLENGTH 172 FLOD 0.00 Z1 0.00 Z2 0.00 %MBL2</v>
          </cell>
        </row>
        <row r="131">
          <cell r="B131" t="str">
            <v>%RBL1</v>
          </cell>
          <cell r="C131" t="str">
            <v>DIA 14.69 RLENGTH 93 FLOD 0.00 Z1 0.00 Z2 0.00 %RBL1</v>
          </cell>
          <cell r="D131" t="str">
            <v>DIA 14.69 RLENGTH 93 FLOD 0.00 Z1 0.00 Z2 0.00 %RBL1</v>
          </cell>
        </row>
        <row r="132">
          <cell r="B132" t="str">
            <v>%RBl2</v>
          </cell>
          <cell r="C132" t="str">
            <v>DIA 22.62 RLENGTH 317 FLOD 0.00 Z1 0.00 Z2 0.00 %RBl2</v>
          </cell>
          <cell r="D132" t="str">
            <v>DIA 22.62 RLENGTH 317 FLOD 0.00 Z1 0.00 Z2 0.00 %RBl2</v>
          </cell>
        </row>
        <row r="133">
          <cell r="B133" t="str">
            <v>%LBL1</v>
          </cell>
          <cell r="C133" t="str">
            <v>DIA 10.02 RLENGTH 64 FLOD 0.00 Z1 0.00 Z2 0.00 %LBL1</v>
          </cell>
          <cell r="D133" t="str">
            <v>DIA 10.02 RLENGTH 64 FLOD 0.00 Z1 0.00 Z2 0.00 %LBL1</v>
          </cell>
        </row>
        <row r="134">
          <cell r="B134" t="str">
            <v>%LBL2</v>
          </cell>
          <cell r="C134" t="str">
            <v>DIA 12.00 RLENGTH 149 FLOD 0.00 Z1 0.00 Z2 0.00 %LBL2</v>
          </cell>
          <cell r="D134" t="str">
            <v>DIA 12.00 RLENGTH 149 FLOD 0.00 Z1 0.00 Z2 0.00 %LBL2</v>
          </cell>
        </row>
      </sheetData>
      <sheetData sheetId="7">
        <row r="1">
          <cell r="C1">
            <v>0</v>
          </cell>
        </row>
        <row r="2">
          <cell r="C2" t="str">
            <v>Custom</v>
          </cell>
        </row>
        <row r="4">
          <cell r="C4" t="str">
            <v>%</v>
          </cell>
        </row>
        <row r="5">
          <cell r="C5" t="str">
            <v>% Generic BFP Curve -- HP BFP Section -- BASED ON INPUT DESIGN VALUES</v>
          </cell>
        </row>
        <row r="6">
          <cell r="C6" t="str">
            <v>% Designed for 1x1 7FA Combined Cycle - Case HB4, Fired</v>
          </cell>
        </row>
        <row r="7">
          <cell r="C7" t="str">
            <v>P        NUMBER HPP  I1 BFP3 D1 BFP4 EFP -70</v>
          </cell>
        </row>
        <row r="8">
          <cell r="C8" t="str">
            <v>&amp;  X0 6.24177E+03 X1 -2.55743E-01 X2 4.27784E-04 X3 -5.76023E-07</v>
          </cell>
        </row>
        <row r="9">
          <cell r="C9" t="str">
            <v>MOT      NUMBER HPPM S1 HPP  EFM 0.95</v>
          </cell>
        </row>
        <row r="10">
          <cell r="C10" t="str">
            <v>% ************Boiler feed pump efficiency curve************</v>
          </cell>
        </row>
        <row r="11">
          <cell r="C11" t="str">
            <v>INTERPOL NUMBER 70 A0 0.0 A1 309.4 A2 618.8 A3 773.5 A4 928.2 A5 929.0 A6 1160.3 A7 1392.3</v>
          </cell>
        </row>
        <row r="12">
          <cell r="C12" t="str">
            <v>&amp;              X0 0.00 X1 43.74 X2 68.02 X3 74.71 X4 78.74 X5 80.00 X6 81.41 X7 82.23</v>
          </cell>
        </row>
        <row r="13">
          <cell r="C13" t="str">
            <v>%</v>
          </cell>
        </row>
        <row r="14">
          <cell r="C14" t="str">
            <v>%</v>
          </cell>
        </row>
        <row r="15">
          <cell r="C15" t="str">
            <v>%</v>
          </cell>
        </row>
        <row r="16">
          <cell r="C16" t="str">
            <v>% Generic BFP Curve -- IP BFP Section -- BASED ON INPUT DESIGN VALUES</v>
          </cell>
        </row>
        <row r="17">
          <cell r="C17" t="str">
            <v>% Designed for 1x1 7FA Combined Cycle - Case HB4, Fired</v>
          </cell>
        </row>
        <row r="18">
          <cell r="C18" t="str">
            <v>P        NUMBER IPP  I1 BFP1 D1 BFP2 EFP -71</v>
          </cell>
        </row>
        <row r="19">
          <cell r="C19" t="str">
            <v>&amp;  X0 1.59966E+03 X1 -6.15895E-02 X2 9.68076E-05 X3 -1.22492E-07</v>
          </cell>
        </row>
        <row r="20">
          <cell r="C20" t="str">
            <v>MOT      NUMBER IPPM S1 IPP  EFM 0.95</v>
          </cell>
        </row>
        <row r="21">
          <cell r="C21" t="str">
            <v>% ************Boiler feed pump efficiency curve************</v>
          </cell>
        </row>
        <row r="22">
          <cell r="C22" t="str">
            <v>INTERPOL NUMBER 71 A0 0.0 A1 329.3 A2 658.5 A3 823.2 A4 987.8 A5 988.7 A6 1234.8 A7 1481.7</v>
          </cell>
        </row>
        <row r="23">
          <cell r="C23" t="str">
            <v>&amp;              X0 0.00 X1 43.74 X2 68.02 X3 74.71 X4 78.74 X5 80.00 X6 81.41 X7 82.23</v>
          </cell>
        </row>
        <row r="24">
          <cell r="C24" t="str">
            <v>%</v>
          </cell>
        </row>
      </sheetData>
      <sheetData sheetId="9">
        <row r="4">
          <cell r="A4">
            <v>1</v>
          </cell>
          <cell r="C4" t="str">
            <v>%HSH4</v>
          </cell>
          <cell r="D4" t="str">
            <v>%RHT3</v>
          </cell>
          <cell r="E4" t="str">
            <v>%HSH3</v>
          </cell>
          <cell r="F4" t="str">
            <v>%RHT2</v>
          </cell>
          <cell r="G4" t="str">
            <v>%HSH2</v>
          </cell>
          <cell r="H4" t="str">
            <v>%RHT1</v>
          </cell>
          <cell r="I4" t="str">
            <v>%HSH1</v>
          </cell>
          <cell r="J4" t="str">
            <v>%HPEV</v>
          </cell>
          <cell r="K4" t="str">
            <v>%IPSH</v>
          </cell>
          <cell r="L4" t="str">
            <v>%HEC4</v>
          </cell>
          <cell r="M4" t="str">
            <v>%LPSH</v>
          </cell>
          <cell r="N4" t="str">
            <v>%HEC3</v>
          </cell>
          <cell r="O4" t="str">
            <v>%IPEV</v>
          </cell>
          <cell r="P4" t="str">
            <v>%HEC2</v>
          </cell>
          <cell r="Q4" t="str">
            <v>%IEC2</v>
          </cell>
          <cell r="R4" t="str">
            <v>%HEC1</v>
          </cell>
          <cell r="S4" t="str">
            <v>%IEC1</v>
          </cell>
          <cell r="T4" t="str">
            <v>%LPEV</v>
          </cell>
          <cell r="U4" t="str">
            <v>%LEC1</v>
          </cell>
        </row>
        <row r="5">
          <cell r="A5">
            <v>2</v>
          </cell>
          <cell r="C5" t="str">
            <v>%  B&amp;V Design</v>
          </cell>
        </row>
        <row r="6">
          <cell r="A6">
            <v>3</v>
          </cell>
          <cell r="B6" t="str">
            <v>XC0</v>
          </cell>
          <cell r="C6" t="str">
            <v>&amp;  PDROP 0.6 %HSH4 Design</v>
          </cell>
          <cell r="D6" t="str">
            <v>&amp;  PDROP 1.3 %RHT3 Design</v>
          </cell>
          <cell r="E6" t="str">
            <v>&amp;  PDROP 12.2 %HSH3 Design</v>
          </cell>
          <cell r="F6" t="str">
            <v>&amp;  PDROP 7.7 %RHT2 Design</v>
          </cell>
          <cell r="G6" t="str">
            <v>&amp;  PDROP 0.6 %HSH2 Design</v>
          </cell>
          <cell r="H6" t="str">
            <v>&amp;  PDROP 16.0 %RHT1 Design</v>
          </cell>
          <cell r="I6" t="str">
            <v>&amp;  PDROP 56.6 %HSH1 Design</v>
          </cell>
          <cell r="J6" t="str">
            <v>&amp;  %No Pressure Drop</v>
          </cell>
          <cell r="K6" t="str">
            <v>&amp;  PDROP 15. %IPSH Design</v>
          </cell>
          <cell r="L6" t="str">
            <v>&amp;  XC0 1.7 %HEC4 Design</v>
          </cell>
          <cell r="M6" t="str">
            <v>&amp;  PDROP 15. %LPSH Design</v>
          </cell>
          <cell r="N6" t="str">
            <v>&amp;  XC0 16.5 %HEC3 Design</v>
          </cell>
          <cell r="O6" t="str">
            <v>&amp;  %No Pressure Drop</v>
          </cell>
          <cell r="P6" t="str">
            <v>&amp;  XC0 5.5 %HEC2 Design</v>
          </cell>
          <cell r="Q6" t="str">
            <v>&amp;  XC0 12.2 %IEC2 Design</v>
          </cell>
          <cell r="R6" t="str">
            <v>&amp;  XC0 6.3 %HEC1 Design</v>
          </cell>
          <cell r="S6" t="str">
            <v>&amp;  XC0 17.8 %IEC1 Design</v>
          </cell>
          <cell r="T6" t="str">
            <v>&amp;  %No Pressure Drop</v>
          </cell>
          <cell r="U6" t="str">
            <v>&amp;  XC0 15. %LEC1 Design</v>
          </cell>
        </row>
        <row r="7">
          <cell r="A7">
            <v>4</v>
          </cell>
          <cell r="B7" t="str">
            <v>LOSS</v>
          </cell>
          <cell r="C7" t="str">
            <v>&amp;  LOSS 0.0050 %HSH4 Design</v>
          </cell>
          <cell r="D7" t="str">
            <v>&amp;  LOSS 0.0050 %RHT3 Design</v>
          </cell>
          <cell r="E7" t="str">
            <v>&amp;  LOSS 0.0050 %HSH3 Design</v>
          </cell>
          <cell r="F7" t="str">
            <v>&amp;  LOSS 0.0050 %RHT2 Design</v>
          </cell>
          <cell r="G7" t="str">
            <v>&amp;  LOSS 0.0050 %HSH2 Design</v>
          </cell>
          <cell r="H7" t="str">
            <v>&amp;  LOSS 0.0050 %RHT1 Design</v>
          </cell>
          <cell r="I7" t="str">
            <v>&amp;  LOSS 0.0050 %HSH1 Design</v>
          </cell>
          <cell r="J7" t="str">
            <v>&amp;  LOSS 0.0050 %HPEV Design</v>
          </cell>
          <cell r="K7" t="str">
            <v>&amp;  LOSS 0.0050 %IPSH Design</v>
          </cell>
          <cell r="L7" t="str">
            <v>&amp;  LOSS 0.0050 %HEC4 Design</v>
          </cell>
          <cell r="M7" t="str">
            <v>&amp;  LOSS 0.0050 %LPSH Design</v>
          </cell>
          <cell r="N7" t="str">
            <v>&amp;  LOSS 0.0050 %HEC3 Design</v>
          </cell>
          <cell r="O7" t="str">
            <v>&amp;  LOSS 0.0050 %IPEV Design</v>
          </cell>
          <cell r="P7" t="str">
            <v>&amp;  LOSS 0.0050 %HEC2 Design</v>
          </cell>
          <cell r="Q7" t="str">
            <v>&amp;  LOSS 0.0050 %IEC2 Design</v>
          </cell>
          <cell r="R7" t="str">
            <v>&amp;  LOSS 0.0050 %HEC1 Design</v>
          </cell>
          <cell r="S7" t="str">
            <v>&amp;  LOSS 0.0050 %IEC1 Design</v>
          </cell>
          <cell r="T7" t="str">
            <v>&amp;  LOSS 0.0050 %LPEV Design</v>
          </cell>
          <cell r="U7" t="str">
            <v>&amp;  LOSS 0.0050 %LEC1 Design</v>
          </cell>
        </row>
        <row r="8">
          <cell r="A8">
            <v>5</v>
          </cell>
          <cell r="B8" t="str">
            <v>UO</v>
          </cell>
          <cell r="C8" t="str">
            <v>&amp;  UO 1. %HSH4 Design</v>
          </cell>
          <cell r="D8" t="str">
            <v>&amp;  UO 1. %RHT3 Design</v>
          </cell>
          <cell r="E8" t="str">
            <v>&amp;  UO 1. %HSH3 Design</v>
          </cell>
          <cell r="F8" t="str">
            <v>&amp;  UO 1. %RHT2 Design</v>
          </cell>
          <cell r="G8" t="str">
            <v>&amp;  UO 1. %HSH2 Design</v>
          </cell>
          <cell r="H8" t="str">
            <v>&amp;  UO 1. %RHT1 Design</v>
          </cell>
          <cell r="I8" t="str">
            <v>&amp;  UO 1. %HSH1 Design</v>
          </cell>
          <cell r="J8" t="str">
            <v>&amp;  UO 1. %HPEV Design</v>
          </cell>
          <cell r="K8" t="str">
            <v>&amp;  UO 1. %IPSH Design</v>
          </cell>
          <cell r="L8" t="str">
            <v>&amp;  UO 1. %HEC4 Design</v>
          </cell>
          <cell r="M8" t="str">
            <v>&amp;  UO 1. %LPSH Design</v>
          </cell>
          <cell r="N8" t="str">
            <v>&amp;  UO 1. %HEC3 Design</v>
          </cell>
          <cell r="O8" t="str">
            <v>&amp;  UO 1. %IPEV Design</v>
          </cell>
          <cell r="P8" t="str">
            <v>&amp;  UO 1. %HEC2 Design</v>
          </cell>
          <cell r="Q8" t="str">
            <v>&amp;  UO 1. %IEC2 Design</v>
          </cell>
          <cell r="R8" t="str">
            <v>&amp;  UO 1. %HEC1 Design</v>
          </cell>
          <cell r="S8" t="str">
            <v>&amp;  UO 1. %IEC1 Design</v>
          </cell>
          <cell r="T8" t="str">
            <v>&amp;  UO 1. %LPEV Design</v>
          </cell>
          <cell r="U8" t="str">
            <v>&amp;  UO 1. %LEC1 Design</v>
          </cell>
        </row>
        <row r="9">
          <cell r="A9">
            <v>6</v>
          </cell>
          <cell r="B9" t="str">
            <v>GASAPP</v>
          </cell>
          <cell r="C9" t="str">
            <v>&amp;  TCOUT 1056.0 %HSH4 Design</v>
          </cell>
          <cell r="D9" t="str">
            <v>&amp;  TCOUT 1055.4 %RHT3 Design</v>
          </cell>
          <cell r="E9" t="str">
            <v>&amp;  TCOUT 1048. %HSH3 Design</v>
          </cell>
          <cell r="F9" t="str">
            <v>&amp;  TCOUT 1035. %RHT2 Design</v>
          </cell>
          <cell r="G9" t="str">
            <v>&amp;  TCOUT 945. %HSH2 Design</v>
          </cell>
          <cell r="H9" t="str">
            <v>&amp;  TCOUT 920. %RHT1 Design</v>
          </cell>
          <cell r="I9" t="str">
            <v>&amp;  TCOUT 940. %HSH1 Design</v>
          </cell>
          <cell r="J9" t="str">
            <v>&amp;  PINCH 14.0 %HPEV Design</v>
          </cell>
          <cell r="K9" t="str">
            <v>&amp;  GASAPP 15. %IPSH Design</v>
          </cell>
          <cell r="L9" t="str">
            <v>&amp;  TCOUT 560.6  %GASAPP 16.455 %HEC4 Design</v>
          </cell>
          <cell r="M9" t="str">
            <v>&amp;  GASAPP 15. %LPSH Design</v>
          </cell>
          <cell r="N9" t="str">
            <v>&amp;  GASAPP 15. %HEC3 Design</v>
          </cell>
          <cell r="O9" t="str">
            <v>&amp;  PINCH 14.0 %IPEV Design</v>
          </cell>
          <cell r="P9" t="str">
            <v>&amp;  GASAPP 15. %HEC2 Design</v>
          </cell>
          <cell r="Q9" t="str">
            <v>&amp;  GASAPP 23. %IEC2 Design</v>
          </cell>
          <cell r="R9" t="str">
            <v>&amp;  GASAPP 35. %HEC1 Design</v>
          </cell>
          <cell r="S9" t="str">
            <v>&amp;  GASAPP 15. %IEC1 Design</v>
          </cell>
          <cell r="T9" t="str">
            <v>&amp;  PINCH 14.0 %LPEV Design</v>
          </cell>
          <cell r="U9" t="str">
            <v>&amp;  GASAPP 23.6 %LEC1 Design</v>
          </cell>
        </row>
        <row r="10">
          <cell r="A10">
            <v>7</v>
          </cell>
          <cell r="C10" t="str">
            <v>%</v>
          </cell>
        </row>
        <row r="11">
          <cell r="A11">
            <v>8</v>
          </cell>
          <cell r="C11" t="str">
            <v>%</v>
          </cell>
        </row>
        <row r="12">
          <cell r="A12">
            <v>9</v>
          </cell>
          <cell r="C12" t="str">
            <v>%</v>
          </cell>
        </row>
        <row r="43">
          <cell r="B43" t="str">
            <v>%HSH4</v>
          </cell>
          <cell r="C43" t="str">
            <v>%RHT2</v>
          </cell>
          <cell r="D43" t="str">
            <v>%HSH3</v>
          </cell>
          <cell r="E43" t="str">
            <v>%HSH2</v>
          </cell>
          <cell r="F43" t="str">
            <v>%RHT1</v>
          </cell>
          <cell r="G43" t="str">
            <v>%HSH1</v>
          </cell>
          <cell r="H43" t="str">
            <v>%HEV3</v>
          </cell>
          <cell r="I43" t="str">
            <v>%HEV2</v>
          </cell>
          <cell r="J43" t="str">
            <v>%HEV1</v>
          </cell>
          <cell r="K43" t="str">
            <v>%IPSH</v>
          </cell>
          <cell r="L43" t="str">
            <v>%HEC5</v>
          </cell>
          <cell r="M43" t="str">
            <v>%LPSH</v>
          </cell>
          <cell r="N43" t="str">
            <v>%HEC4</v>
          </cell>
          <cell r="O43" t="str">
            <v>%IPEV</v>
          </cell>
          <cell r="P43" t="str">
            <v>%HEC3</v>
          </cell>
          <cell r="Q43" t="str">
            <v>%IEC2</v>
          </cell>
          <cell r="R43" t="str">
            <v>%HEC2</v>
          </cell>
          <cell r="S43" t="str">
            <v>%HEC1</v>
          </cell>
          <cell r="T43" t="str">
            <v>%IEC1</v>
          </cell>
          <cell r="U43" t="str">
            <v>%LPEV</v>
          </cell>
          <cell r="V43" t="str">
            <v>%LEC3</v>
          </cell>
          <cell r="W43" t="str">
            <v>%LEC2</v>
          </cell>
          <cell r="X43" t="str">
            <v>%LEC1</v>
          </cell>
        </row>
        <row r="44">
          <cell r="A44">
            <v>1</v>
          </cell>
          <cell r="B44" t="str">
            <v>% From Alstom %HSH4</v>
          </cell>
          <cell r="C44" t="str">
            <v>% From Alstom %RHT2</v>
          </cell>
          <cell r="D44" t="str">
            <v>% From Alstom %HSH3</v>
          </cell>
          <cell r="E44" t="str">
            <v>% From Alstom %HSH2</v>
          </cell>
          <cell r="F44" t="str">
            <v>% From Alstom %RHT1</v>
          </cell>
          <cell r="G44" t="str">
            <v>% From Alstom %HSH1</v>
          </cell>
          <cell r="H44" t="str">
            <v>% From Alstom %HEV3</v>
          </cell>
          <cell r="I44" t="str">
            <v>% From Alstom %HEV2</v>
          </cell>
          <cell r="J44" t="str">
            <v>% From Alstom %HEV1</v>
          </cell>
          <cell r="K44" t="str">
            <v>% From Alstom %IPSH</v>
          </cell>
          <cell r="L44" t="str">
            <v>% From Alstom %HEC5</v>
          </cell>
          <cell r="M44" t="str">
            <v>% From Alstom %LPSH</v>
          </cell>
          <cell r="N44" t="str">
            <v>% From Alstom %HEC4</v>
          </cell>
          <cell r="O44" t="str">
            <v>% From Alstom %IPEV</v>
          </cell>
          <cell r="P44" t="str">
            <v>% From Alstom %HEC3</v>
          </cell>
          <cell r="Q44" t="str">
            <v>% From Alstom %IEC2</v>
          </cell>
          <cell r="R44" t="str">
            <v>% From Alstom %HEC2</v>
          </cell>
          <cell r="S44" t="str">
            <v>% From Alstom %HEC1</v>
          </cell>
          <cell r="T44" t="str">
            <v>% From Alstom %IEC1</v>
          </cell>
          <cell r="U44" t="str">
            <v>% From Alstom %LEV</v>
          </cell>
          <cell r="V44" t="str">
            <v>% From Alstom %LEC3</v>
          </cell>
          <cell r="W44" t="str">
            <v>% From Alstom %LEC2</v>
          </cell>
          <cell r="X44" t="str">
            <v>% From Alstom %LEC1</v>
          </cell>
        </row>
        <row r="45">
          <cell r="A45">
            <v>2</v>
          </cell>
          <cell r="B45" t="str">
            <v>&amp; ITYPE 3.0000</v>
          </cell>
          <cell r="C45" t="str">
            <v>&amp; ITYPE 2.0000</v>
          </cell>
          <cell r="D45" t="str">
            <v>&amp; ITYPE 2.0000</v>
          </cell>
          <cell r="E45" t="str">
            <v>&amp; ITYPE 3.0000</v>
          </cell>
          <cell r="F45" t="str">
            <v>&amp; ITYPE 3.0000</v>
          </cell>
          <cell r="G45" t="str">
            <v>&amp; ITYPE 2.0000</v>
          </cell>
          <cell r="H45" t="str">
            <v>&amp; ITYPE 2.0000</v>
          </cell>
          <cell r="I45" t="str">
            <v>&amp; ITYPE 2.0000</v>
          </cell>
          <cell r="J45" t="str">
            <v>&amp; ITYPE 2.0000</v>
          </cell>
          <cell r="K45" t="str">
            <v>&amp; ITYPE 2.0000</v>
          </cell>
          <cell r="L45" t="str">
            <v>&amp; ITYPE 2.0000</v>
          </cell>
          <cell r="M45" t="str">
            <v>&amp; ITYPE 2.0000</v>
          </cell>
          <cell r="N45" t="str">
            <v>&amp; ITYPE 2.0000</v>
          </cell>
          <cell r="O45" t="str">
            <v>&amp; ITYPE 2.0000</v>
          </cell>
          <cell r="P45" t="str">
            <v>&amp; ITYPE 2.0000</v>
          </cell>
          <cell r="Q45" t="str">
            <v>&amp; ITYPE 2.0000</v>
          </cell>
          <cell r="R45" t="str">
            <v>&amp; ITYPE 2.0000</v>
          </cell>
          <cell r="S45" t="str">
            <v>&amp; ITYPE 2.0000</v>
          </cell>
          <cell r="T45" t="str">
            <v>&amp; ITYPE 2.0000</v>
          </cell>
          <cell r="U45" t="str">
            <v>&amp; ITYPE 2.0000</v>
          </cell>
          <cell r="V45" t="str">
            <v>&amp; ITYPE 2.0000</v>
          </cell>
          <cell r="W45" t="str">
            <v>&amp; ITYPE 2.0000</v>
          </cell>
          <cell r="X45" t="str">
            <v>&amp; ITYPE 2.0000</v>
          </cell>
        </row>
        <row r="46">
          <cell r="A46">
            <v>3</v>
          </cell>
          <cell r="B46" t="str">
            <v>&amp; NPASS 1.0000</v>
          </cell>
          <cell r="C46" t="str">
            <v>&amp; NPASS 1.0000</v>
          </cell>
          <cell r="D46" t="str">
            <v>&amp; NPASS 1.0000</v>
          </cell>
          <cell r="E46" t="str">
            <v>&amp; NPASS 1.0000</v>
          </cell>
          <cell r="F46" t="str">
            <v>&amp; NPASS 1.0000</v>
          </cell>
          <cell r="G46" t="str">
            <v>&amp; NPASS 1.0000</v>
          </cell>
          <cell r="H46" t="str">
            <v>&amp; NPASS 1.0000</v>
          </cell>
          <cell r="I46" t="str">
            <v>&amp; NPASS 1.0000</v>
          </cell>
          <cell r="J46" t="str">
            <v>&amp; NPASS 1.0000</v>
          </cell>
          <cell r="K46" t="str">
            <v>&amp; NPASS 1.0000</v>
          </cell>
          <cell r="L46" t="str">
            <v>&amp; NPASS 4.0000</v>
          </cell>
          <cell r="M46" t="str">
            <v>&amp; NPASS 1.0000</v>
          </cell>
          <cell r="N46" t="str">
            <v>&amp; NPASS 8.0000</v>
          </cell>
          <cell r="O46" t="str">
            <v>&amp; NPASS 1.0000</v>
          </cell>
          <cell r="P46" t="str">
            <v>&amp; NPASS 2.0000</v>
          </cell>
          <cell r="Q46" t="str">
            <v>&amp; NPASS 1.0000</v>
          </cell>
          <cell r="R46" t="str">
            <v>&amp; NPASS 6.0000</v>
          </cell>
          <cell r="S46" t="str">
            <v>&amp; NPASS 4.0000</v>
          </cell>
          <cell r="T46" t="str">
            <v>&amp; NPASS 1.0000</v>
          </cell>
          <cell r="U46" t="str">
            <v>&amp; NPASS 1.0000</v>
          </cell>
          <cell r="V46" t="str">
            <v>&amp; NPASS 4.0000</v>
          </cell>
          <cell r="W46" t="str">
            <v>&amp; NPASS 3.0000</v>
          </cell>
          <cell r="X46" t="str">
            <v>&amp; NPASS 1.0000</v>
          </cell>
        </row>
        <row r="47">
          <cell r="A47">
            <v>4</v>
          </cell>
          <cell r="B47" t="str">
            <v>&amp; RIN 0.0001</v>
          </cell>
          <cell r="C47" t="str">
            <v>&amp; RIN 0.0001</v>
          </cell>
          <cell r="D47" t="str">
            <v>&amp; RIN 0.0001</v>
          </cell>
          <cell r="E47" t="str">
            <v>&amp; RIN 0.0001</v>
          </cell>
          <cell r="F47" t="str">
            <v>&amp; RIN 0.0001</v>
          </cell>
          <cell r="G47" t="str">
            <v>&amp; RIN 0.0001</v>
          </cell>
          <cell r="H47" t="str">
            <v>&amp; RIN 0.0001</v>
          </cell>
          <cell r="I47" t="str">
            <v>&amp; RIN 0.0001</v>
          </cell>
          <cell r="J47" t="str">
            <v>&amp; RIN 0.0001</v>
          </cell>
          <cell r="K47" t="str">
            <v>&amp; RIN 0.0001</v>
          </cell>
          <cell r="L47" t="str">
            <v>&amp; RIN 0.0001</v>
          </cell>
          <cell r="M47" t="str">
            <v>&amp; RIN 0.0001</v>
          </cell>
          <cell r="N47" t="str">
            <v>&amp; RIN 0.0001</v>
          </cell>
          <cell r="O47" t="str">
            <v>&amp; RIN 0.0001</v>
          </cell>
          <cell r="P47" t="str">
            <v>&amp; RIN 0.0001</v>
          </cell>
          <cell r="Q47" t="str">
            <v>&amp; RIN 0.0001</v>
          </cell>
          <cell r="R47" t="str">
            <v>&amp; RIN 0.0001</v>
          </cell>
          <cell r="S47" t="str">
            <v>&amp; RIN 0.0001</v>
          </cell>
          <cell r="T47" t="str">
            <v>&amp; RIN 0.0001</v>
          </cell>
          <cell r="U47" t="str">
            <v>&amp; RIN 0.0001</v>
          </cell>
          <cell r="V47" t="str">
            <v>&amp; RIN 0.0001</v>
          </cell>
          <cell r="W47" t="str">
            <v>&amp; RIN 0.0001</v>
          </cell>
          <cell r="X47" t="str">
            <v>&amp; RIN 0.0001</v>
          </cell>
        </row>
        <row r="48">
          <cell r="A48">
            <v>5</v>
          </cell>
          <cell r="B48" t="str">
            <v>&amp; ROUT 0.0010</v>
          </cell>
          <cell r="C48" t="str">
            <v>&amp; ROUT 0.0010</v>
          </cell>
          <cell r="D48" t="str">
            <v>&amp; ROUT 0.0010</v>
          </cell>
          <cell r="E48" t="str">
            <v>&amp; ROUT 0.0010</v>
          </cell>
          <cell r="F48" t="str">
            <v>&amp; ROUT 0.0010</v>
          </cell>
          <cell r="G48" t="str">
            <v>&amp; ROUT 0.0010</v>
          </cell>
          <cell r="H48" t="str">
            <v>&amp; ROUT 0.0010</v>
          </cell>
          <cell r="I48" t="str">
            <v>&amp; ROUT 0.0010</v>
          </cell>
          <cell r="J48" t="str">
            <v>&amp; ROUT 0.0010</v>
          </cell>
          <cell r="K48" t="str">
            <v>&amp; ROUT 0.0010</v>
          </cell>
          <cell r="L48" t="str">
            <v>&amp; ROUT 0.0010</v>
          </cell>
          <cell r="M48" t="str">
            <v>&amp; ROUT 0.0010</v>
          </cell>
          <cell r="N48" t="str">
            <v>&amp; ROUT 0.0010</v>
          </cell>
          <cell r="O48" t="str">
            <v>&amp; ROUT 0.0010</v>
          </cell>
          <cell r="P48" t="str">
            <v>&amp; ROUT 0.0010</v>
          </cell>
          <cell r="Q48" t="str">
            <v>&amp; ROUT 0.0010</v>
          </cell>
          <cell r="R48" t="str">
            <v>&amp; ROUT 0.0010</v>
          </cell>
          <cell r="S48" t="str">
            <v>&amp; ROUT 0.0010</v>
          </cell>
          <cell r="T48" t="str">
            <v>&amp; ROUT 0.0010</v>
          </cell>
          <cell r="U48" t="str">
            <v>&amp; ROUT 0.0010</v>
          </cell>
          <cell r="V48" t="str">
            <v>&amp; ROUT 0.0010</v>
          </cell>
          <cell r="W48" t="str">
            <v>&amp; ROUT 0.0010</v>
          </cell>
          <cell r="X48" t="str">
            <v>&amp; ROUT 0.0010</v>
          </cell>
        </row>
        <row r="49">
          <cell r="A49">
            <v>6</v>
          </cell>
          <cell r="B49" t="str">
            <v>&amp; NROW 3.0000</v>
          </cell>
          <cell r="C49" t="str">
            <v>&amp; NROW 4.0000</v>
          </cell>
          <cell r="D49" t="str">
            <v>&amp; NROW 3.0000</v>
          </cell>
          <cell r="E49" t="str">
            <v>&amp; NROW 3.0000</v>
          </cell>
          <cell r="F49" t="str">
            <v>&amp; NROW 4.0000</v>
          </cell>
          <cell r="G49" t="str">
            <v>&amp; NROW 3.0000</v>
          </cell>
          <cell r="H49" t="str">
            <v>&amp; NROW 4.0000</v>
          </cell>
          <cell r="I49" t="str">
            <v>&amp; NROW 7.0000</v>
          </cell>
          <cell r="J49" t="str">
            <v>&amp; NROW 4.0000</v>
          </cell>
          <cell r="K49" t="str">
            <v>&amp; NROW 1.0000</v>
          </cell>
          <cell r="L49" t="str">
            <v>&amp; NROW 4.0000</v>
          </cell>
          <cell r="M49" t="str">
            <v>&amp; NROW 2.0000</v>
          </cell>
          <cell r="N49" t="str">
            <v>&amp; NROW 8.0000</v>
          </cell>
          <cell r="O49" t="str">
            <v>&amp; NROW 8.0000</v>
          </cell>
          <cell r="P49" t="str">
            <v>&amp; NROW 2.0000</v>
          </cell>
          <cell r="Q49" t="str">
            <v>&amp; NROW 1.0000</v>
          </cell>
          <cell r="R49" t="str">
            <v>&amp; NROW 6.0000</v>
          </cell>
          <cell r="S49" t="str">
            <v>&amp; NROW 4.0000</v>
          </cell>
          <cell r="T49" t="str">
            <v>&amp; NROW 1.0000</v>
          </cell>
          <cell r="U49" t="str">
            <v>&amp; NROW 8.0000</v>
          </cell>
          <cell r="V49" t="str">
            <v>&amp; NROW 8.0000</v>
          </cell>
          <cell r="W49" t="str">
            <v>&amp; NROW 6.0000</v>
          </cell>
          <cell r="X49" t="str">
            <v>&amp; NROW 1.0000</v>
          </cell>
        </row>
        <row r="50">
          <cell r="A50">
            <v>7</v>
          </cell>
          <cell r="B50" t="str">
            <v>&amp; NTUBE 84.0000</v>
          </cell>
          <cell r="C50" t="str">
            <v>&amp; NTUBE 84.0000</v>
          </cell>
          <cell r="D50" t="str">
            <v>&amp; NTUBE 84.0000</v>
          </cell>
          <cell r="E50" t="str">
            <v>&amp; NTUBE 84.0000</v>
          </cell>
          <cell r="F50" t="str">
            <v>&amp; NTUBE 84.0000</v>
          </cell>
          <cell r="G50" t="str">
            <v>&amp; NTUBE 84.0000</v>
          </cell>
          <cell r="H50" t="str">
            <v>&amp; NTUBE 84.0000</v>
          </cell>
          <cell r="I50" t="str">
            <v>&amp; NTUBE 84.0000</v>
          </cell>
          <cell r="J50" t="str">
            <v>&amp; NTUBE 84.0000</v>
          </cell>
          <cell r="K50" t="str">
            <v>&amp; NTUBE 84.0000</v>
          </cell>
          <cell r="L50" t="str">
            <v>&amp; NTUBE 84.0000</v>
          </cell>
          <cell r="M50" t="str">
            <v>&amp; NTUBE 84.0000</v>
          </cell>
          <cell r="N50" t="str">
            <v>&amp; NTUBE 84.0000</v>
          </cell>
          <cell r="O50" t="str">
            <v>&amp; NTUBE 84.0000</v>
          </cell>
          <cell r="P50" t="str">
            <v>&amp; NTUBE 84.0000</v>
          </cell>
          <cell r="Q50" t="str">
            <v>&amp; NTUBE 84.0000</v>
          </cell>
          <cell r="R50" t="str">
            <v>&amp; NTUBE 84.0000</v>
          </cell>
          <cell r="S50" t="str">
            <v>&amp; NTUBE 84.0000</v>
          </cell>
          <cell r="T50" t="str">
            <v>&amp; NTUBE 84.0000</v>
          </cell>
          <cell r="U50" t="str">
            <v>&amp; NTUBE 84.0000</v>
          </cell>
          <cell r="V50" t="str">
            <v>&amp; NTUBE 84.0000</v>
          </cell>
          <cell r="W50" t="str">
            <v>&amp; NTUBE 84.0000</v>
          </cell>
          <cell r="X50" t="str">
            <v>&amp; NTUBE 84.0000</v>
          </cell>
        </row>
        <row r="51">
          <cell r="A51">
            <v>8</v>
          </cell>
          <cell r="B51" t="str">
            <v>&amp; TUBEL 65.0000</v>
          </cell>
          <cell r="C51" t="str">
            <v>&amp; TUBEL 65.0000</v>
          </cell>
          <cell r="D51" t="str">
            <v>&amp; TUBEL 65.0000</v>
          </cell>
          <cell r="E51" t="str">
            <v>&amp; TUBEL 65.0000</v>
          </cell>
          <cell r="F51" t="str">
            <v>&amp; TUBEL 65.0000</v>
          </cell>
          <cell r="G51" t="str">
            <v>&amp; TUBEL 65.0000</v>
          </cell>
          <cell r="H51" t="str">
            <v>&amp; TUBEL 65.0000</v>
          </cell>
          <cell r="I51" t="str">
            <v>&amp; TUBEL 65.0000</v>
          </cell>
          <cell r="J51" t="str">
            <v>&amp; TUBEL 65.0000</v>
          </cell>
          <cell r="K51" t="str">
            <v>&amp; TUBEL 65.0000</v>
          </cell>
          <cell r="L51" t="str">
            <v>&amp; TUBEL 65.0000</v>
          </cell>
          <cell r="M51" t="str">
            <v>&amp; TUBEL 65.0000</v>
          </cell>
          <cell r="N51" t="str">
            <v>&amp; TUBEL 65.0000</v>
          </cell>
          <cell r="O51" t="str">
            <v>&amp; TUBEL 65.0000</v>
          </cell>
          <cell r="P51" t="str">
            <v>&amp; TUBEL 65.0000</v>
          </cell>
          <cell r="Q51" t="str">
            <v>&amp; TUBEL 65.0000</v>
          </cell>
          <cell r="R51" t="str">
            <v>&amp; TUBEL 65.0000</v>
          </cell>
          <cell r="S51" t="str">
            <v>&amp; TUBEL 65.0000</v>
          </cell>
          <cell r="T51" t="str">
            <v>&amp; TUBEL 65.0000</v>
          </cell>
          <cell r="U51" t="str">
            <v>&amp; TUBEL 65.0000</v>
          </cell>
          <cell r="V51" t="str">
            <v>&amp; TUBEL 65.0000</v>
          </cell>
          <cell r="W51" t="str">
            <v>&amp; TUBEL 65.0000</v>
          </cell>
          <cell r="X51" t="str">
            <v>&amp; TUBEL 65.0000</v>
          </cell>
        </row>
        <row r="52">
          <cell r="A52">
            <v>9</v>
          </cell>
          <cell r="B52" t="str">
            <v>&amp; TUBED 1.5000</v>
          </cell>
          <cell r="C52" t="str">
            <v>&amp; TUBED 1.7500</v>
          </cell>
          <cell r="D52" t="str">
            <v>&amp; TUBED 1.5000</v>
          </cell>
          <cell r="E52" t="str">
            <v>&amp; TUBED 1.5000</v>
          </cell>
          <cell r="F52" t="str">
            <v>&amp; TUBED 1.7500</v>
          </cell>
          <cell r="G52" t="str">
            <v>&amp; TUBED 1.5000</v>
          </cell>
          <cell r="H52" t="str">
            <v>&amp; TUBED 1.5000</v>
          </cell>
          <cell r="I52" t="str">
            <v>&amp; TUBED 1.5000</v>
          </cell>
          <cell r="J52" t="str">
            <v>&amp; TUBED 1.5000</v>
          </cell>
          <cell r="K52" t="str">
            <v>&amp; TUBED 1.5000</v>
          </cell>
          <cell r="L52" t="str">
            <v>&amp; TUBED 1.5000</v>
          </cell>
          <cell r="M52" t="str">
            <v>&amp; TUBED 1.5000</v>
          </cell>
          <cell r="N52" t="str">
            <v>&amp; TUBED 1.5000</v>
          </cell>
          <cell r="O52" t="str">
            <v>&amp; TUBED 1.5000</v>
          </cell>
          <cell r="P52" t="str">
            <v>&amp; TUBED 1.5000</v>
          </cell>
          <cell r="Q52" t="str">
            <v>&amp; TUBED 1.5000</v>
          </cell>
          <cell r="R52" t="str">
            <v>&amp; TUBED 1.5000</v>
          </cell>
          <cell r="S52" t="str">
            <v>&amp; TUBED 1.5000</v>
          </cell>
          <cell r="T52" t="str">
            <v>&amp; TUBED 1.5000</v>
          </cell>
          <cell r="U52" t="str">
            <v>&amp; TUBED 1.5000</v>
          </cell>
          <cell r="V52" t="str">
            <v>&amp; TUBED 1.5000</v>
          </cell>
          <cell r="W52" t="str">
            <v>&amp; TUBED 1.5000</v>
          </cell>
          <cell r="X52" t="str">
            <v>&amp; TUBED 1.5000</v>
          </cell>
        </row>
        <row r="53">
          <cell r="A53">
            <v>10</v>
          </cell>
          <cell r="B53" t="str">
            <v>&amp; WALLT 0.2000</v>
          </cell>
          <cell r="C53" t="str">
            <v>&amp; WALLT 0.1050</v>
          </cell>
          <cell r="D53" t="str">
            <v>&amp; WALLT 0.1500</v>
          </cell>
          <cell r="E53" t="str">
            <v>&amp; WALLT 0.2200</v>
          </cell>
          <cell r="F53" t="str">
            <v>&amp; WALLT 0.1050</v>
          </cell>
          <cell r="G53" t="str">
            <v>&amp; WALLT 0.2000</v>
          </cell>
          <cell r="H53" t="str">
            <v>&amp; WALLT 0.1650</v>
          </cell>
          <cell r="I53" t="str">
            <v>&amp; WALLT 0.1500</v>
          </cell>
          <cell r="J53" t="str">
            <v>&amp; WALLT 0.1500</v>
          </cell>
          <cell r="K53" t="str">
            <v>&amp; WALLT 0.1500</v>
          </cell>
          <cell r="L53" t="str">
            <v>&amp; WALLT 0.1500</v>
          </cell>
          <cell r="M53" t="str">
            <v>&amp; WALLT 0.1500</v>
          </cell>
          <cell r="N53" t="str">
            <v>&amp; WALLT 0.1500</v>
          </cell>
          <cell r="O53" t="str">
            <v>&amp; WALLT 0.1500</v>
          </cell>
          <cell r="P53" t="str">
            <v>&amp; WALLT 0.1500</v>
          </cell>
          <cell r="Q53" t="str">
            <v>&amp; WALLT 0.1500</v>
          </cell>
          <cell r="R53" t="str">
            <v>&amp; WALLT 0.1500</v>
          </cell>
          <cell r="S53" t="str">
            <v>&amp; WALLT 0.1500</v>
          </cell>
          <cell r="T53" t="str">
            <v>&amp; WALLT 0.1500</v>
          </cell>
          <cell r="U53" t="str">
            <v>&amp; WALLT 0.1500</v>
          </cell>
          <cell r="V53" t="str">
            <v>&amp; WALLT 0.1500</v>
          </cell>
          <cell r="W53" t="str">
            <v>&amp; WALLT 0.1500</v>
          </cell>
          <cell r="X53" t="str">
            <v>&amp; WALLT 0.1500</v>
          </cell>
        </row>
        <row r="54">
          <cell r="A54">
            <v>11</v>
          </cell>
          <cell r="B54" t="str">
            <v>&amp; NFIN 2.0000</v>
          </cell>
          <cell r="C54" t="str">
            <v>&amp; NFIN 5.8000</v>
          </cell>
          <cell r="D54" t="str">
            <v>&amp; NFIN 3.0000</v>
          </cell>
          <cell r="E54" t="str">
            <v>&amp; NFIN 2.0000</v>
          </cell>
          <cell r="F54" t="str">
            <v>&amp; NFIN 2.0000</v>
          </cell>
          <cell r="G54" t="str">
            <v>&amp; NFIN 6.2000</v>
          </cell>
          <cell r="H54" t="str">
            <v>&amp; NFIN 6.0000</v>
          </cell>
          <cell r="I54" t="str">
            <v>&amp; NFIN 6.6000</v>
          </cell>
          <cell r="J54" t="str">
            <v>&amp; NFIN 6.6000</v>
          </cell>
          <cell r="K54" t="str">
            <v>&amp; NFIN 6.6000</v>
          </cell>
          <cell r="L54" t="str">
            <v>&amp; NFIN 6.6000</v>
          </cell>
          <cell r="M54" t="str">
            <v>&amp; NFIN 3.0000</v>
          </cell>
          <cell r="N54" t="str">
            <v>&amp; NFIN 6.6000</v>
          </cell>
          <cell r="O54" t="str">
            <v>&amp; NFIN 6.6000</v>
          </cell>
          <cell r="P54" t="str">
            <v>&amp; NFIN 6.6000</v>
          </cell>
          <cell r="Q54" t="str">
            <v>&amp; NFIN 6.6000</v>
          </cell>
          <cell r="R54" t="str">
            <v>&amp; NFIN 6.6000</v>
          </cell>
          <cell r="S54" t="str">
            <v>&amp; NFIN 6.6000</v>
          </cell>
          <cell r="T54" t="str">
            <v>&amp; NFIN 6.6000</v>
          </cell>
          <cell r="U54" t="str">
            <v>&amp; NFIN 6.6000</v>
          </cell>
          <cell r="V54" t="str">
            <v>&amp; NFIN 6.6000</v>
          </cell>
          <cell r="W54" t="str">
            <v>&amp; NFIN 6.6000</v>
          </cell>
          <cell r="X54" t="str">
            <v>&amp; NFIN 6.6000</v>
          </cell>
        </row>
        <row r="55">
          <cell r="A55">
            <v>12</v>
          </cell>
          <cell r="B55" t="str">
            <v>&amp; FINT 0.0390</v>
          </cell>
          <cell r="C55" t="str">
            <v>&amp; FINT 0.0390</v>
          </cell>
          <cell r="D55" t="str">
            <v>&amp; FINT 0.0390</v>
          </cell>
          <cell r="E55" t="str">
            <v>&amp; FINT 0.0390</v>
          </cell>
          <cell r="F55" t="str">
            <v>&amp; FINT 0.0390</v>
          </cell>
          <cell r="G55" t="str">
            <v>&amp; FINT 0.0390</v>
          </cell>
          <cell r="H55" t="str">
            <v>&amp; FINT 0.0390</v>
          </cell>
          <cell r="I55" t="str">
            <v>&amp; FINT 0.0390</v>
          </cell>
          <cell r="J55" t="str">
            <v>&amp; FINT 0.0390</v>
          </cell>
          <cell r="K55" t="str">
            <v>&amp; FINT 0.0390</v>
          </cell>
          <cell r="L55" t="str">
            <v>&amp; FINT 0.0390</v>
          </cell>
          <cell r="M55" t="str">
            <v>&amp; FINT 0.0390</v>
          </cell>
          <cell r="N55" t="str">
            <v>&amp; FINT 0.0390</v>
          </cell>
          <cell r="O55" t="str">
            <v>&amp; FINT 0.0390</v>
          </cell>
          <cell r="P55" t="str">
            <v>&amp; FINT 0.0390</v>
          </cell>
          <cell r="Q55" t="str">
            <v>&amp; FINT 0.0390</v>
          </cell>
          <cell r="R55" t="str">
            <v>&amp; FINT 0.0390</v>
          </cell>
          <cell r="S55" t="str">
            <v>&amp; FINT 0.0390</v>
          </cell>
          <cell r="T55" t="str">
            <v>&amp; FINT 0.0390</v>
          </cell>
          <cell r="U55" t="str">
            <v>&amp; FINT 0.0390</v>
          </cell>
          <cell r="V55" t="str">
            <v>&amp; FINT 0.0390</v>
          </cell>
          <cell r="W55" t="str">
            <v>&amp; FINT 0.0390</v>
          </cell>
          <cell r="X55" t="str">
            <v>&amp; FINT 0.0390</v>
          </cell>
        </row>
        <row r="56">
          <cell r="A56">
            <v>13</v>
          </cell>
          <cell r="B56" t="str">
            <v>&amp; FINH 0.3750</v>
          </cell>
          <cell r="C56" t="str">
            <v>&amp; FINH 0.6250</v>
          </cell>
          <cell r="D56" t="str">
            <v>&amp; FINH 0.5000</v>
          </cell>
          <cell r="E56" t="str">
            <v>&amp; FINH 0.2500</v>
          </cell>
          <cell r="F56" t="str">
            <v>&amp; FINH 0.2500</v>
          </cell>
          <cell r="G56" t="str">
            <v>&amp; FINH 0.5000</v>
          </cell>
          <cell r="H56" t="str">
            <v>&amp; FINH 0.6250</v>
          </cell>
          <cell r="I56" t="str">
            <v>&amp; FINH 0.6250</v>
          </cell>
          <cell r="J56" t="str">
            <v>&amp; FINH 0.6250</v>
          </cell>
          <cell r="K56" t="str">
            <v>&amp; FINH 0.6250</v>
          </cell>
          <cell r="L56" t="str">
            <v>&amp; FINH 0.6250</v>
          </cell>
          <cell r="M56" t="str">
            <v>&amp; FINH 0.6250</v>
          </cell>
          <cell r="N56" t="str">
            <v>&amp; FINH 0.6250</v>
          </cell>
          <cell r="O56" t="str">
            <v>&amp; FINH 0.6250</v>
          </cell>
          <cell r="P56" t="str">
            <v>&amp; FINH 0.6250</v>
          </cell>
          <cell r="Q56" t="str">
            <v>&amp; FINH 0.6250</v>
          </cell>
          <cell r="R56" t="str">
            <v>&amp; FINH 0.6250</v>
          </cell>
          <cell r="S56" t="str">
            <v>&amp; FINH 0.6250</v>
          </cell>
          <cell r="T56" t="str">
            <v>&amp; FINH 0.6250</v>
          </cell>
          <cell r="U56" t="str">
            <v>&amp; FINH 0.6250</v>
          </cell>
          <cell r="V56" t="str">
            <v>&amp; FINH 0.6250</v>
          </cell>
          <cell r="W56" t="str">
            <v>&amp; FINH 0.6250</v>
          </cell>
          <cell r="X56" t="str">
            <v>&amp; FINH 0.6250</v>
          </cell>
        </row>
        <row r="57">
          <cell r="A57">
            <v>14</v>
          </cell>
          <cell r="B57" t="str">
            <v>&amp; FINW 0.1570</v>
          </cell>
          <cell r="C57" t="str">
            <v>&amp; FINW 0.1570</v>
          </cell>
          <cell r="D57" t="str">
            <v>&amp; FINW 0.1570</v>
          </cell>
          <cell r="E57" t="str">
            <v>&amp; FINW 0.1570</v>
          </cell>
          <cell r="F57" t="str">
            <v>&amp; FINW 0.1570</v>
          </cell>
          <cell r="G57" t="str">
            <v>&amp; FINW 0.1570</v>
          </cell>
          <cell r="H57" t="str">
            <v>&amp; FINW 0.1570</v>
          </cell>
          <cell r="I57" t="str">
            <v>&amp; FINW 0.1570</v>
          </cell>
          <cell r="J57" t="str">
            <v>&amp; FINW 0.1570</v>
          </cell>
          <cell r="K57" t="str">
            <v>&amp; FINW 0.1570</v>
          </cell>
          <cell r="L57" t="str">
            <v>&amp; FINW 0.1570</v>
          </cell>
          <cell r="M57" t="str">
            <v>&amp; FINW 0.1570</v>
          </cell>
          <cell r="N57" t="str">
            <v>&amp; FINW 0.1570</v>
          </cell>
          <cell r="O57" t="str">
            <v>&amp; FINW 0.1570</v>
          </cell>
          <cell r="P57" t="str">
            <v>&amp; FINW 0.1570</v>
          </cell>
          <cell r="Q57" t="str">
            <v>&amp; FINW 0.1570</v>
          </cell>
          <cell r="R57" t="str">
            <v>&amp; FINW 0.1570</v>
          </cell>
          <cell r="S57" t="str">
            <v>&amp; FINW 0.1570</v>
          </cell>
          <cell r="T57" t="str">
            <v>&amp; FINW 0.1570</v>
          </cell>
          <cell r="U57" t="str">
            <v>&amp; FINW 0.1570</v>
          </cell>
          <cell r="V57" t="str">
            <v>&amp; FINW 0.1570</v>
          </cell>
          <cell r="W57" t="str">
            <v>&amp; FINW 0.1570</v>
          </cell>
          <cell r="X57" t="str">
            <v>&amp; FINW 0.1570</v>
          </cell>
        </row>
        <row r="58">
          <cell r="A58">
            <v>15</v>
          </cell>
          <cell r="B58" t="str">
            <v>&amp; PITCHL 4.6060</v>
          </cell>
          <cell r="C58" t="str">
            <v>&amp; PITCHL 4.6060</v>
          </cell>
          <cell r="D58" t="str">
            <v>&amp; PITCHL 4.6060</v>
          </cell>
          <cell r="E58" t="str">
            <v>&amp; PITCHL 4.6060</v>
          </cell>
          <cell r="F58" t="str">
            <v>&amp; PITCHL 4.6060</v>
          </cell>
          <cell r="G58" t="str">
            <v>&amp; PITCHL 4.6060</v>
          </cell>
          <cell r="H58" t="str">
            <v>&amp; PITCHL 4.6060</v>
          </cell>
          <cell r="I58" t="str">
            <v>&amp; PITCHL 3.6220</v>
          </cell>
          <cell r="J58" t="str">
            <v>&amp; PITCHL 3.6220</v>
          </cell>
          <cell r="K58" t="str">
            <v>&amp; PITCHL 4.6060</v>
          </cell>
          <cell r="L58" t="str">
            <v>&amp; PITCHL 3.6220</v>
          </cell>
          <cell r="M58" t="str">
            <v>&amp; PITCHL 4.6060</v>
          </cell>
          <cell r="N58" t="str">
            <v>&amp; PITCHL 3.6220</v>
          </cell>
          <cell r="O58" t="str">
            <v>&amp; PITCHL 3.6220</v>
          </cell>
          <cell r="P58" t="str">
            <v>&amp; PITCHL 3.6220</v>
          </cell>
          <cell r="Q58" t="str">
            <v>&amp; PITCHL 3.6220</v>
          </cell>
          <cell r="R58" t="str">
            <v>&amp; PITCHL 3.6220</v>
          </cell>
          <cell r="S58" t="str">
            <v>&amp; PITCHL 3.6220</v>
          </cell>
          <cell r="T58" t="str">
            <v>&amp; PITCHL 3.6220</v>
          </cell>
          <cell r="U58" t="str">
            <v>&amp; PITCHL 3.6220</v>
          </cell>
          <cell r="V58" t="str">
            <v>&amp; PITCHL 3.6220</v>
          </cell>
          <cell r="W58" t="str">
            <v>&amp; PITCHL 3.6220</v>
          </cell>
          <cell r="X58" t="str">
            <v>&amp; PITCHL 3.6220</v>
          </cell>
        </row>
        <row r="59">
          <cell r="A59">
            <v>16</v>
          </cell>
          <cell r="B59" t="str">
            <v>&amp; PITCHT 3.4650</v>
          </cell>
          <cell r="C59" t="str">
            <v>&amp; PITCHT 3.4650</v>
          </cell>
          <cell r="D59" t="str">
            <v>&amp; PITCHT 3.4650</v>
          </cell>
          <cell r="E59" t="str">
            <v>&amp; PITCHT 3.4650</v>
          </cell>
          <cell r="F59" t="str">
            <v>&amp; PITCHT 3.4650</v>
          </cell>
          <cell r="G59" t="str">
            <v>&amp; PITCHT 3.4650</v>
          </cell>
          <cell r="H59" t="str">
            <v>&amp; PITCHT 3.4650</v>
          </cell>
          <cell r="I59" t="str">
            <v>&amp; PITCHT 3.4650</v>
          </cell>
          <cell r="J59" t="str">
            <v>&amp; PITCHT 3.4650</v>
          </cell>
          <cell r="K59" t="str">
            <v>&amp; PITCHT 3.4650</v>
          </cell>
          <cell r="L59" t="str">
            <v>&amp; PITCHT 3.4650</v>
          </cell>
          <cell r="M59" t="str">
            <v>&amp; PITCHT 3.4650</v>
          </cell>
          <cell r="N59" t="str">
            <v>&amp; PITCHT 3.4650</v>
          </cell>
          <cell r="O59" t="str">
            <v>&amp; PITCHT 3.4650</v>
          </cell>
          <cell r="P59" t="str">
            <v>&amp; PITCHT 3.4650</v>
          </cell>
          <cell r="Q59" t="str">
            <v>&amp; PITCHT 3.4650</v>
          </cell>
          <cell r="R59" t="str">
            <v>&amp; PITCHT 3.4650</v>
          </cell>
          <cell r="S59" t="str">
            <v>&amp; PITCHT 3.4650</v>
          </cell>
          <cell r="T59" t="str">
            <v>&amp; PITCHT 3.4650</v>
          </cell>
          <cell r="U59" t="str">
            <v>&amp; PITCHT 3.4650</v>
          </cell>
          <cell r="V59" t="str">
            <v>&amp; PITCHT 3.4650</v>
          </cell>
          <cell r="W59" t="str">
            <v>&amp; PITCHT 3.4650</v>
          </cell>
          <cell r="X59" t="str">
            <v>&amp; PITCHT 3.4650</v>
          </cell>
        </row>
        <row r="60">
          <cell r="A60">
            <v>17</v>
          </cell>
          <cell r="B60" t="str">
            <v>% No Duct Height Data</v>
          </cell>
          <cell r="C60" t="str">
            <v>% No Duct Height Data</v>
          </cell>
          <cell r="D60" t="str">
            <v>% No Duct Height Data</v>
          </cell>
          <cell r="E60" t="str">
            <v>% No Duct Height Data</v>
          </cell>
          <cell r="F60" t="str">
            <v>% No Duct Height Data</v>
          </cell>
          <cell r="G60" t="str">
            <v>% No Duct Height Data</v>
          </cell>
          <cell r="H60" t="str">
            <v>% No Duct Height Data</v>
          </cell>
          <cell r="I60" t="str">
            <v>% No Duct Height Data</v>
          </cell>
          <cell r="J60" t="str">
            <v>% No Duct Height Data</v>
          </cell>
          <cell r="K60" t="str">
            <v>% No Duct Height Data</v>
          </cell>
          <cell r="L60" t="str">
            <v>% No Duct Height Data</v>
          </cell>
          <cell r="M60" t="str">
            <v>% No Duct Height Data</v>
          </cell>
          <cell r="N60" t="str">
            <v>% No Duct Height Data</v>
          </cell>
          <cell r="O60" t="str">
            <v>% No Duct Height Data</v>
          </cell>
          <cell r="P60" t="str">
            <v>% No Duct Height Data</v>
          </cell>
          <cell r="Q60" t="str">
            <v>% No Duct Height Data</v>
          </cell>
          <cell r="R60" t="str">
            <v>% No Duct Height Data</v>
          </cell>
          <cell r="S60" t="str">
            <v>% No Duct Height Data</v>
          </cell>
          <cell r="T60" t="str">
            <v>% No Duct Height Data</v>
          </cell>
          <cell r="U60" t="str">
            <v>% No Duct Height Data</v>
          </cell>
          <cell r="V60" t="str">
            <v>% No Duct Height Data</v>
          </cell>
          <cell r="W60" t="str">
            <v>% No Duct Height Data</v>
          </cell>
          <cell r="X60" t="str">
            <v>% No Duct Height Data</v>
          </cell>
        </row>
        <row r="61">
          <cell r="A61">
            <v>18</v>
          </cell>
          <cell r="B61" t="str">
            <v>% No Duct Width Data</v>
          </cell>
          <cell r="C61" t="str">
            <v>% No Duct Width Data</v>
          </cell>
          <cell r="D61" t="str">
            <v>% No Duct Width Data</v>
          </cell>
          <cell r="E61" t="str">
            <v>% No Duct Width Data</v>
          </cell>
          <cell r="F61" t="str">
            <v>% No Duct Width Data</v>
          </cell>
          <cell r="G61" t="str">
            <v>% No Duct Width Data</v>
          </cell>
          <cell r="H61" t="str">
            <v>% No Duct Width Data</v>
          </cell>
          <cell r="I61" t="str">
            <v>% No Duct Width Data</v>
          </cell>
          <cell r="J61" t="str">
            <v>% No Duct Width Data</v>
          </cell>
          <cell r="K61" t="str">
            <v>% No Duct Width Data</v>
          </cell>
          <cell r="L61" t="str">
            <v>% No Duct Width Data</v>
          </cell>
          <cell r="M61" t="str">
            <v>% No Duct Width Data</v>
          </cell>
          <cell r="N61" t="str">
            <v>% No Duct Width Data</v>
          </cell>
          <cell r="O61" t="str">
            <v>% No Duct Width Data</v>
          </cell>
          <cell r="P61" t="str">
            <v>% No Duct Width Data</v>
          </cell>
          <cell r="Q61" t="str">
            <v>% No Duct Width Data</v>
          </cell>
          <cell r="R61" t="str">
            <v>% No Duct Width Data</v>
          </cell>
          <cell r="S61" t="str">
            <v>% No Duct Width Data</v>
          </cell>
          <cell r="T61" t="str">
            <v>% No Duct Width Data</v>
          </cell>
          <cell r="U61" t="str">
            <v>% No Duct Width Data</v>
          </cell>
          <cell r="V61" t="str">
            <v>% No Duct Width Data</v>
          </cell>
          <cell r="W61" t="str">
            <v>% No Duct Width Data</v>
          </cell>
          <cell r="X61" t="str">
            <v>% No Duct Width Data</v>
          </cell>
        </row>
        <row r="62">
          <cell r="A62">
            <v>19</v>
          </cell>
          <cell r="B62" t="str">
            <v>&amp; KFIN -32</v>
          </cell>
          <cell r="C62" t="str">
            <v>&amp; KFIN -32</v>
          </cell>
          <cell r="D62" t="str">
            <v>&amp; KFIN -32</v>
          </cell>
          <cell r="E62" t="str">
            <v>&amp; KFIN -32</v>
          </cell>
          <cell r="F62" t="str">
            <v>&amp; KFIN -32</v>
          </cell>
          <cell r="G62" t="str">
            <v>&amp; KFIN -32</v>
          </cell>
          <cell r="H62" t="str">
            <v>&amp; KFIN -34</v>
          </cell>
          <cell r="I62" t="str">
            <v>&amp; KFIN -34</v>
          </cell>
          <cell r="J62" t="str">
            <v>&amp; KFIN -34</v>
          </cell>
          <cell r="K62" t="str">
            <v>&amp; KFIN -34</v>
          </cell>
          <cell r="L62" t="str">
            <v>&amp; KFIN -34</v>
          </cell>
          <cell r="M62" t="str">
            <v>&amp; KFIN -34</v>
          </cell>
          <cell r="N62" t="str">
            <v>&amp; KFIN -34</v>
          </cell>
          <cell r="O62" t="str">
            <v>&amp; KFIN -34</v>
          </cell>
          <cell r="P62" t="str">
            <v>&amp; KFIN -34</v>
          </cell>
          <cell r="Q62" t="str">
            <v>&amp; KFIN -34</v>
          </cell>
          <cell r="R62" t="str">
            <v>&amp; KFIN -34</v>
          </cell>
          <cell r="S62" t="str">
            <v>&amp; KFIN -34</v>
          </cell>
          <cell r="T62" t="str">
            <v>&amp; KFIN -34</v>
          </cell>
          <cell r="U62" t="str">
            <v>&amp; KFIN -34</v>
          </cell>
          <cell r="V62" t="str">
            <v>&amp; KFIN -34</v>
          </cell>
          <cell r="W62" t="str">
            <v>&amp; KFIN -34</v>
          </cell>
          <cell r="X62" t="str">
            <v>&amp; KFIN -34</v>
          </cell>
        </row>
        <row r="63">
          <cell r="A63">
            <v>20</v>
          </cell>
          <cell r="B63" t="str">
            <v>&amp; KWALL -31</v>
          </cell>
          <cell r="C63" t="str">
            <v>&amp; KWALL -31</v>
          </cell>
          <cell r="D63" t="str">
            <v>&amp; KWALL -31</v>
          </cell>
          <cell r="E63" t="str">
            <v>&amp; KWALL -31</v>
          </cell>
          <cell r="F63" t="str">
            <v>&amp; KWALL -31</v>
          </cell>
          <cell r="G63" t="str">
            <v>&amp; KWALL -33</v>
          </cell>
          <cell r="H63" t="str">
            <v>&amp; KWALL -35</v>
          </cell>
          <cell r="I63" t="str">
            <v>&amp; KWALL -35</v>
          </cell>
          <cell r="J63" t="str">
            <v>&amp; KWALL -35</v>
          </cell>
          <cell r="K63" t="str">
            <v>&amp; KWALL -34</v>
          </cell>
          <cell r="L63" t="str">
            <v>&amp; KWALL -35</v>
          </cell>
          <cell r="M63" t="str">
            <v>&amp; KWALL -34</v>
          </cell>
          <cell r="N63" t="str">
            <v>&amp; KWALL -35</v>
          </cell>
          <cell r="O63" t="str">
            <v>&amp; KWALL -34</v>
          </cell>
          <cell r="P63" t="str">
            <v>&amp; KWALL -34</v>
          </cell>
          <cell r="Q63" t="str">
            <v>&amp; KWALL -35</v>
          </cell>
          <cell r="R63" t="str">
            <v>&amp; KWALL -34</v>
          </cell>
          <cell r="S63" t="str">
            <v>&amp; KWALL -35</v>
          </cell>
          <cell r="T63" t="str">
            <v>&amp; KWALL -35</v>
          </cell>
          <cell r="U63" t="str">
            <v>&amp; KWALL -34</v>
          </cell>
          <cell r="V63" t="str">
            <v>&amp; KWALL -34</v>
          </cell>
          <cell r="W63" t="str">
            <v>&amp; KWALL -34</v>
          </cell>
          <cell r="X63" t="str">
            <v>&amp; KWALL -34</v>
          </cell>
        </row>
        <row r="64">
          <cell r="A64">
            <v>21</v>
          </cell>
          <cell r="B64" t="str">
            <v>%&amp; KHOT -10</v>
          </cell>
          <cell r="C64" t="str">
            <v>%&amp; KHOT -10</v>
          </cell>
          <cell r="D64" t="str">
            <v>%&amp; KHOT -10</v>
          </cell>
          <cell r="E64" t="str">
            <v>%&amp; KHOT -10</v>
          </cell>
          <cell r="F64" t="str">
            <v>%&amp; KHOT -10</v>
          </cell>
          <cell r="G64" t="str">
            <v>%&amp; KHOT -10</v>
          </cell>
          <cell r="H64" t="str">
            <v>%&amp; KHOT -10</v>
          </cell>
          <cell r="I64" t="str">
            <v>%&amp; KHOT -10</v>
          </cell>
          <cell r="J64" t="str">
            <v>%&amp; KHOT -10</v>
          </cell>
          <cell r="K64" t="str">
            <v>%&amp; KHOT -10</v>
          </cell>
          <cell r="L64" t="str">
            <v>%&amp; KHOT -10</v>
          </cell>
          <cell r="M64" t="str">
            <v>%&amp; KHOT -10</v>
          </cell>
          <cell r="N64" t="str">
            <v>%&amp; KHOT -10</v>
          </cell>
          <cell r="O64" t="str">
            <v>%&amp; KHOT -10</v>
          </cell>
          <cell r="P64" t="str">
            <v>%&amp; KHOT -10</v>
          </cell>
          <cell r="Q64" t="str">
            <v>%&amp; KHOT -10</v>
          </cell>
          <cell r="R64" t="str">
            <v>%&amp; KHOT -10</v>
          </cell>
          <cell r="S64" t="str">
            <v>%&amp; KHOT -10</v>
          </cell>
          <cell r="T64" t="str">
            <v>%&amp; KHOT -10</v>
          </cell>
          <cell r="U64" t="str">
            <v>%&amp; KHOT -10</v>
          </cell>
          <cell r="V64" t="str">
            <v>%&amp; KHOT -10</v>
          </cell>
          <cell r="W64" t="str">
            <v>%&amp; KHOT -10</v>
          </cell>
          <cell r="X64" t="str">
            <v>%&amp; KHOT -10</v>
          </cell>
        </row>
        <row r="65">
          <cell r="A65">
            <v>22</v>
          </cell>
          <cell r="B65" t="str">
            <v>%&amp; VISCH -11</v>
          </cell>
          <cell r="C65" t="str">
            <v>%&amp; VISCH -11</v>
          </cell>
          <cell r="D65" t="str">
            <v>%&amp; VISCH -11</v>
          </cell>
          <cell r="E65" t="str">
            <v>%&amp; VISCH -11</v>
          </cell>
          <cell r="F65" t="str">
            <v>%&amp; VISCH -11</v>
          </cell>
          <cell r="G65" t="str">
            <v>%&amp; VISCH -11</v>
          </cell>
          <cell r="H65" t="str">
            <v>%&amp; VISCH -11</v>
          </cell>
          <cell r="I65" t="str">
            <v>%&amp; VISCH -11</v>
          </cell>
          <cell r="J65" t="str">
            <v>%&amp; VISCH -11</v>
          </cell>
          <cell r="K65" t="str">
            <v>%&amp; VISCH -11</v>
          </cell>
          <cell r="L65" t="str">
            <v>%&amp; VISCH -11</v>
          </cell>
          <cell r="M65" t="str">
            <v>%&amp; VISCH -11</v>
          </cell>
          <cell r="N65" t="str">
            <v>%&amp; VISCH -11</v>
          </cell>
          <cell r="O65" t="str">
            <v>%&amp; VISCH -11</v>
          </cell>
          <cell r="P65" t="str">
            <v>%&amp; VISCH -11</v>
          </cell>
          <cell r="Q65" t="str">
            <v>%&amp; VISCH -11</v>
          </cell>
          <cell r="R65" t="str">
            <v>%&amp; VISCH -11</v>
          </cell>
          <cell r="S65" t="str">
            <v>%&amp; VISCH -11</v>
          </cell>
          <cell r="T65" t="str">
            <v>%&amp; VISCH -11</v>
          </cell>
          <cell r="U65" t="str">
            <v>%&amp; VISCH -11</v>
          </cell>
          <cell r="V65" t="str">
            <v>%&amp; VISCH -11</v>
          </cell>
          <cell r="W65" t="str">
            <v>%&amp; VISCH -11</v>
          </cell>
          <cell r="X65" t="str">
            <v>%&amp; VISCH -11</v>
          </cell>
        </row>
        <row r="66">
          <cell r="A66">
            <v>23</v>
          </cell>
          <cell r="B66" t="str">
            <v>&amp; CORFAC 0.0</v>
          </cell>
          <cell r="C66" t="str">
            <v>&amp; CORFAC 0.0</v>
          </cell>
          <cell r="D66" t="str">
            <v>&amp; CORFAC 0.0</v>
          </cell>
          <cell r="E66" t="str">
            <v>&amp; CORFAC 0.0</v>
          </cell>
          <cell r="F66" t="str">
            <v>&amp; CORFAC 0.0</v>
          </cell>
          <cell r="G66" t="str">
            <v>&amp; CORFAC 0.0</v>
          </cell>
          <cell r="H66" t="str">
            <v>&amp; CORFAC 0.0</v>
          </cell>
          <cell r="I66" t="str">
            <v>&amp; CORFAC 0.0</v>
          </cell>
          <cell r="J66" t="str">
            <v>&amp; CORFAC 0.0</v>
          </cell>
          <cell r="K66" t="str">
            <v>&amp; CORFAC 0.0</v>
          </cell>
          <cell r="L66" t="str">
            <v>&amp; CORFAC 0.0</v>
          </cell>
          <cell r="M66" t="str">
            <v>&amp; CORFAC 0.0</v>
          </cell>
          <cell r="N66" t="str">
            <v>&amp; CORFAC 0.0</v>
          </cell>
          <cell r="O66" t="str">
            <v>&amp; CORFAC 0.0</v>
          </cell>
          <cell r="P66" t="str">
            <v>&amp; CORFAC 0.0</v>
          </cell>
          <cell r="Q66" t="str">
            <v>&amp; CORFAC 0.0</v>
          </cell>
          <cell r="R66" t="str">
            <v>&amp; CORFAC 0.0</v>
          </cell>
          <cell r="S66" t="str">
            <v>&amp; CORFAC 0.0</v>
          </cell>
          <cell r="T66" t="str">
            <v>&amp; CORFAC 0.0</v>
          </cell>
          <cell r="U66" t="str">
            <v>&amp; CORFAC 0.0</v>
          </cell>
          <cell r="V66" t="str">
            <v>&amp; CORFAC 0.0</v>
          </cell>
          <cell r="W66" t="str">
            <v>&amp; CORFAC 0.0</v>
          </cell>
          <cell r="X66" t="str">
            <v>&amp; CORFAC 0.0</v>
          </cell>
        </row>
        <row r="67">
          <cell r="A67">
            <v>24</v>
          </cell>
          <cell r="B67" t="str">
            <v>%PC2 not used</v>
          </cell>
          <cell r="C67" t="str">
            <v>%PC2 not used</v>
          </cell>
          <cell r="D67" t="str">
            <v>%PC2 not used</v>
          </cell>
          <cell r="E67" t="str">
            <v>%PC2 not used</v>
          </cell>
          <cell r="F67" t="str">
            <v>%PC2 not used</v>
          </cell>
          <cell r="G67" t="str">
            <v>%PC2 not used</v>
          </cell>
          <cell r="H67" t="str">
            <v>%PC2 not used</v>
          </cell>
          <cell r="I67" t="str">
            <v>%PC2 not used</v>
          </cell>
          <cell r="J67" t="str">
            <v>%PC2 not used</v>
          </cell>
          <cell r="K67" t="str">
            <v>%PC2 not used</v>
          </cell>
          <cell r="L67" t="str">
            <v>&amp; PC2 6.293474E-11</v>
          </cell>
          <cell r="M67" t="str">
            <v>%PC2 not used</v>
          </cell>
          <cell r="N67" t="str">
            <v>&amp; PC2 8.915755E-11</v>
          </cell>
          <cell r="O67" t="str">
            <v>%PC2 not used</v>
          </cell>
          <cell r="P67" t="str">
            <v>&amp; PC2 4.720106E-11</v>
          </cell>
          <cell r="Q67" t="str">
            <v>&amp; PC2 9.246985E-11</v>
          </cell>
          <cell r="R67" t="str">
            <v>&amp; PC2 9.964667E-11</v>
          </cell>
          <cell r="S67" t="str">
            <v>&amp; PC2 5.244562E-11</v>
          </cell>
          <cell r="T67" t="str">
            <v>&amp; PC2 9.246985E-11</v>
          </cell>
          <cell r="U67" t="str">
            <v>%PC2 not used</v>
          </cell>
          <cell r="V67" t="str">
            <v>&amp; PC2 1.010590E-11</v>
          </cell>
          <cell r="W67" t="str">
            <v>&amp; PC2 8.084723E-12</v>
          </cell>
          <cell r="X67" t="str">
            <v>&amp; PC2 1.010590E-11</v>
          </cell>
        </row>
        <row r="68">
          <cell r="A68">
            <v>25</v>
          </cell>
          <cell r="B68" t="str">
            <v>%&amp; UCOR 0.925591 %HSH4, unfired</v>
          </cell>
          <cell r="C68" t="str">
            <v>%&amp; UCOR 0.916102 %RHT2, unfired</v>
          </cell>
          <cell r="D68" t="str">
            <v>%&amp; UCOR 0.918907 %HSH3, unfired</v>
          </cell>
          <cell r="E68" t="str">
            <v>%&amp; UCOR 0.874253 %HSH2, unfired</v>
          </cell>
          <cell r="F68" t="str">
            <v>%&amp; UCOR 0.851094 %RHT1, unfired</v>
          </cell>
          <cell r="G68" t="str">
            <v>%&amp; UCOR 0.923041 %HSH1, unfired</v>
          </cell>
          <cell r="H68" t="str">
            <v>%&amp; UCOR 0.913788 %HEV3, unfired</v>
          </cell>
          <cell r="I68" t="str">
            <v>%&amp; UCOR 0.884297 %HEV2, unfired</v>
          </cell>
          <cell r="J68" t="str">
            <v>%&amp; UCOR 0.758824 %HEV1, unfired</v>
          </cell>
          <cell r="K68" t="str">
            <v>%&amp; UCOR 0.896483 %IPSH, unfired</v>
          </cell>
          <cell r="L68" t="str">
            <v>%&amp; UCOR 0.811019 %HEC5, unfired</v>
          </cell>
          <cell r="M68" t="str">
            <v>%&amp; UCOR 0.99063 %LPSH, unfired</v>
          </cell>
          <cell r="N68" t="str">
            <v>%&amp; UCOR 0.814896 %HEC4, unfired</v>
          </cell>
          <cell r="O68" t="str">
            <v>%&amp; UCOR 0.739067 %IPEV, unfired</v>
          </cell>
          <cell r="P68" t="str">
            <v>%&amp; UCOR 0.822829 %HEC3, unfired</v>
          </cell>
          <cell r="Q68" t="str">
            <v>%&amp; UCOR 1.053759 %IEC2, unfired</v>
          </cell>
          <cell r="R68" t="str">
            <v>%&amp; UCOR 0.817014 %HEC2, unfired</v>
          </cell>
          <cell r="S68" t="str">
            <v>%&amp; UCOR 0.799534 %HEC1, unfired</v>
          </cell>
          <cell r="T68" t="str">
            <v>%&amp; UCOR 1.031217 %IEC1, unfired</v>
          </cell>
          <cell r="U68" t="str">
            <v>%&amp; UCOR 0.625024 %LPEV, unfired</v>
          </cell>
          <cell r="V68" t="str">
            <v>%&amp; UCOR 0.895375 %LEC3, unfired</v>
          </cell>
          <cell r="W68" t="str">
            <v>%&amp; UCOR 0.883643 %LEC2, unfired</v>
          </cell>
          <cell r="X68" t="str">
            <v>%&amp; UCOR 0.794901 %LEC1, unfired</v>
          </cell>
        </row>
        <row r="69">
          <cell r="A69">
            <v>26</v>
          </cell>
          <cell r="B69" t="str">
            <v>%&amp; UCOR 0.912051 %HSH4, fired: 531.3 MBtu/h</v>
          </cell>
          <cell r="C69" t="str">
            <v>%&amp; UCOR 0.90307 %RHT2, fired: 531.3 MBtu/h</v>
          </cell>
          <cell r="D69" t="str">
            <v>%&amp; UCOR 0.937946 %HSH3, fired: 531.3 MBtu/h</v>
          </cell>
          <cell r="E69" t="str">
            <v>%&amp; UCOR 1.025781 %HSH2, fired: 531.3 MBtu/h</v>
          </cell>
          <cell r="F69" t="str">
            <v>%&amp; UCOR 0.889082 %RHT1, fired: 531.3 MBtu/h</v>
          </cell>
          <cell r="G69" t="str">
            <v>%&amp; UCOR 0.933803 %HSH1, fired: 531.3 MBtu/h</v>
          </cell>
          <cell r="H69" t="str">
            <v>%&amp; UCOR 0.973769 %HEV3, fired: 531.3 MBtu/h</v>
          </cell>
          <cell r="I69" t="str">
            <v>%&amp; UCOR 0.949537 %HEV2, fired: 531.3 MBtu/h</v>
          </cell>
          <cell r="J69" t="str">
            <v>%&amp; UCOR 0.864201 %HEV1, fired: 531.3 MBtu/h</v>
          </cell>
          <cell r="K69" t="str">
            <v>%&amp; UCOR 0.916777 %IPSH, fired: 531.3 MBtu/h</v>
          </cell>
          <cell r="L69" t="str">
            <v>%&amp; UCOR 0.797741 %HEC5, fired: 531.3 MBtu/h</v>
          </cell>
          <cell r="M69" t="str">
            <v>%&amp; UCOR 0.99063 %LPSH, fired: 531.3 MBtu/h</v>
          </cell>
          <cell r="N69" t="str">
            <v>%&amp; UCOR 0.801439 %HEC4, fired: 531.3 MBtu/h</v>
          </cell>
          <cell r="O69" t="str">
            <v>%&amp; UCOR 0.760671 %IPEV, fired: 531.3 MBtu/h</v>
          </cell>
          <cell r="P69" t="str">
            <v>%&amp; UCOR 0.819127 %HEC3, fired: 531.3 MBtu/h</v>
          </cell>
          <cell r="Q69" t="str">
            <v>%&amp; UCOR 1.225215 %IEC2, fired: 531.3 MBtu/h</v>
          </cell>
          <cell r="R69" t="str">
            <v>%&amp; UCOR 0.793323 %HEC2, fired: 531.3 MBtu/h</v>
          </cell>
          <cell r="S69" t="str">
            <v>%&amp; UCOR 0.804788 %HEC1, fired: 531.3 MBtu/h</v>
          </cell>
          <cell r="T69" t="str">
            <v>%&amp; UCOR 1.548472 %IEC1, fired: 531.3 MBtu/h</v>
          </cell>
          <cell r="U69" t="str">
            <v>%&amp; UCOR 0.817734 %LPEV, fired: 531.3 MBtu/h</v>
          </cell>
          <cell r="V69" t="str">
            <v>%&amp; UCOR 0.908565 %LEC3, fired: 531.3 MBtu/h</v>
          </cell>
          <cell r="W69" t="str">
            <v>%&amp; UCOR 0.91432 %LEC2, fired: 531.3 MBtu/h</v>
          </cell>
          <cell r="X69" t="str">
            <v>%&amp; UCOR 0.774902 %LEC1, fired: 531.3 MBtu/h</v>
          </cell>
        </row>
        <row r="74">
          <cell r="A74" t="str">
            <v>%HSH4</v>
          </cell>
          <cell r="B74">
            <v>0</v>
          </cell>
          <cell r="C74">
            <v>0.005</v>
          </cell>
          <cell r="D74">
            <v>-2.5484661418467873E-05</v>
          </cell>
          <cell r="E74">
            <v>0.925591</v>
          </cell>
        </row>
        <row r="75">
          <cell r="A75" t="str">
            <v>%RHT2</v>
          </cell>
          <cell r="B75">
            <v>0</v>
          </cell>
          <cell r="C75">
            <v>0.005</v>
          </cell>
          <cell r="D75">
            <v>-2.4528516071304946E-05</v>
          </cell>
          <cell r="E75">
            <v>0.916102</v>
          </cell>
        </row>
        <row r="76">
          <cell r="A76" t="str">
            <v>%HSH3</v>
          </cell>
          <cell r="B76">
            <v>0</v>
          </cell>
          <cell r="C76">
            <v>0.005</v>
          </cell>
          <cell r="D76">
            <v>3.5834746583914614E-05</v>
          </cell>
          <cell r="E76">
            <v>0.918907</v>
          </cell>
        </row>
        <row r="77">
          <cell r="A77" t="str">
            <v>%HSH2</v>
          </cell>
          <cell r="B77">
            <v>0</v>
          </cell>
          <cell r="C77">
            <v>0.005</v>
          </cell>
          <cell r="D77">
            <v>0.00028520234678120913</v>
          </cell>
          <cell r="E77">
            <v>0.874253</v>
          </cell>
        </row>
        <row r="78">
          <cell r="A78" t="str">
            <v>%RHT1</v>
          </cell>
          <cell r="B78">
            <v>0</v>
          </cell>
          <cell r="C78">
            <v>0.005</v>
          </cell>
          <cell r="D78">
            <v>7.150009733860787E-05</v>
          </cell>
          <cell r="E78">
            <v>0.851094</v>
          </cell>
        </row>
        <row r="79">
          <cell r="A79" t="str">
            <v>%HSH1</v>
          </cell>
          <cell r="B79">
            <v>0</v>
          </cell>
          <cell r="C79">
            <v>0.005</v>
          </cell>
          <cell r="D79">
            <v>2.0255976823157336E-05</v>
          </cell>
          <cell r="E79">
            <v>0.923041</v>
          </cell>
        </row>
        <row r="80">
          <cell r="A80" t="str">
            <v>%HEV3</v>
          </cell>
          <cell r="B80">
            <v>0</v>
          </cell>
          <cell r="C80">
            <v>0.005</v>
          </cell>
          <cell r="D80">
            <v>0.0001128947914727554</v>
          </cell>
          <cell r="E80">
            <v>0.913788</v>
          </cell>
        </row>
        <row r="81">
          <cell r="A81" t="str">
            <v>%HEV2</v>
          </cell>
          <cell r="B81">
            <v>0</v>
          </cell>
          <cell r="C81">
            <v>0.005</v>
          </cell>
          <cell r="D81">
            <v>0.0001227931544269446</v>
          </cell>
          <cell r="E81">
            <v>0.884297</v>
          </cell>
        </row>
        <row r="82">
          <cell r="A82" t="str">
            <v>%HEV1</v>
          </cell>
          <cell r="B82">
            <v>0</v>
          </cell>
          <cell r="C82">
            <v>0.005</v>
          </cell>
          <cell r="D82">
            <v>0.00019833804773219103</v>
          </cell>
          <cell r="E82">
            <v>0.758824</v>
          </cell>
        </row>
        <row r="83">
          <cell r="A83" t="str">
            <v>%HEC5</v>
          </cell>
          <cell r="B83">
            <v>0</v>
          </cell>
          <cell r="C83">
            <v>0.005</v>
          </cell>
          <cell r="D83">
            <v>-2.4991531337844466E-05</v>
          </cell>
          <cell r="E83">
            <v>0.811019</v>
          </cell>
        </row>
        <row r="84">
          <cell r="A84" t="str">
            <v>%IPSH</v>
          </cell>
          <cell r="B84">
            <v>0</v>
          </cell>
          <cell r="C84">
            <v>0.005</v>
          </cell>
          <cell r="D84">
            <v>3.8196877313617503E-05</v>
          </cell>
          <cell r="E84">
            <v>0.896483</v>
          </cell>
        </row>
        <row r="85">
          <cell r="A85" t="str">
            <v>%LPSH</v>
          </cell>
          <cell r="B85">
            <v>0</v>
          </cell>
          <cell r="C85">
            <v>0.005</v>
          </cell>
          <cell r="D85">
            <v>0</v>
          </cell>
          <cell r="E85">
            <v>0.99063</v>
          </cell>
        </row>
        <row r="86">
          <cell r="A86" t="str">
            <v>%HEC4</v>
          </cell>
          <cell r="B86">
            <v>0</v>
          </cell>
          <cell r="C86">
            <v>0.005</v>
          </cell>
          <cell r="D86">
            <v>-2.532844082040753E-05</v>
          </cell>
          <cell r="E86">
            <v>0.814896</v>
          </cell>
        </row>
        <row r="87">
          <cell r="A87" t="str">
            <v>%IPEV</v>
          </cell>
          <cell r="B87">
            <v>0</v>
          </cell>
          <cell r="C87">
            <v>0.005</v>
          </cell>
          <cell r="D87">
            <v>4.066252771673371E-05</v>
          </cell>
          <cell r="E87">
            <v>0.739067</v>
          </cell>
        </row>
        <row r="88">
          <cell r="A88" t="str">
            <v>%HEC3</v>
          </cell>
          <cell r="B88">
            <v>0</v>
          </cell>
          <cell r="C88">
            <v>0.005</v>
          </cell>
          <cell r="D88">
            <v>-6.967815108653389E-06</v>
          </cell>
          <cell r="E88">
            <v>0.822829</v>
          </cell>
        </row>
        <row r="89">
          <cell r="A89" t="str">
            <v>%IEC2</v>
          </cell>
          <cell r="B89">
            <v>0</v>
          </cell>
          <cell r="C89">
            <v>0.005</v>
          </cell>
          <cell r="D89">
            <v>0.00032271034772265837</v>
          </cell>
          <cell r="E89">
            <v>1.053759</v>
          </cell>
        </row>
        <row r="90">
          <cell r="A90" t="str">
            <v>%IEC1</v>
          </cell>
          <cell r="B90">
            <v>0</v>
          </cell>
          <cell r="C90">
            <v>0.005</v>
          </cell>
          <cell r="D90">
            <v>0.0009735648849342316</v>
          </cell>
          <cell r="E90">
            <v>1.031217</v>
          </cell>
        </row>
        <row r="91">
          <cell r="A91" t="str">
            <v>%HEC2</v>
          </cell>
          <cell r="B91">
            <v>0</v>
          </cell>
          <cell r="C91">
            <v>0.005</v>
          </cell>
          <cell r="D91">
            <v>-4.4590628778797494E-05</v>
          </cell>
          <cell r="E91">
            <v>0.817014</v>
          </cell>
        </row>
        <row r="92">
          <cell r="A92" t="str">
            <v>%HEC1</v>
          </cell>
          <cell r="B92">
            <v>0</v>
          </cell>
          <cell r="C92">
            <v>0.005</v>
          </cell>
          <cell r="D92">
            <v>9.888952074787936E-06</v>
          </cell>
          <cell r="E92">
            <v>0.799534</v>
          </cell>
        </row>
        <row r="93">
          <cell r="A93" t="str">
            <v>%LPEV</v>
          </cell>
          <cell r="B93">
            <v>0</v>
          </cell>
          <cell r="C93">
            <v>0.005</v>
          </cell>
          <cell r="D93">
            <v>0.00036271411388130747</v>
          </cell>
          <cell r="E93">
            <v>0.625024</v>
          </cell>
        </row>
        <row r="94">
          <cell r="A94" t="str">
            <v>%LEC3</v>
          </cell>
          <cell r="B94">
            <v>0</v>
          </cell>
          <cell r="C94">
            <v>0.005</v>
          </cell>
          <cell r="D94">
            <v>2.482589986038306E-05</v>
          </cell>
          <cell r="E94">
            <v>0.895375</v>
          </cell>
        </row>
        <row r="95">
          <cell r="A95" t="str">
            <v>%LEC2</v>
          </cell>
          <cell r="B95">
            <v>0</v>
          </cell>
          <cell r="C95">
            <v>0.005</v>
          </cell>
          <cell r="D95">
            <v>5.7739509478163546E-05</v>
          </cell>
          <cell r="E95">
            <v>0.883643</v>
          </cell>
        </row>
        <row r="96">
          <cell r="A96" t="str">
            <v>%LEC1</v>
          </cell>
          <cell r="B96">
            <v>0</v>
          </cell>
          <cell r="C96">
            <v>0.005</v>
          </cell>
          <cell r="D96">
            <v>-3.7641635428946434E-05</v>
          </cell>
          <cell r="E96">
            <v>0.794901</v>
          </cell>
        </row>
      </sheetData>
      <sheetData sheetId="10">
        <row r="4">
          <cell r="A4" t="str">
            <v>%HSH4</v>
          </cell>
          <cell r="B4" t="str">
            <v>SUPERHTR</v>
          </cell>
          <cell r="C4" t="str">
            <v>&amp; DESIGNM 3584000.00  DESIGNT 1117.98  AREA 31141.71    %HSH4</v>
          </cell>
          <cell r="D4">
            <v>65.94</v>
          </cell>
          <cell r="E4" t="str">
            <v>OK</v>
          </cell>
          <cell r="F4">
            <v>1119</v>
          </cell>
          <cell r="G4">
            <v>1116.97</v>
          </cell>
          <cell r="H4">
            <v>1048</v>
          </cell>
          <cell r="I4">
            <v>1056</v>
          </cell>
          <cell r="J4">
            <v>63</v>
          </cell>
          <cell r="K4">
            <v>68.97</v>
          </cell>
          <cell r="L4">
            <v>2.05</v>
          </cell>
          <cell r="M4">
            <v>2.06</v>
          </cell>
          <cell r="N4">
            <v>31141.71</v>
          </cell>
        </row>
        <row r="5">
          <cell r="A5" t="str">
            <v>%RHT3</v>
          </cell>
          <cell r="B5" t="str">
            <v>SUPERHTR</v>
          </cell>
          <cell r="C5" t="str">
            <v>&amp; DESIGNM 3584000.00  DESIGNT 1114.28  AREA 78949.38    %RHT3</v>
          </cell>
          <cell r="D5">
            <v>68.81</v>
          </cell>
          <cell r="E5" t="str">
            <v>OK</v>
          </cell>
          <cell r="F5">
            <v>1116.97</v>
          </cell>
          <cell r="G5">
            <v>1111.59</v>
          </cell>
          <cell r="H5">
            <v>1035</v>
          </cell>
          <cell r="I5">
            <v>1055.4</v>
          </cell>
          <cell r="J5">
            <v>61.57</v>
          </cell>
          <cell r="K5">
            <v>76.59</v>
          </cell>
          <cell r="L5">
            <v>5.43</v>
          </cell>
          <cell r="M5">
            <v>5.46</v>
          </cell>
          <cell r="N5">
            <v>78949.38</v>
          </cell>
        </row>
        <row r="6">
          <cell r="A6" t="str">
            <v>%HSH3</v>
          </cell>
          <cell r="B6" t="str">
            <v>SUPERHTR</v>
          </cell>
          <cell r="C6" t="str">
            <v>&amp; DESIGNM 3584000.00  DESIGNT 1098.32  AREA 276479.39    %HSH3</v>
          </cell>
          <cell r="D6">
            <v>96.84</v>
          </cell>
          <cell r="E6" t="str">
            <v>OK</v>
          </cell>
          <cell r="F6">
            <v>1111.59</v>
          </cell>
          <cell r="G6">
            <v>1085.04</v>
          </cell>
          <cell r="H6">
            <v>945</v>
          </cell>
          <cell r="I6">
            <v>1048</v>
          </cell>
          <cell r="J6">
            <v>63.59</v>
          </cell>
          <cell r="K6">
            <v>140.04</v>
          </cell>
          <cell r="L6">
            <v>26.77</v>
          </cell>
          <cell r="M6">
            <v>26.91</v>
          </cell>
          <cell r="N6">
            <v>276479.39</v>
          </cell>
        </row>
        <row r="7">
          <cell r="A7" t="str">
            <v>%RHT2</v>
          </cell>
          <cell r="B7" t="str">
            <v>SUPERHTR</v>
          </cell>
          <cell r="C7" t="str">
            <v>&amp; DESIGNM 3584000.00  DESIGNT 1069.90  AREA 355902.94    %RHT2</v>
          </cell>
          <cell r="D7">
            <v>85.52</v>
          </cell>
          <cell r="E7" t="str">
            <v>OK</v>
          </cell>
          <cell r="F7">
            <v>1085.04</v>
          </cell>
          <cell r="G7">
            <v>1054.76</v>
          </cell>
          <cell r="H7">
            <v>919.99</v>
          </cell>
          <cell r="I7">
            <v>1035</v>
          </cell>
          <cell r="J7">
            <v>50.05</v>
          </cell>
          <cell r="K7">
            <v>134.77</v>
          </cell>
          <cell r="L7">
            <v>30.44</v>
          </cell>
          <cell r="M7">
            <v>30.59</v>
          </cell>
          <cell r="N7">
            <v>355902.94</v>
          </cell>
        </row>
        <row r="8">
          <cell r="A8" t="str">
            <v>%HSH2</v>
          </cell>
          <cell r="B8" t="str">
            <v>SUPERHTR</v>
          </cell>
          <cell r="C8" t="str">
            <v>&amp; DESIGNM 3584000.00  DESIGNT 1054.09  AREA 11807.64    %HSH2</v>
          </cell>
          <cell r="D8">
            <v>111.58</v>
          </cell>
          <cell r="E8" t="str">
            <v>OK</v>
          </cell>
          <cell r="F8">
            <v>1054.75</v>
          </cell>
          <cell r="G8">
            <v>1053.43</v>
          </cell>
          <cell r="H8">
            <v>940</v>
          </cell>
          <cell r="I8">
            <v>945</v>
          </cell>
          <cell r="J8">
            <v>109.75</v>
          </cell>
          <cell r="K8">
            <v>113.43</v>
          </cell>
          <cell r="L8">
            <v>1.32</v>
          </cell>
          <cell r="M8">
            <v>1.32</v>
          </cell>
          <cell r="N8">
            <v>11807.64</v>
          </cell>
        </row>
        <row r="9">
          <cell r="A9" t="str">
            <v>%RHT1</v>
          </cell>
          <cell r="B9" t="str">
            <v>SUPERHTR</v>
          </cell>
          <cell r="C9" t="str">
            <v>&amp; DESIGNM 3584000.00  DESIGNT 1025.28  AREA 278720.78    %RHT1</v>
          </cell>
          <cell r="D9">
            <v>201.94</v>
          </cell>
          <cell r="E9" t="str">
            <v>OK</v>
          </cell>
          <cell r="F9">
            <v>1053.43</v>
          </cell>
          <cell r="G9">
            <v>997.12</v>
          </cell>
          <cell r="H9">
            <v>706.47</v>
          </cell>
          <cell r="I9">
            <v>920</v>
          </cell>
          <cell r="J9">
            <v>133.43</v>
          </cell>
          <cell r="K9">
            <v>290.64</v>
          </cell>
          <cell r="L9">
            <v>56.29</v>
          </cell>
          <cell r="M9">
            <v>56.57</v>
          </cell>
          <cell r="N9">
            <v>278720.78</v>
          </cell>
        </row>
        <row r="10">
          <cell r="A10" t="str">
            <v>%HSH1</v>
          </cell>
          <cell r="B10" t="str">
            <v>SUPERHTR</v>
          </cell>
          <cell r="C10" t="str">
            <v>&amp; DESIGNM 3584000.00  DESIGNT 933.60  AREA 855945.39    %HSH1</v>
          </cell>
          <cell r="D10">
            <v>146.57</v>
          </cell>
          <cell r="E10" t="str">
            <v>OK</v>
          </cell>
          <cell r="F10">
            <v>997.12</v>
          </cell>
          <cell r="G10">
            <v>870.08</v>
          </cell>
          <cell r="H10">
            <v>569.62</v>
          </cell>
          <cell r="I10">
            <v>940</v>
          </cell>
          <cell r="J10">
            <v>57.12</v>
          </cell>
          <cell r="K10">
            <v>300.46</v>
          </cell>
          <cell r="L10">
            <v>125.46</v>
          </cell>
          <cell r="M10">
            <v>126.09</v>
          </cell>
          <cell r="N10">
            <v>855945.39</v>
          </cell>
        </row>
        <row r="11">
          <cell r="A11" t="str">
            <v>%HPEV</v>
          </cell>
          <cell r="B11" t="str">
            <v>EVAPDRUM</v>
          </cell>
          <cell r="C11" t="str">
            <v>&amp; DESIGNM 3584000.00  DESIGNT 726.85  AREA 2945535.25  %HPEV</v>
          </cell>
          <cell r="D11">
            <v>93.42</v>
          </cell>
          <cell r="E11" t="str">
            <v>OK</v>
          </cell>
          <cell r="F11">
            <v>870.08</v>
          </cell>
          <cell r="G11">
            <v>583.62</v>
          </cell>
          <cell r="H11">
            <v>560.61</v>
          </cell>
          <cell r="I11">
            <v>569.62</v>
          </cell>
          <cell r="J11">
            <v>300.46</v>
          </cell>
          <cell r="K11">
            <v>14</v>
          </cell>
          <cell r="L11">
            <v>275.19</v>
          </cell>
          <cell r="M11">
            <v>276.57</v>
          </cell>
          <cell r="N11">
            <v>2945535.25</v>
          </cell>
        </row>
        <row r="12">
          <cell r="A12" t="str">
            <v>%LPSH</v>
          </cell>
          <cell r="B12" t="str">
            <v>SUPERHTR</v>
          </cell>
          <cell r="C12" t="str">
            <v>&amp; DESIGNM 3584000.00  DESIGNT 580.32  AREA 70184.18    %LPSH</v>
          </cell>
          <cell r="D12">
            <v>88.61</v>
          </cell>
          <cell r="E12" t="str">
            <v>OK</v>
          </cell>
          <cell r="F12">
            <v>583.62</v>
          </cell>
          <cell r="G12">
            <v>577.02</v>
          </cell>
          <cell r="H12">
            <v>305.37</v>
          </cell>
          <cell r="I12">
            <v>568.62</v>
          </cell>
          <cell r="J12">
            <v>15</v>
          </cell>
          <cell r="K12">
            <v>271.65</v>
          </cell>
          <cell r="L12">
            <v>6.22</v>
          </cell>
          <cell r="M12">
            <v>6.25</v>
          </cell>
          <cell r="N12">
            <v>70184.18</v>
          </cell>
        </row>
        <row r="13">
          <cell r="A13" t="str">
            <v>%HEC4</v>
          </cell>
          <cell r="B13" t="str">
            <v>ECONOMZR</v>
          </cell>
          <cell r="C13" t="str">
            <v>&amp; DESIGNM 3584000.00  DESIGNT 573.50  AREA 357486.44  PC2 8.63899e-12  %HEC4</v>
          </cell>
          <cell r="D13">
            <v>18.52</v>
          </cell>
          <cell r="E13" t="str">
            <v>Too Low! Below 30°</v>
          </cell>
          <cell r="F13">
            <v>577.02</v>
          </cell>
          <cell r="G13">
            <v>569.98</v>
          </cell>
          <cell r="H13">
            <v>549.18</v>
          </cell>
          <cell r="I13">
            <v>560.6</v>
          </cell>
          <cell r="J13">
            <v>16.42</v>
          </cell>
          <cell r="K13">
            <v>20.8</v>
          </cell>
          <cell r="L13">
            <v>6.62</v>
          </cell>
          <cell r="M13">
            <v>6.65</v>
          </cell>
          <cell r="N13">
            <v>357486.44</v>
          </cell>
        </row>
        <row r="14">
          <cell r="A14" t="str">
            <v>%IPSH</v>
          </cell>
          <cell r="B14" t="str">
            <v>SUPERHTR</v>
          </cell>
          <cell r="C14" t="str">
            <v>&amp; DESIGNM 3584000.00  DESIGNT 567.08  AREA 95495.62    %IPSH</v>
          </cell>
          <cell r="D14">
            <v>57.12</v>
          </cell>
          <cell r="E14" t="str">
            <v>OK</v>
          </cell>
          <cell r="F14">
            <v>569.98</v>
          </cell>
          <cell r="G14">
            <v>564.18</v>
          </cell>
          <cell r="H14">
            <v>419.85</v>
          </cell>
          <cell r="I14">
            <v>554.98</v>
          </cell>
          <cell r="J14">
            <v>15</v>
          </cell>
          <cell r="K14">
            <v>144.33</v>
          </cell>
          <cell r="L14">
            <v>5.45</v>
          </cell>
          <cell r="M14">
            <v>5.48</v>
          </cell>
          <cell r="N14">
            <v>95495.62</v>
          </cell>
        </row>
        <row r="15">
          <cell r="A15" t="str">
            <v>%HEC3</v>
          </cell>
          <cell r="B15" t="str">
            <v>ECONOMZR</v>
          </cell>
          <cell r="C15" t="str">
            <v>&amp; DESIGNM 3584000.00  DESIGNT 526.67  AREA 1857382.03  PC2 8.38490e-11  %HEC3</v>
          </cell>
          <cell r="D15">
            <v>37.78</v>
          </cell>
          <cell r="E15" t="str">
            <v>Warning! Below 40°</v>
          </cell>
          <cell r="F15">
            <v>564.18</v>
          </cell>
          <cell r="G15">
            <v>489.16</v>
          </cell>
          <cell r="H15">
            <v>412.57</v>
          </cell>
          <cell r="I15">
            <v>549.18</v>
          </cell>
          <cell r="J15">
            <v>15</v>
          </cell>
          <cell r="K15">
            <v>76.6</v>
          </cell>
          <cell r="L15">
            <v>70.17</v>
          </cell>
          <cell r="M15">
            <v>70.52</v>
          </cell>
          <cell r="N15">
            <v>1857382.03</v>
          </cell>
        </row>
        <row r="16">
          <cell r="A16" t="str">
            <v>%IPEV</v>
          </cell>
          <cell r="B16" t="str">
            <v>EVAPDRUM</v>
          </cell>
          <cell r="C16" t="str">
            <v>&amp; DESIGNM 3584000.00  DESIGNT 461.51  AREA 1484006.00  %IPEV</v>
          </cell>
          <cell r="D16">
            <v>34.58</v>
          </cell>
          <cell r="E16" t="str">
            <v>Warning! Below 40°</v>
          </cell>
          <cell r="F16">
            <v>489.16</v>
          </cell>
          <cell r="G16">
            <v>433.85</v>
          </cell>
          <cell r="H16">
            <v>410.85</v>
          </cell>
          <cell r="I16">
            <v>419.85</v>
          </cell>
          <cell r="J16">
            <v>69.31</v>
          </cell>
          <cell r="K16">
            <v>14</v>
          </cell>
          <cell r="L16">
            <v>51.32</v>
          </cell>
          <cell r="M16">
            <v>51.57</v>
          </cell>
          <cell r="N16">
            <v>1484006</v>
          </cell>
        </row>
        <row r="17">
          <cell r="A17" t="str">
            <v>%IEC2</v>
          </cell>
          <cell r="B17" t="str">
            <v>ECONOMZR</v>
          </cell>
          <cell r="C17" t="str">
            <v>&amp; DESIGNM 3584000.00  DESIGNT 430.71  AREA 144395.23  PC2 9.41780e-10  %IEC2</v>
          </cell>
          <cell r="D17">
            <v>40.22</v>
          </cell>
          <cell r="E17" t="str">
            <v>OK</v>
          </cell>
          <cell r="F17">
            <v>433.85</v>
          </cell>
          <cell r="G17">
            <v>427.57</v>
          </cell>
          <cell r="H17">
            <v>363.13</v>
          </cell>
          <cell r="I17">
            <v>410.85</v>
          </cell>
          <cell r="J17">
            <v>23</v>
          </cell>
          <cell r="K17">
            <v>64.44</v>
          </cell>
          <cell r="L17">
            <v>5.81</v>
          </cell>
          <cell r="M17">
            <v>5.84</v>
          </cell>
          <cell r="N17">
            <v>144395.23</v>
          </cell>
        </row>
        <row r="18">
          <cell r="A18" t="str">
            <v>%HEC2</v>
          </cell>
          <cell r="B18" t="str">
            <v>ECONOMZR</v>
          </cell>
          <cell r="C18" t="str">
            <v>&amp; DESIGNM 3584000.00  DESIGNT 417.09  AREA 819004.51  PC2 2.79497e-11  %HEC2</v>
          </cell>
          <cell r="D18">
            <v>23.6</v>
          </cell>
          <cell r="E18" t="str">
            <v>Too Low! Below 30°</v>
          </cell>
          <cell r="F18">
            <v>427.57</v>
          </cell>
          <cell r="G18">
            <v>406.62</v>
          </cell>
          <cell r="H18">
            <v>371.62</v>
          </cell>
          <cell r="I18">
            <v>412.57</v>
          </cell>
          <cell r="J18">
            <v>15</v>
          </cell>
          <cell r="K18">
            <v>35</v>
          </cell>
          <cell r="L18">
            <v>19.33</v>
          </cell>
          <cell r="M18">
            <v>19.43</v>
          </cell>
          <cell r="N18">
            <v>819004.51</v>
          </cell>
        </row>
        <row r="19">
          <cell r="A19" t="str">
            <v>%HEC1</v>
          </cell>
          <cell r="B19" t="str">
            <v>ECONOMZR</v>
          </cell>
          <cell r="C19" t="str">
            <v>&amp; DESIGNM 3584000.00  DESIGNT 392.38  AREA 548533.38  PC2 3.20151e-11  %HEC1</v>
          </cell>
          <cell r="D19">
            <v>47.78</v>
          </cell>
          <cell r="E19" t="str">
            <v>OK</v>
          </cell>
          <cell r="F19">
            <v>406.62</v>
          </cell>
          <cell r="G19">
            <v>378.13</v>
          </cell>
          <cell r="H19">
            <v>314.77</v>
          </cell>
          <cell r="I19">
            <v>371.62</v>
          </cell>
          <cell r="J19">
            <v>35</v>
          </cell>
          <cell r="K19">
            <v>63.36</v>
          </cell>
          <cell r="L19">
            <v>26.21</v>
          </cell>
          <cell r="M19">
            <v>26.34</v>
          </cell>
          <cell r="N19">
            <v>548533.38</v>
          </cell>
        </row>
        <row r="20">
          <cell r="A20" t="str">
            <v>%IEC1</v>
          </cell>
          <cell r="B20" t="str">
            <v>ECONOMZR</v>
          </cell>
          <cell r="C20" t="str">
            <v>&amp; DESIGNM 3584000.00  DESIGNT 374.52  AREA 196818.89  PC2 1.37407e-09  %IEC1</v>
          </cell>
          <cell r="D20">
            <v>33.67</v>
          </cell>
          <cell r="E20" t="str">
            <v>Warning! Below 40°</v>
          </cell>
          <cell r="F20">
            <v>378.13</v>
          </cell>
          <cell r="G20">
            <v>370.92</v>
          </cell>
          <cell r="H20">
            <v>307.23</v>
          </cell>
          <cell r="I20">
            <v>363.13</v>
          </cell>
          <cell r="J20">
            <v>15</v>
          </cell>
          <cell r="K20">
            <v>63.68</v>
          </cell>
          <cell r="L20">
            <v>6.63</v>
          </cell>
          <cell r="M20">
            <v>6.66</v>
          </cell>
          <cell r="N20">
            <v>196818.89</v>
          </cell>
        </row>
        <row r="21">
          <cell r="A21" t="str">
            <v>%LPEV</v>
          </cell>
          <cell r="B21" t="str">
            <v>INTDEA</v>
          </cell>
          <cell r="C21" t="str">
            <v>&amp; DESIGNM 3584000.00  DESIGNT 345.14  AREA 1412918.28  %LPEV</v>
          </cell>
          <cell r="D21">
            <v>33.39</v>
          </cell>
          <cell r="E21" t="str">
            <v>Warning! Below 40°</v>
          </cell>
          <cell r="F21">
            <v>370.92</v>
          </cell>
          <cell r="G21">
            <v>319.37</v>
          </cell>
          <cell r="H21">
            <v>296.4</v>
          </cell>
          <cell r="I21">
            <v>305.37</v>
          </cell>
          <cell r="J21">
            <v>65.55</v>
          </cell>
          <cell r="K21">
            <v>14</v>
          </cell>
          <cell r="L21">
            <v>47.18</v>
          </cell>
          <cell r="M21">
            <v>47.42</v>
          </cell>
          <cell r="N21">
            <v>1412918.28</v>
          </cell>
        </row>
        <row r="22">
          <cell r="A22" t="str">
            <v>%LEC1</v>
          </cell>
          <cell r="B22" t="str">
            <v>ECONOMZR</v>
          </cell>
          <cell r="C22" t="str">
            <v>&amp; DESIGNM 3584000.00  DESIGNT 253.76  AREA 3459060.83  PC2 2.60988e-11  %LEC1</v>
          </cell>
          <cell r="D22">
            <v>34.4</v>
          </cell>
          <cell r="E22" t="str">
            <v>Warning! Below 40°</v>
          </cell>
          <cell r="F22">
            <v>319.37</v>
          </cell>
          <cell r="G22">
            <v>188.16</v>
          </cell>
          <cell r="H22">
            <v>140.09</v>
          </cell>
          <cell r="I22">
            <v>295.77</v>
          </cell>
          <cell r="J22">
            <v>23.6</v>
          </cell>
          <cell r="K22">
            <v>48.07</v>
          </cell>
          <cell r="L22">
            <v>118.98</v>
          </cell>
          <cell r="M22">
            <v>119.58</v>
          </cell>
          <cell r="N22">
            <v>3459060.83</v>
          </cell>
        </row>
      </sheetData>
      <sheetData sheetId="11">
        <row r="1">
          <cell r="P1" t="str">
            <v>C:\Documents and Settings\oeh32800\My Documents\proj04\South Bay\M42 Files</v>
          </cell>
        </row>
        <row r="2">
          <cell r="E2" t="str">
            <v>D:\Projects\Wallula\M42FilesR7</v>
          </cell>
          <cell r="P2" t="str">
            <v>HBDES</v>
          </cell>
        </row>
        <row r="3">
          <cell r="F3" t="e">
            <v>#NAME?</v>
          </cell>
          <cell r="P3" t="str">
            <v>C:\Documents and Settings\oeh32800\My Documents\proj04\South Bay\M42 Files\HBDES.img</v>
          </cell>
          <cell r="AO3" t="str">
            <v>C:\Documents and Settings\oeh32800\My Documents\proj04\South Bay\M42 Files\HB_1percent_1CT_50_UF.img</v>
          </cell>
        </row>
        <row r="4">
          <cell r="E4" t="str">
            <v>c:\m42</v>
          </cell>
          <cell r="P4" t="str">
            <v>Normal Operation</v>
          </cell>
        </row>
        <row r="5">
          <cell r="P5" t="str">
            <v>HRSG Design</v>
          </cell>
        </row>
        <row r="6">
          <cell r="E6" t="str">
            <v>m42v02</v>
          </cell>
          <cell r="P6" t="str">
            <v>Annual Avg Ambient</v>
          </cell>
        </row>
        <row r="7">
          <cell r="P7" t="str">
            <v>Supplemental Firing Off</v>
          </cell>
        </row>
        <row r="8">
          <cell r="P8">
            <v>16</v>
          </cell>
        </row>
        <row r="10">
          <cell r="P10" t="str">
            <v>B&amp;V Design</v>
          </cell>
        </row>
        <row r="11">
          <cell r="P11" t="str">
            <v>GE 2x40.0</v>
          </cell>
        </row>
        <row r="12">
          <cell r="P12">
            <v>30</v>
          </cell>
        </row>
        <row r="13">
          <cell r="P13">
            <v>365</v>
          </cell>
        </row>
        <row r="14">
          <cell r="P14">
            <v>0.6</v>
          </cell>
        </row>
        <row r="15">
          <cell r="P15">
            <v>1</v>
          </cell>
        </row>
        <row r="16">
          <cell r="P16" t="str">
            <v>Custom</v>
          </cell>
        </row>
        <row r="17">
          <cell r="P17">
            <v>0.01</v>
          </cell>
        </row>
        <row r="18">
          <cell r="P18">
            <v>0.01</v>
          </cell>
        </row>
        <row r="19">
          <cell r="P19">
            <v>0</v>
          </cell>
        </row>
        <row r="20">
          <cell r="P20">
            <v>0</v>
          </cell>
        </row>
        <row r="21">
          <cell r="P21">
            <v>0.1</v>
          </cell>
        </row>
        <row r="22">
          <cell r="P22">
            <v>0</v>
          </cell>
        </row>
        <row r="23">
          <cell r="P23">
            <v>2</v>
          </cell>
        </row>
        <row r="24">
          <cell r="P24">
            <v>1</v>
          </cell>
        </row>
        <row r="25">
          <cell r="P25">
            <v>1</v>
          </cell>
        </row>
        <row r="27">
          <cell r="E27" t="str">
            <v>GOREAD</v>
          </cell>
          <cell r="F27" t="str">
            <v>M</v>
          </cell>
          <cell r="G27" t="str">
            <v>lb/h</v>
          </cell>
          <cell r="H27">
            <v>0</v>
          </cell>
          <cell r="P27">
            <v>168200</v>
          </cell>
        </row>
        <row r="28">
          <cell r="E28" t="str">
            <v>GHRREAD</v>
          </cell>
          <cell r="F28" t="str">
            <v>M</v>
          </cell>
          <cell r="G28" t="str">
            <v>lb/h</v>
          </cell>
          <cell r="H28">
            <v>0</v>
          </cell>
          <cell r="P28">
            <v>9415</v>
          </cell>
        </row>
        <row r="29">
          <cell r="E29" t="str">
            <v>CTEXDUCT</v>
          </cell>
          <cell r="F29" t="str">
            <v>M</v>
          </cell>
          <cell r="G29" t="str">
            <v>lb/h</v>
          </cell>
          <cell r="H29">
            <v>0</v>
          </cell>
          <cell r="P29">
            <v>3584000</v>
          </cell>
        </row>
        <row r="30">
          <cell r="E30" t="str">
            <v>CTEXDUCT</v>
          </cell>
          <cell r="F30" t="str">
            <v>T</v>
          </cell>
          <cell r="G30" t="str">
            <v>F</v>
          </cell>
          <cell r="H30">
            <v>2</v>
          </cell>
          <cell r="P30">
            <v>1120</v>
          </cell>
        </row>
        <row r="31">
          <cell r="E31" t="str">
            <v>NOXWGASM</v>
          </cell>
          <cell r="F31" t="str">
            <v>M</v>
          </cell>
          <cell r="G31" t="str">
            <v>lb/h</v>
          </cell>
          <cell r="H31">
            <v>0</v>
          </cell>
          <cell r="P31">
            <v>0</v>
          </cell>
        </row>
        <row r="32">
          <cell r="E32" t="str">
            <v>STMGASM</v>
          </cell>
          <cell r="F32" t="str">
            <v>M</v>
          </cell>
          <cell r="G32" t="str">
            <v>lb/h</v>
          </cell>
          <cell r="H32">
            <v>0</v>
          </cell>
          <cell r="P32">
            <v>0</v>
          </cell>
        </row>
        <row r="33">
          <cell r="P33">
            <v>5</v>
          </cell>
        </row>
        <row r="34">
          <cell r="F34" t="str">
            <v>M</v>
          </cell>
          <cell r="G34" t="str">
            <v>lb/h</v>
          </cell>
          <cell r="H34">
            <v>0</v>
          </cell>
          <cell r="P34">
            <v>4</v>
          </cell>
        </row>
        <row r="36">
          <cell r="P36" t="str">
            <v> None/9 ppm</v>
          </cell>
        </row>
        <row r="38">
          <cell r="P38">
            <v>14.69</v>
          </cell>
        </row>
        <row r="39">
          <cell r="P39">
            <v>62</v>
          </cell>
        </row>
        <row r="40">
          <cell r="P40">
            <v>83.6</v>
          </cell>
        </row>
        <row r="42">
          <cell r="P42">
            <v>62</v>
          </cell>
        </row>
        <row r="43">
          <cell r="P43">
            <v>83.6</v>
          </cell>
        </row>
        <row r="44">
          <cell r="P44" t="str">
            <v>NoEC</v>
          </cell>
        </row>
        <row r="46">
          <cell r="P46" t="str">
            <v>Natural Gas</v>
          </cell>
        </row>
        <row r="47">
          <cell r="P47">
            <v>20530.07467279544</v>
          </cell>
        </row>
        <row r="48">
          <cell r="P48">
            <v>22783.130589365457</v>
          </cell>
        </row>
        <row r="49">
          <cell r="P49" t="str">
            <v>GEPG7241(FA)</v>
          </cell>
        </row>
        <row r="50">
          <cell r="P50">
            <v>1</v>
          </cell>
        </row>
        <row r="51">
          <cell r="P51" t="str">
            <v>Natural Gas</v>
          </cell>
        </row>
        <row r="52">
          <cell r="P52" t="str">
            <v>GEPG7241(FA)62_84_100REV_0</v>
          </cell>
        </row>
        <row r="53">
          <cell r="P53">
            <v>168200</v>
          </cell>
        </row>
        <row r="54">
          <cell r="P54">
            <v>9415</v>
          </cell>
        </row>
        <row r="55">
          <cell r="P55">
            <v>10448.241319994593</v>
          </cell>
        </row>
        <row r="56">
          <cell r="P56">
            <v>1583.603</v>
          </cell>
        </row>
        <row r="57">
          <cell r="P57">
            <v>1757.3941900230907</v>
          </cell>
        </row>
        <row r="58">
          <cell r="P58">
            <v>3584000</v>
          </cell>
        </row>
        <row r="59">
          <cell r="P59">
            <v>1120</v>
          </cell>
        </row>
        <row r="60">
          <cell r="P60">
            <v>0</v>
          </cell>
        </row>
        <row r="61">
          <cell r="P61">
            <v>15.8</v>
          </cell>
        </row>
        <row r="62">
          <cell r="P62">
            <v>0</v>
          </cell>
        </row>
        <row r="63">
          <cell r="P63">
            <v>0</v>
          </cell>
        </row>
        <row r="64">
          <cell r="P64">
            <v>77140</v>
          </cell>
        </row>
        <row r="65">
          <cell r="P65">
            <v>365</v>
          </cell>
        </row>
        <row r="66">
          <cell r="P66">
            <v>3506860</v>
          </cell>
        </row>
        <row r="68">
          <cell r="P68">
            <v>0</v>
          </cell>
        </row>
        <row r="69">
          <cell r="P69">
            <v>0.7279829999999999</v>
          </cell>
        </row>
        <row r="70">
          <cell r="P70">
            <v>0.237904</v>
          </cell>
        </row>
        <row r="71">
          <cell r="P71">
            <v>0.010789</v>
          </cell>
        </row>
        <row r="72">
          <cell r="P72">
            <v>0.023321</v>
          </cell>
        </row>
        <row r="73">
          <cell r="P73">
            <v>2.9999999999999997E-06</v>
          </cell>
        </row>
        <row r="74">
          <cell r="P74">
            <v>1</v>
          </cell>
        </row>
        <row r="75">
          <cell r="P75">
            <v>20530.07467279544</v>
          </cell>
        </row>
        <row r="76">
          <cell r="P76">
            <v>22783.130589365457</v>
          </cell>
        </row>
        <row r="77">
          <cell r="P77">
            <v>1.1097441656924687</v>
          </cell>
        </row>
        <row r="79">
          <cell r="P79">
            <v>0.009292666910790703</v>
          </cell>
        </row>
        <row r="80">
          <cell r="P80">
            <v>0.036988310027107764</v>
          </cell>
        </row>
        <row r="81">
          <cell r="P81">
            <v>0.08709435608832874</v>
          </cell>
        </row>
        <row r="82">
          <cell r="P82">
            <v>0.7401398934504503</v>
          </cell>
        </row>
        <row r="83">
          <cell r="P83">
            <v>0.12648471642228545</v>
          </cell>
        </row>
        <row r="84">
          <cell r="P84">
            <v>5.7101037010099715E-08</v>
          </cell>
        </row>
        <row r="85">
          <cell r="P85">
            <v>0.9999999999999999</v>
          </cell>
        </row>
        <row r="86">
          <cell r="P86">
            <v>188.16</v>
          </cell>
        </row>
        <row r="87">
          <cell r="P87">
            <v>0</v>
          </cell>
        </row>
        <row r="89">
          <cell r="P89" t="str">
            <v>  VERIFIED</v>
          </cell>
        </row>
        <row r="90">
          <cell r="P90" t="str">
            <v>  VERIFIED</v>
          </cell>
        </row>
        <row r="91">
          <cell r="P91" t="str">
            <v>  VERIFIED</v>
          </cell>
        </row>
        <row r="92">
          <cell r="P92" t="str">
            <v>  VERIFIED</v>
          </cell>
        </row>
        <row r="93">
          <cell r="P93" t="str">
            <v>  VERIFIED</v>
          </cell>
        </row>
        <row r="94">
          <cell r="P94" t="str">
            <v>  VERIFIED</v>
          </cell>
        </row>
        <row r="97">
          <cell r="E97" t="str">
            <v>GEN</v>
          </cell>
          <cell r="F97" t="str">
            <v>output</v>
          </cell>
          <cell r="G97" t="str">
            <v>kW</v>
          </cell>
          <cell r="H97">
            <v>0</v>
          </cell>
          <cell r="P97">
            <v>188799</v>
          </cell>
        </row>
        <row r="98">
          <cell r="P98">
            <v>0</v>
          </cell>
        </row>
        <row r="99">
          <cell r="P99">
            <v>0</v>
          </cell>
        </row>
        <row r="100">
          <cell r="P100">
            <v>188799</v>
          </cell>
        </row>
        <row r="103">
          <cell r="E103" t="str">
            <v>HPP</v>
          </cell>
          <cell r="F103" t="str">
            <v>powin</v>
          </cell>
          <cell r="G103" t="str">
            <v>kW</v>
          </cell>
          <cell r="H103">
            <v>2</v>
          </cell>
          <cell r="P103">
            <v>1223.03</v>
          </cell>
        </row>
        <row r="104">
          <cell r="E104" t="str">
            <v>IPP</v>
          </cell>
          <cell r="F104" t="str">
            <v>powin</v>
          </cell>
          <cell r="G104" t="str">
            <v>kW</v>
          </cell>
          <cell r="H104">
            <v>2</v>
          </cell>
          <cell r="P104">
            <v>373.68</v>
          </cell>
        </row>
        <row r="105">
          <cell r="P105">
            <v>1596.71</v>
          </cell>
        </row>
        <row r="106">
          <cell r="P106">
            <v>0.92</v>
          </cell>
        </row>
        <row r="107">
          <cell r="F107" t="str">
            <v>POWIN</v>
          </cell>
          <cell r="G107" t="str">
            <v>kW</v>
          </cell>
          <cell r="H107">
            <v>2</v>
          </cell>
          <cell r="P107">
            <v>1736</v>
          </cell>
        </row>
        <row r="109">
          <cell r="P109">
            <v>3472</v>
          </cell>
        </row>
        <row r="111">
          <cell r="F111" t="str">
            <v>powin</v>
          </cell>
          <cell r="G111" t="str">
            <v>kW</v>
          </cell>
          <cell r="H111">
            <v>2</v>
          </cell>
          <cell r="P111">
            <v>1620</v>
          </cell>
        </row>
        <row r="112">
          <cell r="P112">
            <v>0.92</v>
          </cell>
        </row>
        <row r="113">
          <cell r="F113" t="str">
            <v>powin</v>
          </cell>
          <cell r="G113" t="str">
            <v>kW</v>
          </cell>
          <cell r="H113">
            <v>2</v>
          </cell>
          <cell r="P113">
            <v>1761</v>
          </cell>
        </row>
        <row r="115">
          <cell r="F115" t="str">
            <v>powin</v>
          </cell>
          <cell r="G115" t="str">
            <v>kW</v>
          </cell>
          <cell r="H115">
            <v>2</v>
          </cell>
          <cell r="P115">
            <v>0</v>
          </cell>
        </row>
        <row r="116">
          <cell r="P116">
            <v>0.92</v>
          </cell>
        </row>
        <row r="117">
          <cell r="F117" t="str">
            <v>powin</v>
          </cell>
          <cell r="G117" t="str">
            <v>kW</v>
          </cell>
          <cell r="H117">
            <v>2</v>
          </cell>
          <cell r="P117">
            <v>0</v>
          </cell>
        </row>
        <row r="119">
          <cell r="E119" t="str">
            <v>CP</v>
          </cell>
          <cell r="F119" t="str">
            <v>powin</v>
          </cell>
          <cell r="G119" t="str">
            <v>kW</v>
          </cell>
          <cell r="H119">
            <v>2</v>
          </cell>
          <cell r="P119">
            <v>475.65</v>
          </cell>
        </row>
        <row r="120">
          <cell r="P120">
            <v>0.92</v>
          </cell>
        </row>
        <row r="121">
          <cell r="F121" t="str">
            <v>powin</v>
          </cell>
          <cell r="G121" t="str">
            <v>kW</v>
          </cell>
          <cell r="H121">
            <v>2</v>
          </cell>
          <cell r="P121">
            <v>517</v>
          </cell>
        </row>
        <row r="123">
          <cell r="E123" t="str">
            <v>RCP</v>
          </cell>
          <cell r="F123" t="str">
            <v>powin</v>
          </cell>
          <cell r="G123" t="str">
            <v>kW</v>
          </cell>
          <cell r="H123">
            <v>2</v>
          </cell>
          <cell r="P123">
            <v>8.72</v>
          </cell>
        </row>
        <row r="124">
          <cell r="P124">
            <v>0.92</v>
          </cell>
        </row>
        <row r="125">
          <cell r="P125">
            <v>9</v>
          </cell>
        </row>
        <row r="126">
          <cell r="E126" t="str">
            <v>CND</v>
          </cell>
          <cell r="F126" t="str">
            <v>auxpower</v>
          </cell>
          <cell r="G126" t="str">
            <v>kW</v>
          </cell>
          <cell r="H126">
            <v>1</v>
          </cell>
        </row>
        <row r="128">
          <cell r="P128">
            <v>2100.796</v>
          </cell>
        </row>
        <row r="129">
          <cell r="P129">
            <v>84.09</v>
          </cell>
        </row>
        <row r="130">
          <cell r="P130">
            <v>2184.886</v>
          </cell>
        </row>
        <row r="131">
          <cell r="P131">
            <v>0</v>
          </cell>
        </row>
        <row r="132">
          <cell r="P132">
            <v>370</v>
          </cell>
        </row>
        <row r="133">
          <cell r="P133">
            <v>0</v>
          </cell>
        </row>
        <row r="134">
          <cell r="P134">
            <v>0</v>
          </cell>
        </row>
        <row r="135">
          <cell r="P135">
            <v>740</v>
          </cell>
        </row>
        <row r="136">
          <cell r="P136">
            <v>0</v>
          </cell>
        </row>
        <row r="137">
          <cell r="P137">
            <v>0</v>
          </cell>
        </row>
        <row r="138">
          <cell r="P138">
            <v>910</v>
          </cell>
        </row>
        <row r="139">
          <cell r="P139">
            <v>0</v>
          </cell>
        </row>
        <row r="140">
          <cell r="P140">
            <v>1000</v>
          </cell>
        </row>
        <row r="141">
          <cell r="P141">
            <v>8409</v>
          </cell>
        </row>
        <row r="143">
          <cell r="P143">
            <v>10593.886</v>
          </cell>
        </row>
        <row r="144">
          <cell r="P144">
            <v>0.1</v>
          </cell>
        </row>
        <row r="145">
          <cell r="P145">
            <v>1059.3886</v>
          </cell>
        </row>
        <row r="146">
          <cell r="P146">
            <v>11653.2746</v>
          </cell>
        </row>
        <row r="149">
          <cell r="E149" t="str">
            <v>Stream (fromto)</v>
          </cell>
          <cell r="F149" t="str">
            <v>Prop.</v>
          </cell>
          <cell r="G149" t="str">
            <v>Units</v>
          </cell>
          <cell r="H149" t="str">
            <v>Roundoff</v>
          </cell>
        </row>
        <row r="151">
          <cell r="P151" t="str">
            <v>Normal Operation</v>
          </cell>
        </row>
        <row r="152">
          <cell r="P152" t="str">
            <v>HRSG Design</v>
          </cell>
        </row>
        <row r="153">
          <cell r="P153" t="str">
            <v>Annual Avg Ambient</v>
          </cell>
        </row>
        <row r="154">
          <cell r="P154" t="str">
            <v>Supplemental Firing Off</v>
          </cell>
        </row>
        <row r="155">
          <cell r="P155" t="str">
            <v>HBDES.img</v>
          </cell>
        </row>
        <row r="156">
          <cell r="P156" t="str">
            <v>HBDES</v>
          </cell>
        </row>
        <row r="157">
          <cell r="F157" t="str">
            <v>Revision</v>
          </cell>
          <cell r="P157">
            <v>0</v>
          </cell>
        </row>
        <row r="158">
          <cell r="F158" t="str">
            <v>Date:</v>
          </cell>
          <cell r="P158" t="str">
            <v>3/16/2004  4:33:54 PM</v>
          </cell>
        </row>
        <row r="159">
          <cell r="P159" t="str">
            <v>ok</v>
          </cell>
        </row>
        <row r="160">
          <cell r="F160" t="str">
            <v>Run By:</v>
          </cell>
          <cell r="P160" t="str">
            <v>oeh32800 on TO31914</v>
          </cell>
        </row>
        <row r="161">
          <cell r="P161" t="str">
            <v>62 F</v>
          </cell>
        </row>
        <row r="162">
          <cell r="P162">
            <v>2</v>
          </cell>
        </row>
        <row r="163">
          <cell r="P163" t="str">
            <v>GEPG7241(FA)</v>
          </cell>
        </row>
        <row r="164">
          <cell r="P164" t="str">
            <v>Natural Gas</v>
          </cell>
        </row>
        <row r="165">
          <cell r="P165">
            <v>1</v>
          </cell>
        </row>
        <row r="166">
          <cell r="P166" t="str">
            <v>B&amp;V Design</v>
          </cell>
        </row>
        <row r="167">
          <cell r="P167" t="str">
            <v>GE 2x40.0</v>
          </cell>
        </row>
        <row r="168">
          <cell r="P168" t="str">
            <v>188.8 MW</v>
          </cell>
        </row>
        <row r="169">
          <cell r="P169" t="str">
            <v>1091P/1050T</v>
          </cell>
        </row>
        <row r="170">
          <cell r="P170" t="str">
            <v>251P/1050T</v>
          </cell>
        </row>
        <row r="171">
          <cell r="P171" t="str">
            <v>1.6 in HgA</v>
          </cell>
        </row>
        <row r="176">
          <cell r="P176">
            <v>2</v>
          </cell>
        </row>
        <row r="177">
          <cell r="P177">
            <v>1</v>
          </cell>
        </row>
        <row r="179">
          <cell r="P179">
            <v>168200</v>
          </cell>
        </row>
        <row r="180">
          <cell r="P180">
            <v>336400</v>
          </cell>
        </row>
        <row r="182">
          <cell r="P182">
            <v>9415</v>
          </cell>
        </row>
        <row r="183">
          <cell r="P183">
            <v>10448.241319994593</v>
          </cell>
        </row>
        <row r="185">
          <cell r="P185">
            <v>3167.206</v>
          </cell>
        </row>
        <row r="186">
          <cell r="P186">
            <v>3514.7883800461814</v>
          </cell>
        </row>
        <row r="188">
          <cell r="P188">
            <v>0</v>
          </cell>
        </row>
        <row r="189">
          <cell r="P189">
            <v>0</v>
          </cell>
        </row>
        <row r="190">
          <cell r="P190">
            <v>0</v>
          </cell>
        </row>
        <row r="191">
          <cell r="P191">
            <v>0</v>
          </cell>
        </row>
        <row r="193">
          <cell r="P193">
            <v>188799</v>
          </cell>
        </row>
        <row r="194">
          <cell r="P194">
            <v>0.5612336504161712</v>
          </cell>
        </row>
        <row r="196">
          <cell r="P196">
            <v>525199</v>
          </cell>
        </row>
        <row r="197">
          <cell r="P197">
            <v>6030.487491408018</v>
          </cell>
        </row>
        <row r="198">
          <cell r="P198">
            <v>6692.29830987146</v>
          </cell>
        </row>
        <row r="200">
          <cell r="P200">
            <v>11653</v>
          </cell>
        </row>
        <row r="201">
          <cell r="P201">
            <v>0.022187780250914415</v>
          </cell>
        </row>
        <row r="204">
          <cell r="P204">
            <v>3167.206</v>
          </cell>
        </row>
        <row r="205">
          <cell r="P205">
            <v>3514.7883800461814</v>
          </cell>
        </row>
        <row r="207">
          <cell r="P207">
            <v>513546</v>
          </cell>
        </row>
        <row r="208">
          <cell r="P208">
            <v>6167.326782800372</v>
          </cell>
        </row>
        <row r="209">
          <cell r="P209">
            <v>6844.154915131617</v>
          </cell>
        </row>
        <row r="211">
          <cell r="P211">
            <v>0.5532610419664942</v>
          </cell>
        </row>
        <row r="212">
          <cell r="P212">
            <v>0.498548277225017</v>
          </cell>
        </row>
        <row r="217">
          <cell r="P217">
            <v>3167.206</v>
          </cell>
        </row>
        <row r="218">
          <cell r="P218">
            <v>3514.7883800461814</v>
          </cell>
        </row>
        <row r="220">
          <cell r="P220">
            <v>513546</v>
          </cell>
        </row>
        <row r="221">
          <cell r="P221">
            <v>6167.326782800373</v>
          </cell>
        </row>
        <row r="222">
          <cell r="P222">
            <v>6844.154915131617</v>
          </cell>
        </row>
        <row r="224">
          <cell r="P224">
            <v>0.5532610351564122</v>
          </cell>
        </row>
        <row r="225">
          <cell r="P225">
            <v>0.4985482710883938</v>
          </cell>
        </row>
        <row r="229">
          <cell r="P229">
            <v>0.01</v>
          </cell>
        </row>
        <row r="230">
          <cell r="P230">
            <v>0.01</v>
          </cell>
        </row>
        <row r="232">
          <cell r="P232">
            <v>508411</v>
          </cell>
        </row>
        <row r="233">
          <cell r="P233">
            <v>6229</v>
          </cell>
        </row>
        <row r="234">
          <cell r="P234">
            <v>6913</v>
          </cell>
        </row>
        <row r="236">
          <cell r="P236">
            <v>0.5477832075774602</v>
          </cell>
        </row>
        <row r="237">
          <cell r="P237">
            <v>0.49358333574424995</v>
          </cell>
        </row>
        <row r="255">
          <cell r="F255" t="str">
            <v>P</v>
          </cell>
          <cell r="G255" t="str">
            <v>psia</v>
          </cell>
          <cell r="H255">
            <v>2</v>
          </cell>
          <cell r="P255">
            <v>14.69</v>
          </cell>
        </row>
        <row r="256">
          <cell r="F256" t="str">
            <v>T</v>
          </cell>
          <cell r="G256" t="str">
            <v>F</v>
          </cell>
          <cell r="H256">
            <v>2</v>
          </cell>
          <cell r="P256">
            <v>62</v>
          </cell>
        </row>
        <row r="257">
          <cell r="H257">
            <v>3</v>
          </cell>
          <cell r="P257">
            <v>0.836</v>
          </cell>
        </row>
        <row r="258">
          <cell r="F258" t="str">
            <v>T</v>
          </cell>
          <cell r="G258" t="str">
            <v>F</v>
          </cell>
          <cell r="P258">
            <v>58.89283796272518</v>
          </cell>
        </row>
        <row r="259">
          <cell r="P259">
            <v>0.00989265912899135</v>
          </cell>
        </row>
        <row r="261">
          <cell r="P261" t="str">
            <v>Annual Avg Ambient</v>
          </cell>
        </row>
        <row r="262">
          <cell r="P262">
            <v>0</v>
          </cell>
        </row>
        <row r="263">
          <cell r="F263" t="str">
            <v>M</v>
          </cell>
          <cell r="G263" t="str">
            <v>lb/h</v>
          </cell>
          <cell r="P263" t="e">
            <v>#N/A</v>
          </cell>
        </row>
        <row r="264">
          <cell r="P264" t="e">
            <v>#N/A</v>
          </cell>
        </row>
        <row r="265">
          <cell r="F265" t="str">
            <v>P</v>
          </cell>
          <cell r="G265" t="str">
            <v>psia</v>
          </cell>
          <cell r="P265">
            <v>0</v>
          </cell>
        </row>
        <row r="267">
          <cell r="F267" t="str">
            <v>T</v>
          </cell>
          <cell r="G267" t="str">
            <v>F</v>
          </cell>
          <cell r="H267">
            <v>2</v>
          </cell>
          <cell r="P267">
            <v>62</v>
          </cell>
        </row>
        <row r="268">
          <cell r="H268">
            <v>3</v>
          </cell>
          <cell r="P268">
            <v>0.836</v>
          </cell>
        </row>
        <row r="269">
          <cell r="F269" t="str">
            <v>T</v>
          </cell>
          <cell r="G269" t="str">
            <v>F</v>
          </cell>
          <cell r="P269">
            <v>58.89283796272518</v>
          </cell>
        </row>
        <row r="270">
          <cell r="P270">
            <v>0.00989265912899135</v>
          </cell>
        </row>
        <row r="272">
          <cell r="F272" t="str">
            <v>M</v>
          </cell>
          <cell r="G272" t="str">
            <v>lb/h</v>
          </cell>
          <cell r="H272">
            <v>0</v>
          </cell>
          <cell r="P272">
            <v>77140</v>
          </cell>
        </row>
        <row r="273">
          <cell r="F273" t="str">
            <v>lhvhc</v>
          </cell>
          <cell r="G273" t="str">
            <v>LHV</v>
          </cell>
          <cell r="H273">
            <v>2</v>
          </cell>
          <cell r="P273">
            <v>1583.603</v>
          </cell>
        </row>
        <row r="274">
          <cell r="F274" t="str">
            <v>hhvhc</v>
          </cell>
          <cell r="G274" t="str">
            <v>HHV</v>
          </cell>
          <cell r="H274">
            <v>2</v>
          </cell>
          <cell r="P274">
            <v>1757.3941900230907</v>
          </cell>
        </row>
        <row r="275">
          <cell r="P275" t="str">
            <v>Natural Gas </v>
          </cell>
        </row>
        <row r="276">
          <cell r="F276" t="str">
            <v>T</v>
          </cell>
          <cell r="G276" t="str">
            <v>F</v>
          </cell>
          <cell r="P276">
            <v>365</v>
          </cell>
        </row>
        <row r="277">
          <cell r="F277" t="str">
            <v>T</v>
          </cell>
          <cell r="G277" t="str">
            <v>F</v>
          </cell>
          <cell r="P277">
            <v>365</v>
          </cell>
        </row>
        <row r="279">
          <cell r="E279" t="str">
            <v>NOXWGASM</v>
          </cell>
          <cell r="F279" t="str">
            <v>M</v>
          </cell>
          <cell r="G279" t="str">
            <v>lb/h</v>
          </cell>
          <cell r="H279">
            <v>0</v>
          </cell>
          <cell r="P279">
            <v>0</v>
          </cell>
        </row>
        <row r="280">
          <cell r="E280" t="str">
            <v>PAGMKMX</v>
          </cell>
          <cell r="F280" t="str">
            <v>M</v>
          </cell>
          <cell r="G280" t="str">
            <v>lb/h</v>
          </cell>
          <cell r="H280">
            <v>0</v>
          </cell>
          <cell r="P280">
            <v>0</v>
          </cell>
        </row>
        <row r="281">
          <cell r="E281" t="str">
            <v>DSPGPAG</v>
          </cell>
          <cell r="F281" t="str">
            <v>p</v>
          </cell>
          <cell r="G281" t="str">
            <v>psia</v>
          </cell>
          <cell r="H281">
            <v>2</v>
          </cell>
          <cell r="P281">
            <v>293.2</v>
          </cell>
        </row>
        <row r="282">
          <cell r="E282" t="str">
            <v>DSPGPAG</v>
          </cell>
          <cell r="F282" t="str">
            <v>t</v>
          </cell>
          <cell r="G282" t="str">
            <v>F</v>
          </cell>
          <cell r="H282">
            <v>2</v>
          </cell>
          <cell r="P282">
            <v>728.84</v>
          </cell>
        </row>
        <row r="283">
          <cell r="F283" t="str">
            <v>t</v>
          </cell>
          <cell r="G283" t="str">
            <v>F</v>
          </cell>
          <cell r="P283">
            <v>313.57156192145516</v>
          </cell>
        </row>
        <row r="285">
          <cell r="E285" t="str">
            <v>ACSPATLS</v>
          </cell>
          <cell r="F285" t="str">
            <v>m</v>
          </cell>
          <cell r="G285" t="str">
            <v>lb/h</v>
          </cell>
          <cell r="H285">
            <v>0</v>
          </cell>
          <cell r="P285" t="e">
            <v>#N/A</v>
          </cell>
        </row>
        <row r="286">
          <cell r="E286" t="str">
            <v>ACSPATLS</v>
          </cell>
          <cell r="F286" t="str">
            <v>p</v>
          </cell>
          <cell r="G286" t="str">
            <v>psia</v>
          </cell>
          <cell r="H286">
            <v>2</v>
          </cell>
          <cell r="P286" t="e">
            <v>#N/A</v>
          </cell>
        </row>
        <row r="287">
          <cell r="E287" t="str">
            <v>ACSPATLS</v>
          </cell>
          <cell r="F287" t="str">
            <v>t</v>
          </cell>
          <cell r="G287" t="str">
            <v>F</v>
          </cell>
          <cell r="H287">
            <v>2</v>
          </cell>
          <cell r="P287" t="e">
            <v>#N/A</v>
          </cell>
        </row>
        <row r="288">
          <cell r="E288" t="str">
            <v>ACSPATLS</v>
          </cell>
          <cell r="F288" t="str">
            <v>h</v>
          </cell>
          <cell r="G288" t="str">
            <v>Btu/lb</v>
          </cell>
          <cell r="H288">
            <v>2</v>
          </cell>
          <cell r="P288" t="e">
            <v>#N/A</v>
          </cell>
        </row>
        <row r="289">
          <cell r="E289" t="str">
            <v>AFLSACMX</v>
          </cell>
          <cell r="F289" t="str">
            <v>m</v>
          </cell>
          <cell r="G289" t="str">
            <v>lb/h</v>
          </cell>
          <cell r="H289">
            <v>0</v>
          </cell>
          <cell r="P289" t="e">
            <v>#N/A</v>
          </cell>
        </row>
        <row r="290">
          <cell r="E290" t="str">
            <v>AFLSACMX</v>
          </cell>
          <cell r="F290" t="str">
            <v>p</v>
          </cell>
          <cell r="G290" t="str">
            <v>psia</v>
          </cell>
          <cell r="H290">
            <v>2</v>
          </cell>
          <cell r="P290" t="e">
            <v>#N/A</v>
          </cell>
        </row>
        <row r="291">
          <cell r="E291" t="str">
            <v>AFLSACMX</v>
          </cell>
          <cell r="F291" t="str">
            <v>t</v>
          </cell>
          <cell r="G291" t="str">
            <v>F</v>
          </cell>
          <cell r="H291">
            <v>2</v>
          </cell>
          <cell r="P291" t="e">
            <v>#N/A</v>
          </cell>
        </row>
        <row r="292">
          <cell r="E292" t="str">
            <v>AFLSACMX</v>
          </cell>
          <cell r="F292" t="str">
            <v>h</v>
          </cell>
          <cell r="G292" t="str">
            <v>Btu/lb</v>
          </cell>
          <cell r="H292">
            <v>2</v>
          </cell>
          <cell r="P292" t="e">
            <v>#N/A</v>
          </cell>
        </row>
        <row r="293">
          <cell r="F293" t="str">
            <v>h</v>
          </cell>
          <cell r="G293" t="str">
            <v>Btu/lb</v>
          </cell>
          <cell r="P293" t="e">
            <v>#N/A</v>
          </cell>
        </row>
        <row r="294">
          <cell r="P294" t="e">
            <v>#N/A</v>
          </cell>
        </row>
        <row r="296">
          <cell r="E296" t="str">
            <v>TRCLTRCB</v>
          </cell>
          <cell r="F296" t="str">
            <v>m</v>
          </cell>
          <cell r="G296" t="str">
            <v>lb/h</v>
          </cell>
          <cell r="H296">
            <v>0</v>
          </cell>
          <cell r="P296" t="e">
            <v>#N/A</v>
          </cell>
        </row>
        <row r="297">
          <cell r="E297" t="str">
            <v>TRCLTRCB</v>
          </cell>
          <cell r="F297" t="str">
            <v>p</v>
          </cell>
          <cell r="G297" t="str">
            <v>psia</v>
          </cell>
          <cell r="H297">
            <v>2</v>
          </cell>
          <cell r="P297" t="e">
            <v>#N/A</v>
          </cell>
        </row>
        <row r="298">
          <cell r="E298" t="str">
            <v>TRCLTRCB</v>
          </cell>
          <cell r="F298" t="str">
            <v>t</v>
          </cell>
          <cell r="G298" t="str">
            <v>F</v>
          </cell>
          <cell r="H298">
            <v>2</v>
          </cell>
          <cell r="P298" t="e">
            <v>#N/A</v>
          </cell>
        </row>
        <row r="299">
          <cell r="E299" t="str">
            <v>TRCLTRCB</v>
          </cell>
          <cell r="F299" t="str">
            <v>h</v>
          </cell>
          <cell r="G299" t="str">
            <v>Btu/lb</v>
          </cell>
          <cell r="H299">
            <v>2</v>
          </cell>
          <cell r="P299" t="e">
            <v>#N/A</v>
          </cell>
        </row>
        <row r="300">
          <cell r="E300" t="str">
            <v>BX15HRMX</v>
          </cell>
          <cell r="F300" t="str">
            <v>m</v>
          </cell>
          <cell r="G300" t="str">
            <v>lb/h</v>
          </cell>
          <cell r="H300">
            <v>0</v>
          </cell>
          <cell r="P300" t="e">
            <v>#N/A</v>
          </cell>
        </row>
        <row r="301">
          <cell r="E301" t="str">
            <v>BX15HRMX</v>
          </cell>
          <cell r="F301" t="str">
            <v>p</v>
          </cell>
          <cell r="G301" t="str">
            <v>psia</v>
          </cell>
          <cell r="H301">
            <v>2</v>
          </cell>
          <cell r="P301" t="e">
            <v>#N/A</v>
          </cell>
        </row>
        <row r="302">
          <cell r="E302" t="str">
            <v>BX15HRMX</v>
          </cell>
          <cell r="F302" t="str">
            <v>t</v>
          </cell>
          <cell r="G302" t="str">
            <v>F</v>
          </cell>
          <cell r="H302">
            <v>2</v>
          </cell>
          <cell r="P302" t="e">
            <v>#N/A</v>
          </cell>
        </row>
        <row r="303">
          <cell r="E303" t="str">
            <v>BX15HRMX</v>
          </cell>
          <cell r="F303" t="str">
            <v>h</v>
          </cell>
          <cell r="G303" t="str">
            <v>Btu/lb</v>
          </cell>
          <cell r="H303">
            <v>2</v>
          </cell>
          <cell r="P303" t="e">
            <v>#N/A</v>
          </cell>
        </row>
        <row r="304">
          <cell r="F304" t="str">
            <v>h</v>
          </cell>
          <cell r="G304" t="str">
            <v>Btu/lb</v>
          </cell>
          <cell r="P304" t="e">
            <v>#N/A</v>
          </cell>
        </row>
        <row r="305">
          <cell r="P305" t="e">
            <v>#N/A</v>
          </cell>
        </row>
        <row r="307">
          <cell r="E307" t="str">
            <v>CTEXDUCT</v>
          </cell>
          <cell r="F307" t="str">
            <v>M</v>
          </cell>
          <cell r="G307" t="str">
            <v>lb/h</v>
          </cell>
          <cell r="H307">
            <v>0</v>
          </cell>
          <cell r="I307" t="e">
            <v>#NAME?</v>
          </cell>
          <cell r="J307" t="str">
            <v>M</v>
          </cell>
          <cell r="L307">
            <v>0</v>
          </cell>
          <cell r="P307">
            <v>3584000</v>
          </cell>
        </row>
        <row r="308">
          <cell r="F308" t="str">
            <v>PLOSS</v>
          </cell>
          <cell r="G308" t="str">
            <v>in H2O</v>
          </cell>
          <cell r="H308">
            <v>2</v>
          </cell>
          <cell r="I308" t="e">
            <v>#NAME?</v>
          </cell>
          <cell r="J308" t="str">
            <v>T</v>
          </cell>
          <cell r="L308">
            <v>0</v>
          </cell>
          <cell r="P308">
            <v>15.8</v>
          </cell>
        </row>
        <row r="309">
          <cell r="E309" t="str">
            <v>CTEXDUCT</v>
          </cell>
          <cell r="F309" t="str">
            <v>T</v>
          </cell>
          <cell r="G309" t="str">
            <v>F</v>
          </cell>
          <cell r="H309">
            <v>2</v>
          </cell>
          <cell r="P309">
            <v>1120</v>
          </cell>
        </row>
        <row r="310">
          <cell r="I310" t="e">
            <v>#NAME?</v>
          </cell>
          <cell r="J310" t="str">
            <v>Ar</v>
          </cell>
          <cell r="L310">
            <v>2</v>
          </cell>
          <cell r="P310">
            <v>0.009292666910790703</v>
          </cell>
        </row>
        <row r="311">
          <cell r="I311" t="e">
            <v>#NAME?</v>
          </cell>
          <cell r="J311" t="str">
            <v>CO2</v>
          </cell>
          <cell r="L311">
            <v>2</v>
          </cell>
          <cell r="P311">
            <v>0.036988310027107764</v>
          </cell>
        </row>
        <row r="312">
          <cell r="I312" t="e">
            <v>#NAME?</v>
          </cell>
          <cell r="J312" t="str">
            <v>H2O</v>
          </cell>
          <cell r="L312">
            <v>2</v>
          </cell>
          <cell r="P312">
            <v>0.08709435608832874</v>
          </cell>
        </row>
        <row r="313">
          <cell r="I313" t="e">
            <v>#NAME?</v>
          </cell>
          <cell r="J313" t="str">
            <v>N2</v>
          </cell>
          <cell r="L313">
            <v>2</v>
          </cell>
          <cell r="P313">
            <v>0.7401398934504503</v>
          </cell>
        </row>
        <row r="314">
          <cell r="I314" t="e">
            <v>#NAME?</v>
          </cell>
          <cell r="J314" t="str">
            <v>O2</v>
          </cell>
          <cell r="L314">
            <v>2</v>
          </cell>
          <cell r="P314">
            <v>0.12648471642228545</v>
          </cell>
        </row>
        <row r="315">
          <cell r="P315">
            <v>5.7101037010099715E-08</v>
          </cell>
        </row>
        <row r="316">
          <cell r="F316" t="str">
            <v>OUTPUT</v>
          </cell>
          <cell r="G316" t="str">
            <v>kW</v>
          </cell>
          <cell r="H316">
            <v>0</v>
          </cell>
          <cell r="I316" t="e">
            <v>#NAME?</v>
          </cell>
          <cell r="J316" t="str">
            <v>kW</v>
          </cell>
          <cell r="L316">
            <v>-1</v>
          </cell>
          <cell r="P316">
            <v>168200</v>
          </cell>
        </row>
        <row r="320">
          <cell r="E320" t="str">
            <v>RHT2AFAN</v>
          </cell>
          <cell r="F320" t="str">
            <v>M</v>
          </cell>
          <cell r="G320" t="str">
            <v>lb/h</v>
          </cell>
          <cell r="H320">
            <v>0</v>
          </cell>
          <cell r="P320">
            <v>3584000</v>
          </cell>
        </row>
        <row r="321">
          <cell r="E321" t="str">
            <v>BRN1HSH2</v>
          </cell>
          <cell r="F321" t="str">
            <v>M</v>
          </cell>
          <cell r="G321" t="str">
            <v>lb/h</v>
          </cell>
          <cell r="H321">
            <v>0</v>
          </cell>
          <cell r="P321">
            <v>3584000</v>
          </cell>
        </row>
        <row r="322">
          <cell r="F322" t="str">
            <v>M</v>
          </cell>
          <cell r="G322" t="str">
            <v>lb/h</v>
          </cell>
          <cell r="H322">
            <v>0</v>
          </cell>
          <cell r="I322" t="e">
            <v>#NAME?</v>
          </cell>
          <cell r="J322" t="str">
            <v>M</v>
          </cell>
          <cell r="L322">
            <v>0</v>
          </cell>
          <cell r="P322">
            <v>0</v>
          </cell>
        </row>
        <row r="323">
          <cell r="E323" t="str">
            <v>DLOSGSNK</v>
          </cell>
          <cell r="F323" t="str">
            <v>M</v>
          </cell>
          <cell r="G323" t="str">
            <v>lb/h</v>
          </cell>
          <cell r="H323">
            <v>0</v>
          </cell>
          <cell r="P323">
            <v>0</v>
          </cell>
        </row>
        <row r="325">
          <cell r="E325" t="str">
            <v>HRSGHSH4</v>
          </cell>
          <cell r="F325" t="str">
            <v>T</v>
          </cell>
          <cell r="G325" t="str">
            <v>F</v>
          </cell>
          <cell r="H325">
            <v>2</v>
          </cell>
          <cell r="P325">
            <v>1119</v>
          </cell>
        </row>
        <row r="326">
          <cell r="E326" t="str">
            <v>HSH4RHT3</v>
          </cell>
          <cell r="F326" t="str">
            <v>T</v>
          </cell>
          <cell r="G326" t="str">
            <v>F</v>
          </cell>
          <cell r="H326">
            <v>2</v>
          </cell>
          <cell r="K326" t="e">
            <v>#REF!</v>
          </cell>
          <cell r="L326">
            <v>1106.9106884296432</v>
          </cell>
          <cell r="P326">
            <v>1116.97</v>
          </cell>
        </row>
        <row r="327">
          <cell r="E327" t="str">
            <v>RHT3HSH3</v>
          </cell>
          <cell r="F327" t="str">
            <v>T</v>
          </cell>
          <cell r="G327" t="str">
            <v>F</v>
          </cell>
          <cell r="H327">
            <v>2</v>
          </cell>
          <cell r="K327" t="e">
            <v>#REF!</v>
          </cell>
          <cell r="L327">
            <v>1052.789191242033</v>
          </cell>
          <cell r="P327">
            <v>1111.59</v>
          </cell>
        </row>
        <row r="328">
          <cell r="E328" t="str">
            <v>HSH3RHT2</v>
          </cell>
          <cell r="F328" t="str">
            <v>T</v>
          </cell>
          <cell r="G328" t="str">
            <v>F</v>
          </cell>
          <cell r="H328">
            <v>2</v>
          </cell>
          <cell r="K328" t="e">
            <v>#REF!</v>
          </cell>
          <cell r="L328">
            <v>1021.194886325976</v>
          </cell>
          <cell r="P328">
            <v>1085.05</v>
          </cell>
        </row>
        <row r="329">
          <cell r="E329" t="str">
            <v>RHT2AFAN</v>
          </cell>
          <cell r="F329" t="str">
            <v>T</v>
          </cell>
          <cell r="G329" t="str">
            <v>F</v>
          </cell>
          <cell r="H329">
            <v>2</v>
          </cell>
          <cell r="K329" t="e">
            <v>#REF!</v>
          </cell>
          <cell r="L329">
            <v>1021.194886325976</v>
          </cell>
          <cell r="P329">
            <v>1054.76</v>
          </cell>
        </row>
        <row r="330">
          <cell r="E330" t="str">
            <v>AFANBRN1</v>
          </cell>
          <cell r="F330" t="str">
            <v>T</v>
          </cell>
          <cell r="G330" t="str">
            <v>F</v>
          </cell>
          <cell r="H330">
            <v>2</v>
          </cell>
          <cell r="P330">
            <v>1054.76</v>
          </cell>
        </row>
        <row r="331">
          <cell r="E331" t="str">
            <v>BRN1HSH2</v>
          </cell>
          <cell r="F331" t="str">
            <v>T</v>
          </cell>
          <cell r="G331" t="str">
            <v>F</v>
          </cell>
          <cell r="H331">
            <v>2</v>
          </cell>
          <cell r="P331">
            <v>1054.75</v>
          </cell>
        </row>
        <row r="332">
          <cell r="E332" t="str">
            <v>HSH2RHT1</v>
          </cell>
          <cell r="F332" t="str">
            <v>T</v>
          </cell>
          <cell r="G332" t="str">
            <v>F</v>
          </cell>
          <cell r="H332">
            <v>2</v>
          </cell>
          <cell r="K332" t="e">
            <v>#REF!</v>
          </cell>
          <cell r="L332">
            <v>918.7904592214079</v>
          </cell>
          <cell r="P332">
            <v>1053.43</v>
          </cell>
        </row>
        <row r="333">
          <cell r="E333" t="str">
            <v>RHT1HSH1</v>
          </cell>
          <cell r="F333" t="str">
            <v>T</v>
          </cell>
          <cell r="G333" t="str">
            <v>F</v>
          </cell>
          <cell r="H333">
            <v>2</v>
          </cell>
          <cell r="K333" t="e">
            <v>#REF!</v>
          </cell>
          <cell r="L333">
            <v>888.1090623840211</v>
          </cell>
          <cell r="P333">
            <v>997.12</v>
          </cell>
        </row>
        <row r="334">
          <cell r="E334" t="str">
            <v>HSH1HPEV</v>
          </cell>
          <cell r="F334" t="str">
            <v>T</v>
          </cell>
          <cell r="G334" t="str">
            <v>F</v>
          </cell>
          <cell r="H334">
            <v>2</v>
          </cell>
          <cell r="K334">
            <v>870.08</v>
          </cell>
          <cell r="L334">
            <v>870.08</v>
          </cell>
          <cell r="P334">
            <v>870.08</v>
          </cell>
        </row>
        <row r="335">
          <cell r="E335" t="str">
            <v>HPEVLPSH</v>
          </cell>
          <cell r="F335" t="str">
            <v>T</v>
          </cell>
          <cell r="G335" t="str">
            <v>F</v>
          </cell>
          <cell r="H335">
            <v>2</v>
          </cell>
          <cell r="K335">
            <v>583.62</v>
          </cell>
          <cell r="L335">
            <v>583.62</v>
          </cell>
          <cell r="P335">
            <v>583.62</v>
          </cell>
        </row>
        <row r="336">
          <cell r="E336" t="str">
            <v>LPSHHEC4</v>
          </cell>
          <cell r="F336" t="str">
            <v>T</v>
          </cell>
          <cell r="G336" t="str">
            <v>F</v>
          </cell>
          <cell r="H336">
            <v>2</v>
          </cell>
          <cell r="K336">
            <v>577.02</v>
          </cell>
          <cell r="L336">
            <v>577.02</v>
          </cell>
          <cell r="P336">
            <v>577.02</v>
          </cell>
        </row>
        <row r="337">
          <cell r="E337" t="str">
            <v>HEC4IPSH</v>
          </cell>
          <cell r="F337" t="str">
            <v>T</v>
          </cell>
          <cell r="G337" t="str">
            <v>F</v>
          </cell>
          <cell r="H337">
            <v>2</v>
          </cell>
          <cell r="K337">
            <v>569.98</v>
          </cell>
          <cell r="L337">
            <v>569.98</v>
          </cell>
          <cell r="P337">
            <v>569.98</v>
          </cell>
        </row>
        <row r="338">
          <cell r="E338" t="str">
            <v>IPSHHEC3</v>
          </cell>
          <cell r="F338" t="str">
            <v>T</v>
          </cell>
          <cell r="G338" t="str">
            <v>F</v>
          </cell>
          <cell r="H338">
            <v>2</v>
          </cell>
          <cell r="K338" t="e">
            <v>#REF!</v>
          </cell>
          <cell r="L338">
            <v>569.9465702697937</v>
          </cell>
          <cell r="P338">
            <v>564.18</v>
          </cell>
        </row>
        <row r="339">
          <cell r="E339" t="str">
            <v>HEC3IPEV</v>
          </cell>
          <cell r="F339" t="str">
            <v>T</v>
          </cell>
          <cell r="G339" t="str">
            <v>F</v>
          </cell>
          <cell r="H339">
            <v>2</v>
          </cell>
          <cell r="K339" t="e">
            <v>#REF!</v>
          </cell>
          <cell r="L339">
            <v>559.3757714688768</v>
          </cell>
          <cell r="P339">
            <v>489.16</v>
          </cell>
        </row>
        <row r="340">
          <cell r="E340" t="str">
            <v>IPEVIEC2</v>
          </cell>
          <cell r="F340" t="str">
            <v>T</v>
          </cell>
          <cell r="G340" t="str">
            <v>F</v>
          </cell>
          <cell r="H340">
            <v>2</v>
          </cell>
          <cell r="K340" t="e">
            <v>#REF!</v>
          </cell>
          <cell r="L340">
            <v>559.3757714688768</v>
          </cell>
          <cell r="P340">
            <v>433.85</v>
          </cell>
        </row>
        <row r="341">
          <cell r="E341" t="str">
            <v>IEC2HEC2</v>
          </cell>
          <cell r="F341" t="str">
            <v>T</v>
          </cell>
          <cell r="G341" t="str">
            <v>F</v>
          </cell>
          <cell r="H341">
            <v>2</v>
          </cell>
          <cell r="K341" t="e">
            <v>#REF!</v>
          </cell>
          <cell r="L341">
            <v>557.0243343325692</v>
          </cell>
          <cell r="P341">
            <v>427.57</v>
          </cell>
        </row>
        <row r="342">
          <cell r="E342" t="str">
            <v>HEC2HEC1</v>
          </cell>
          <cell r="F342" t="str">
            <v>T</v>
          </cell>
          <cell r="G342" t="str">
            <v>F</v>
          </cell>
          <cell r="H342">
            <v>2</v>
          </cell>
          <cell r="K342" t="e">
            <v>#REF!</v>
          </cell>
          <cell r="L342">
            <v>557.0243343325692</v>
          </cell>
          <cell r="P342">
            <v>406.62</v>
          </cell>
        </row>
        <row r="343">
          <cell r="E343" t="str">
            <v>HEC1IEC1</v>
          </cell>
          <cell r="F343" t="str">
            <v>T</v>
          </cell>
          <cell r="G343" t="str">
            <v>F</v>
          </cell>
          <cell r="H343">
            <v>2</v>
          </cell>
          <cell r="K343" t="e">
            <v>#REF!</v>
          </cell>
          <cell r="L343">
            <v>492.2534148094896</v>
          </cell>
          <cell r="P343">
            <v>378.13</v>
          </cell>
        </row>
        <row r="344">
          <cell r="E344" t="str">
            <v>IEC1LPEV</v>
          </cell>
          <cell r="F344" t="str">
            <v>T</v>
          </cell>
          <cell r="G344" t="str">
            <v>F</v>
          </cell>
          <cell r="H344">
            <v>2</v>
          </cell>
          <cell r="K344" t="e">
            <v>#REF!</v>
          </cell>
          <cell r="L344">
            <v>492.2534148094896</v>
          </cell>
          <cell r="P344">
            <v>370.92</v>
          </cell>
        </row>
        <row r="345">
          <cell r="E345" t="str">
            <v>LPEVLEC1</v>
          </cell>
          <cell r="F345" t="str">
            <v>T</v>
          </cell>
          <cell r="G345" t="str">
            <v>F</v>
          </cell>
          <cell r="H345">
            <v>2</v>
          </cell>
          <cell r="K345" t="e">
            <v>#REF!</v>
          </cell>
          <cell r="L345">
            <v>492.2534148094896</v>
          </cell>
          <cell r="P345">
            <v>319.37</v>
          </cell>
        </row>
        <row r="346">
          <cell r="E346" t="str">
            <v>LEC1STCK</v>
          </cell>
          <cell r="F346" t="str">
            <v>T</v>
          </cell>
          <cell r="G346" t="str">
            <v>F</v>
          </cell>
          <cell r="H346">
            <v>2</v>
          </cell>
          <cell r="K346" t="e">
            <v>#REF!</v>
          </cell>
          <cell r="L346">
            <v>188.2548103353491</v>
          </cell>
          <cell r="P346">
            <v>188.16</v>
          </cell>
        </row>
        <row r="348">
          <cell r="E348" t="str">
            <v>HSH4</v>
          </cell>
          <cell r="F348" t="str">
            <v>duty</v>
          </cell>
          <cell r="G348" t="str">
            <v>Mbtu/h</v>
          </cell>
          <cell r="H348">
            <v>3</v>
          </cell>
          <cell r="P348">
            <v>2.064</v>
          </cell>
        </row>
        <row r="349">
          <cell r="E349" t="str">
            <v>RHT3</v>
          </cell>
          <cell r="F349" t="str">
            <v>duty</v>
          </cell>
          <cell r="G349" t="str">
            <v>Mbtu/h</v>
          </cell>
          <cell r="H349">
            <v>3</v>
          </cell>
          <cell r="P349">
            <v>5.46</v>
          </cell>
        </row>
        <row r="350">
          <cell r="E350" t="str">
            <v>HSH3</v>
          </cell>
          <cell r="F350" t="str">
            <v>duty</v>
          </cell>
          <cell r="G350" t="str">
            <v>Mbtu/h</v>
          </cell>
          <cell r="H350">
            <v>3</v>
          </cell>
          <cell r="P350">
            <v>26.908</v>
          </cell>
        </row>
        <row r="351">
          <cell r="E351" t="str">
            <v>RHT2</v>
          </cell>
          <cell r="F351" t="str">
            <v>duty</v>
          </cell>
          <cell r="G351" t="str">
            <v>Mbtu/h</v>
          </cell>
          <cell r="H351">
            <v>3</v>
          </cell>
          <cell r="P351">
            <v>30.591</v>
          </cell>
        </row>
        <row r="352">
          <cell r="E352" t="str">
            <v>HSH2</v>
          </cell>
          <cell r="F352" t="str">
            <v>duty</v>
          </cell>
          <cell r="G352" t="str">
            <v>Mbtu/h</v>
          </cell>
          <cell r="H352">
            <v>3</v>
          </cell>
          <cell r="P352">
            <v>1.325</v>
          </cell>
        </row>
        <row r="353">
          <cell r="E353" t="str">
            <v>RHT1</v>
          </cell>
          <cell r="F353" t="str">
            <v>duty</v>
          </cell>
          <cell r="G353" t="str">
            <v>Mbtu/h</v>
          </cell>
          <cell r="H353">
            <v>3</v>
          </cell>
          <cell r="P353">
            <v>56.568</v>
          </cell>
        </row>
        <row r="354">
          <cell r="E354" t="str">
            <v>HSH1</v>
          </cell>
          <cell r="F354" t="str">
            <v>duty</v>
          </cell>
          <cell r="G354" t="str">
            <v>Mbtu/h</v>
          </cell>
          <cell r="H354">
            <v>3</v>
          </cell>
          <cell r="P354">
            <v>126.09</v>
          </cell>
        </row>
        <row r="355">
          <cell r="E355" t="str">
            <v>HPEV</v>
          </cell>
          <cell r="F355" t="str">
            <v>duty</v>
          </cell>
          <cell r="G355" t="str">
            <v>Mbtu/h</v>
          </cell>
          <cell r="H355">
            <v>3</v>
          </cell>
          <cell r="P355">
            <v>276.569</v>
          </cell>
        </row>
        <row r="356">
          <cell r="E356" t="str">
            <v>LPSH</v>
          </cell>
          <cell r="F356" t="str">
            <v>duty</v>
          </cell>
          <cell r="G356" t="str">
            <v>Mbtu/h</v>
          </cell>
          <cell r="H356">
            <v>3</v>
          </cell>
          <cell r="P356">
            <v>6.25</v>
          </cell>
        </row>
        <row r="357">
          <cell r="E357" t="str">
            <v>HEC4</v>
          </cell>
          <cell r="F357" t="str">
            <v>duty</v>
          </cell>
          <cell r="G357" t="str">
            <v>Mbtu/h</v>
          </cell>
          <cell r="H357">
            <v>3</v>
          </cell>
          <cell r="P357">
            <v>6.654</v>
          </cell>
        </row>
        <row r="358">
          <cell r="E358" t="str">
            <v>IPSH</v>
          </cell>
          <cell r="F358" t="str">
            <v>duty</v>
          </cell>
          <cell r="G358" t="str">
            <v>Mbtu/h</v>
          </cell>
          <cell r="H358">
            <v>3</v>
          </cell>
          <cell r="P358">
            <v>5.482</v>
          </cell>
        </row>
        <row r="359">
          <cell r="E359" t="str">
            <v>HEC3</v>
          </cell>
          <cell r="F359" t="str">
            <v>duty</v>
          </cell>
          <cell r="G359" t="str">
            <v>Mbtu/h</v>
          </cell>
          <cell r="H359">
            <v>3</v>
          </cell>
          <cell r="P359">
            <v>70.519</v>
          </cell>
        </row>
        <row r="360">
          <cell r="E360" t="str">
            <v>IPEV</v>
          </cell>
          <cell r="F360" t="str">
            <v>duty</v>
          </cell>
          <cell r="G360" t="str">
            <v>Mbtu/h</v>
          </cell>
          <cell r="H360">
            <v>3</v>
          </cell>
          <cell r="P360">
            <v>51.574</v>
          </cell>
        </row>
        <row r="361">
          <cell r="E361" t="str">
            <v>IEC2</v>
          </cell>
          <cell r="F361" t="str">
            <v>duty</v>
          </cell>
          <cell r="G361" t="str">
            <v>Mbtu/h</v>
          </cell>
          <cell r="H361">
            <v>3</v>
          </cell>
          <cell r="P361">
            <v>5.837</v>
          </cell>
        </row>
        <row r="362">
          <cell r="E362" t="str">
            <v>HEC2</v>
          </cell>
          <cell r="F362" t="str">
            <v>duty</v>
          </cell>
          <cell r="G362" t="str">
            <v>Mbtu/h</v>
          </cell>
          <cell r="H362">
            <v>3</v>
          </cell>
          <cell r="P362">
            <v>19.429</v>
          </cell>
        </row>
        <row r="363">
          <cell r="E363" t="str">
            <v>HEC1</v>
          </cell>
          <cell r="F363" t="str">
            <v>duty</v>
          </cell>
          <cell r="G363" t="str">
            <v>Mbtu/h</v>
          </cell>
          <cell r="H363">
            <v>3</v>
          </cell>
          <cell r="P363">
            <v>26.343</v>
          </cell>
        </row>
        <row r="364">
          <cell r="E364" t="str">
            <v>IEC1</v>
          </cell>
          <cell r="F364" t="str">
            <v>duty</v>
          </cell>
          <cell r="G364" t="str">
            <v>Mbtu/h</v>
          </cell>
          <cell r="H364">
            <v>3</v>
          </cell>
          <cell r="P364">
            <v>6.66</v>
          </cell>
        </row>
        <row r="365">
          <cell r="E365" t="str">
            <v>LPEV</v>
          </cell>
          <cell r="F365" t="str">
            <v>duty</v>
          </cell>
          <cell r="G365" t="str">
            <v>Mbtu/h</v>
          </cell>
          <cell r="H365">
            <v>3</v>
          </cell>
          <cell r="P365">
            <v>47.418</v>
          </cell>
        </row>
        <row r="366">
          <cell r="E366" t="str">
            <v>LEC1</v>
          </cell>
          <cell r="F366" t="str">
            <v>duty</v>
          </cell>
          <cell r="G366" t="str">
            <v>Mbtu/h</v>
          </cell>
          <cell r="H366">
            <v>3</v>
          </cell>
          <cell r="P366">
            <v>119.576</v>
          </cell>
        </row>
        <row r="371">
          <cell r="E371" t="str">
            <v>HRSGHSH4</v>
          </cell>
          <cell r="F371" t="str">
            <v>M</v>
          </cell>
          <cell r="G371" t="str">
            <v>lb/h</v>
          </cell>
          <cell r="H371">
            <v>0</v>
          </cell>
          <cell r="P371">
            <v>3584000</v>
          </cell>
        </row>
        <row r="372">
          <cell r="E372" t="str">
            <v>HRSGHSH4</v>
          </cell>
          <cell r="F372" t="str">
            <v>PLOSS</v>
          </cell>
          <cell r="G372" t="str">
            <v>in H2O</v>
          </cell>
          <cell r="H372">
            <v>2</v>
          </cell>
          <cell r="P372">
            <v>423.12</v>
          </cell>
        </row>
        <row r="373">
          <cell r="E373" t="str">
            <v>HRSGHSH4</v>
          </cell>
          <cell r="F373" t="str">
            <v>T</v>
          </cell>
          <cell r="G373" t="str">
            <v>F</v>
          </cell>
          <cell r="H373">
            <v>2</v>
          </cell>
          <cell r="P373">
            <v>1119</v>
          </cell>
        </row>
        <row r="374">
          <cell r="E374" t="str">
            <v>HRSGHSH4</v>
          </cell>
          <cell r="F374" t="str">
            <v>H</v>
          </cell>
          <cell r="G374" t="str">
            <v>Btu/lb</v>
          </cell>
          <cell r="H374">
            <v>2</v>
          </cell>
          <cell r="P374">
            <v>298.25</v>
          </cell>
        </row>
        <row r="375">
          <cell r="E375" t="str">
            <v>HSH4RHT3</v>
          </cell>
          <cell r="F375" t="str">
            <v>M</v>
          </cell>
          <cell r="G375" t="str">
            <v>lb/h</v>
          </cell>
          <cell r="H375">
            <v>0</v>
          </cell>
          <cell r="P375">
            <v>3584000</v>
          </cell>
        </row>
        <row r="376">
          <cell r="E376" t="str">
            <v>HSH4RHT3</v>
          </cell>
          <cell r="F376" t="str">
            <v>PLOSS</v>
          </cell>
          <cell r="G376" t="str">
            <v>in H2O</v>
          </cell>
          <cell r="H376">
            <v>2</v>
          </cell>
          <cell r="P376">
            <v>421.74</v>
          </cell>
        </row>
        <row r="377">
          <cell r="E377" t="str">
            <v>HSH4RHT3</v>
          </cell>
          <cell r="F377" t="str">
            <v>T</v>
          </cell>
          <cell r="G377" t="str">
            <v>F</v>
          </cell>
          <cell r="H377">
            <v>2</v>
          </cell>
          <cell r="P377">
            <v>1116.97</v>
          </cell>
        </row>
        <row r="378">
          <cell r="E378" t="str">
            <v>HSH4RHT3</v>
          </cell>
          <cell r="F378" t="str">
            <v>H</v>
          </cell>
          <cell r="G378" t="str">
            <v>Btu/lb</v>
          </cell>
          <cell r="H378">
            <v>2</v>
          </cell>
          <cell r="P378">
            <v>297.67</v>
          </cell>
        </row>
        <row r="379">
          <cell r="P379">
            <v>1.0240000000000138</v>
          </cell>
        </row>
        <row r="380">
          <cell r="F380" t="str">
            <v>Ploss</v>
          </cell>
          <cell r="G380" t="str">
            <v>in H2O</v>
          </cell>
          <cell r="P380">
            <v>1.3799999999999955</v>
          </cell>
        </row>
        <row r="381">
          <cell r="F381" t="str">
            <v>Duty</v>
          </cell>
          <cell r="G381" t="str">
            <v>Mbtu/h</v>
          </cell>
          <cell r="P381">
            <v>2.07872</v>
          </cell>
        </row>
        <row r="383">
          <cell r="E383" t="str">
            <v>HSH3HSH4</v>
          </cell>
          <cell r="F383" t="str">
            <v>M</v>
          </cell>
          <cell r="G383" t="str">
            <v>lb/h</v>
          </cell>
          <cell r="H383">
            <v>0</v>
          </cell>
          <cell r="P383">
            <v>443603</v>
          </cell>
        </row>
        <row r="384">
          <cell r="E384" t="str">
            <v>HSH3HSH4</v>
          </cell>
          <cell r="F384" t="str">
            <v>P</v>
          </cell>
          <cell r="G384" t="str">
            <v>psia</v>
          </cell>
          <cell r="H384">
            <v>2</v>
          </cell>
          <cell r="P384">
            <v>1153.09</v>
          </cell>
        </row>
        <row r="385">
          <cell r="E385" t="str">
            <v>HSH3HSH4</v>
          </cell>
          <cell r="F385" t="str">
            <v>T</v>
          </cell>
          <cell r="G385" t="str">
            <v>F</v>
          </cell>
          <cell r="H385">
            <v>2</v>
          </cell>
          <cell r="P385">
            <v>1048</v>
          </cell>
        </row>
        <row r="386">
          <cell r="E386" t="str">
            <v>HSH3HSH4</v>
          </cell>
          <cell r="F386" t="str">
            <v>H</v>
          </cell>
          <cell r="G386" t="str">
            <v>Btu/lb</v>
          </cell>
          <cell r="H386">
            <v>2</v>
          </cell>
          <cell r="P386">
            <v>1529.33</v>
          </cell>
        </row>
        <row r="387">
          <cell r="E387" t="str">
            <v>HSH4HNRV</v>
          </cell>
          <cell r="F387" t="str">
            <v>M</v>
          </cell>
          <cell r="G387" t="str">
            <v>lb/h</v>
          </cell>
          <cell r="H387">
            <v>0</v>
          </cell>
          <cell r="P387">
            <v>443603</v>
          </cell>
        </row>
        <row r="388">
          <cell r="E388" t="str">
            <v>HSH4HNRV</v>
          </cell>
          <cell r="F388" t="str">
            <v>P</v>
          </cell>
          <cell r="G388" t="str">
            <v>psia</v>
          </cell>
          <cell r="H388">
            <v>2</v>
          </cell>
          <cell r="P388">
            <v>1152.49</v>
          </cell>
        </row>
        <row r="389">
          <cell r="E389" t="str">
            <v>HSH4HNRV</v>
          </cell>
          <cell r="F389" t="str">
            <v>T</v>
          </cell>
          <cell r="G389" t="str">
            <v>F</v>
          </cell>
          <cell r="H389">
            <v>2</v>
          </cell>
          <cell r="P389">
            <v>1056</v>
          </cell>
        </row>
        <row r="390">
          <cell r="E390" t="str">
            <v>HSH4HNRV</v>
          </cell>
          <cell r="F390" t="str">
            <v>H</v>
          </cell>
          <cell r="G390" t="str">
            <v>Btu/lb</v>
          </cell>
          <cell r="H390">
            <v>2</v>
          </cell>
          <cell r="P390">
            <v>1533.95</v>
          </cell>
        </row>
        <row r="391">
          <cell r="E391" t="str">
            <v>HNRVHLS0</v>
          </cell>
          <cell r="F391" t="str">
            <v>M</v>
          </cell>
          <cell r="G391" t="str">
            <v>lb/h</v>
          </cell>
          <cell r="H391">
            <v>0</v>
          </cell>
          <cell r="P391">
            <v>443603</v>
          </cell>
        </row>
        <row r="392">
          <cell r="E392" t="str">
            <v>HNRVHLS0</v>
          </cell>
          <cell r="F392" t="str">
            <v>P</v>
          </cell>
          <cell r="G392" t="str">
            <v>psia</v>
          </cell>
          <cell r="H392">
            <v>2</v>
          </cell>
          <cell r="P392">
            <v>1152.49</v>
          </cell>
        </row>
        <row r="393">
          <cell r="E393" t="str">
            <v>HNRVHLS0</v>
          </cell>
          <cell r="F393" t="str">
            <v>T</v>
          </cell>
          <cell r="G393" t="str">
            <v>F</v>
          </cell>
          <cell r="H393">
            <v>2</v>
          </cell>
          <cell r="P393">
            <v>1056</v>
          </cell>
        </row>
        <row r="394">
          <cell r="E394" t="str">
            <v>HNRVHLS0</v>
          </cell>
          <cell r="F394" t="str">
            <v>H</v>
          </cell>
          <cell r="G394" t="str">
            <v>Btu/lb</v>
          </cell>
          <cell r="H394">
            <v>2</v>
          </cell>
          <cell r="P394">
            <v>1533.95</v>
          </cell>
        </row>
        <row r="395">
          <cell r="P395">
            <v>0.2561807325000018</v>
          </cell>
        </row>
        <row r="396">
          <cell r="E396" t="str">
            <v>HSH4</v>
          </cell>
          <cell r="F396" t="str">
            <v>LWET</v>
          </cell>
          <cell r="G396" t="str">
            <v>in</v>
          </cell>
          <cell r="H396">
            <v>2</v>
          </cell>
          <cell r="P396">
            <v>24.27</v>
          </cell>
        </row>
        <row r="397">
          <cell r="E397" t="str">
            <v>HSH4</v>
          </cell>
          <cell r="F397" t="str">
            <v>DWET</v>
          </cell>
          <cell r="G397" t="str">
            <v>in</v>
          </cell>
          <cell r="H397">
            <v>3</v>
          </cell>
          <cell r="P397">
            <v>12.225</v>
          </cell>
        </row>
        <row r="398">
          <cell r="E398" t="str">
            <v>HSH4</v>
          </cell>
          <cell r="F398" t="str">
            <v>NWET</v>
          </cell>
          <cell r="G398" t="str">
            <v>#</v>
          </cell>
          <cell r="H398">
            <v>0</v>
          </cell>
          <cell r="P398">
            <v>1</v>
          </cell>
        </row>
        <row r="399">
          <cell r="E399" t="str">
            <v>HSH4</v>
          </cell>
          <cell r="F399" t="str">
            <v>PD</v>
          </cell>
          <cell r="G399" t="str">
            <v>psi</v>
          </cell>
          <cell r="H399">
            <v>2</v>
          </cell>
          <cell r="P399">
            <v>0.6</v>
          </cell>
        </row>
        <row r="400">
          <cell r="F400" t="str">
            <v>P</v>
          </cell>
          <cell r="G400" t="str">
            <v>psia</v>
          </cell>
          <cell r="P400">
            <v>0.599999999999909</v>
          </cell>
        </row>
        <row r="401">
          <cell r="F401" t="str">
            <v>P</v>
          </cell>
          <cell r="G401" t="str">
            <v>psia</v>
          </cell>
          <cell r="P401">
            <v>0</v>
          </cell>
        </row>
        <row r="402">
          <cell r="F402" t="str">
            <v>Duty</v>
          </cell>
          <cell r="G402" t="str">
            <v>Mbtu/h</v>
          </cell>
          <cell r="P402">
            <v>2.0494458600000143</v>
          </cell>
        </row>
        <row r="404">
          <cell r="F404" t="str">
            <v>T</v>
          </cell>
          <cell r="G404" t="str">
            <v>F</v>
          </cell>
          <cell r="P404">
            <v>63</v>
          </cell>
        </row>
        <row r="405">
          <cell r="F405" t="str">
            <v>T</v>
          </cell>
          <cell r="G405" t="str">
            <v>F</v>
          </cell>
          <cell r="P405">
            <v>68.97000000000003</v>
          </cell>
        </row>
        <row r="406">
          <cell r="F406" t="str">
            <v>T</v>
          </cell>
          <cell r="G406" t="str">
            <v>F</v>
          </cell>
          <cell r="P406">
            <v>65.93996404397657</v>
          </cell>
        </row>
        <row r="407">
          <cell r="P407">
            <v>0.11313546294487266</v>
          </cell>
        </row>
        <row r="412">
          <cell r="E412" t="str">
            <v>RHT3HSH3</v>
          </cell>
          <cell r="F412" t="str">
            <v>M</v>
          </cell>
          <cell r="G412" t="str">
            <v>lb/h</v>
          </cell>
          <cell r="H412">
            <v>0</v>
          </cell>
          <cell r="P412">
            <v>3584000</v>
          </cell>
        </row>
        <row r="413">
          <cell r="E413" t="str">
            <v>RHT3HSH3</v>
          </cell>
          <cell r="F413" t="str">
            <v>PLOSS</v>
          </cell>
          <cell r="G413" t="str">
            <v>in H2O</v>
          </cell>
          <cell r="H413">
            <v>2</v>
          </cell>
          <cell r="P413">
            <v>420.35</v>
          </cell>
        </row>
        <row r="414">
          <cell r="E414" t="str">
            <v>RHT3HSH3</v>
          </cell>
          <cell r="F414" t="str">
            <v>T</v>
          </cell>
          <cell r="G414" t="str">
            <v>F</v>
          </cell>
          <cell r="H414">
            <v>2</v>
          </cell>
          <cell r="P414">
            <v>1111.59</v>
          </cell>
        </row>
        <row r="415">
          <cell r="E415" t="str">
            <v>RHT3HSH3</v>
          </cell>
          <cell r="F415" t="str">
            <v>H</v>
          </cell>
          <cell r="G415" t="str">
            <v>Btu/lb</v>
          </cell>
          <cell r="H415">
            <v>2</v>
          </cell>
          <cell r="P415">
            <v>296.15</v>
          </cell>
        </row>
        <row r="416">
          <cell r="E416" t="str">
            <v>HSH3RHT2</v>
          </cell>
          <cell r="F416" t="str">
            <v>M</v>
          </cell>
          <cell r="G416" t="str">
            <v>lb/h</v>
          </cell>
          <cell r="H416">
            <v>0</v>
          </cell>
          <cell r="P416">
            <v>3584000</v>
          </cell>
        </row>
        <row r="417">
          <cell r="E417" t="str">
            <v>HSH3RHT2</v>
          </cell>
          <cell r="F417" t="str">
            <v>PLOSS</v>
          </cell>
          <cell r="G417" t="str">
            <v>in H2O</v>
          </cell>
          <cell r="H417">
            <v>2</v>
          </cell>
          <cell r="P417">
            <v>418.96</v>
          </cell>
        </row>
        <row r="418">
          <cell r="E418" t="str">
            <v>HSH3RHT2</v>
          </cell>
          <cell r="F418" t="str">
            <v>T</v>
          </cell>
          <cell r="G418" t="str">
            <v>F</v>
          </cell>
          <cell r="H418">
            <v>2</v>
          </cell>
          <cell r="P418">
            <v>1085.05</v>
          </cell>
        </row>
        <row r="419">
          <cell r="E419" t="str">
            <v>HSH3RHT2</v>
          </cell>
          <cell r="F419" t="str">
            <v>H</v>
          </cell>
          <cell r="G419" t="str">
            <v>Btu/lb</v>
          </cell>
          <cell r="H419">
            <v>2</v>
          </cell>
          <cell r="P419">
            <v>288.64</v>
          </cell>
        </row>
        <row r="420">
          <cell r="P420">
            <v>1.0141612660135613</v>
          </cell>
        </row>
        <row r="421">
          <cell r="F421" t="str">
            <v>Ploss</v>
          </cell>
          <cell r="G421" t="str">
            <v>in H2O</v>
          </cell>
          <cell r="P421">
            <v>1.3900000000000432</v>
          </cell>
        </row>
        <row r="422">
          <cell r="F422" t="str">
            <v>Duty</v>
          </cell>
          <cell r="G422" t="str">
            <v>Mbtu/h</v>
          </cell>
          <cell r="P422">
            <v>26.915839999999882</v>
          </cell>
        </row>
        <row r="424">
          <cell r="E424" t="str">
            <v>DSHPHSH3</v>
          </cell>
          <cell r="F424" t="str">
            <v>M</v>
          </cell>
          <cell r="G424" t="str">
            <v>lb/h</v>
          </cell>
          <cell r="H424">
            <v>0</v>
          </cell>
          <cell r="P424">
            <v>443603</v>
          </cell>
        </row>
        <row r="425">
          <cell r="E425" t="str">
            <v>DSHPHSH3</v>
          </cell>
          <cell r="F425" t="str">
            <v>P</v>
          </cell>
          <cell r="G425" t="str">
            <v>psia</v>
          </cell>
          <cell r="H425">
            <v>2</v>
          </cell>
          <cell r="P425">
            <v>1165.29</v>
          </cell>
        </row>
        <row r="426">
          <cell r="E426" t="str">
            <v>DSHPHSH3</v>
          </cell>
          <cell r="F426" t="str">
            <v>T</v>
          </cell>
          <cell r="G426" t="str">
            <v>F</v>
          </cell>
          <cell r="H426">
            <v>2</v>
          </cell>
          <cell r="P426">
            <v>945</v>
          </cell>
        </row>
        <row r="427">
          <cell r="E427" t="str">
            <v>DSHPHSH3</v>
          </cell>
          <cell r="F427" t="str">
            <v>H</v>
          </cell>
          <cell r="G427" t="str">
            <v>Btu/lb</v>
          </cell>
          <cell r="H427">
            <v>2</v>
          </cell>
          <cell r="P427">
            <v>1468.97</v>
          </cell>
        </row>
        <row r="428">
          <cell r="E428" t="str">
            <v>HSH3HSH4</v>
          </cell>
          <cell r="F428" t="str">
            <v>M</v>
          </cell>
          <cell r="G428" t="str">
            <v>lb/h</v>
          </cell>
          <cell r="H428">
            <v>0</v>
          </cell>
          <cell r="P428">
            <v>443603</v>
          </cell>
        </row>
        <row r="429">
          <cell r="E429" t="str">
            <v>HSH3HSH4</v>
          </cell>
          <cell r="F429" t="str">
            <v>P</v>
          </cell>
          <cell r="G429" t="str">
            <v>psia</v>
          </cell>
          <cell r="H429">
            <v>2</v>
          </cell>
          <cell r="P429">
            <v>1153.09</v>
          </cell>
        </row>
        <row r="430">
          <cell r="E430" t="str">
            <v>HSH3HSH4</v>
          </cell>
          <cell r="F430" t="str">
            <v>T</v>
          </cell>
          <cell r="G430" t="str">
            <v>F</v>
          </cell>
          <cell r="H430">
            <v>2</v>
          </cell>
          <cell r="P430">
            <v>1048</v>
          </cell>
        </row>
        <row r="431">
          <cell r="E431" t="str">
            <v>HSH3HSH4</v>
          </cell>
          <cell r="F431" t="str">
            <v>H</v>
          </cell>
          <cell r="G431" t="str">
            <v>Btu/lb</v>
          </cell>
          <cell r="H431">
            <v>2</v>
          </cell>
          <cell r="P431">
            <v>1529.33</v>
          </cell>
        </row>
        <row r="432">
          <cell r="P432">
            <v>0.25995997165048584</v>
          </cell>
        </row>
        <row r="433">
          <cell r="E433" t="str">
            <v>HSH3</v>
          </cell>
          <cell r="F433" t="str">
            <v>LWET</v>
          </cell>
          <cell r="G433" t="str">
            <v>in</v>
          </cell>
          <cell r="H433">
            <v>2</v>
          </cell>
          <cell r="P433">
            <v>454.54</v>
          </cell>
        </row>
        <row r="434">
          <cell r="E434" t="str">
            <v>HSH3</v>
          </cell>
          <cell r="F434" t="str">
            <v>DWET</v>
          </cell>
          <cell r="G434" t="str">
            <v>in</v>
          </cell>
          <cell r="H434">
            <v>3</v>
          </cell>
          <cell r="P434">
            <v>11.885</v>
          </cell>
        </row>
        <row r="435">
          <cell r="E435" t="str">
            <v>HSH3</v>
          </cell>
          <cell r="F435" t="str">
            <v>NWET</v>
          </cell>
          <cell r="G435" t="str">
            <v>#</v>
          </cell>
          <cell r="H435">
            <v>0</v>
          </cell>
          <cell r="P435">
            <v>1</v>
          </cell>
        </row>
        <row r="436">
          <cell r="E436" t="str">
            <v>HSH3</v>
          </cell>
          <cell r="F436" t="str">
            <v>PD</v>
          </cell>
          <cell r="G436" t="str">
            <v>psi</v>
          </cell>
          <cell r="H436">
            <v>2</v>
          </cell>
          <cell r="P436">
            <v>12.2</v>
          </cell>
        </row>
        <row r="437">
          <cell r="F437" t="str">
            <v>P</v>
          </cell>
          <cell r="G437" t="str">
            <v>psia</v>
          </cell>
          <cell r="P437">
            <v>12.200000000000045</v>
          </cell>
        </row>
        <row r="438">
          <cell r="F438" t="str">
            <v>Duty</v>
          </cell>
          <cell r="G438" t="str">
            <v>Mbtu/h</v>
          </cell>
          <cell r="P438">
            <v>26.775877080000043</v>
          </cell>
        </row>
        <row r="440">
          <cell r="F440" t="str">
            <v>T</v>
          </cell>
          <cell r="G440" t="str">
            <v>F</v>
          </cell>
          <cell r="P440">
            <v>63.58999999999992</v>
          </cell>
        </row>
        <row r="441">
          <cell r="F441" t="str">
            <v>T</v>
          </cell>
          <cell r="G441" t="str">
            <v>F</v>
          </cell>
          <cell r="P441">
            <v>140.04999999999995</v>
          </cell>
        </row>
        <row r="442">
          <cell r="F442" t="str">
            <v>T</v>
          </cell>
          <cell r="G442" t="str">
            <v>F</v>
          </cell>
          <cell r="P442">
            <v>96.84079680347779</v>
          </cell>
        </row>
        <row r="443">
          <cell r="P443">
            <v>0.6227144599508101</v>
          </cell>
        </row>
        <row r="445">
          <cell r="E445" t="str">
            <v>SPRHDSHP</v>
          </cell>
          <cell r="F445" t="str">
            <v>M</v>
          </cell>
          <cell r="G445" t="str">
            <v>lb/h</v>
          </cell>
          <cell r="H445">
            <v>0</v>
          </cell>
          <cell r="P445">
            <v>0</v>
          </cell>
        </row>
        <row r="446">
          <cell r="E446" t="str">
            <v>SPRHDSHP</v>
          </cell>
          <cell r="F446" t="str">
            <v>P</v>
          </cell>
          <cell r="G446" t="str">
            <v>psia</v>
          </cell>
          <cell r="H446">
            <v>2</v>
          </cell>
          <cell r="P446">
            <v>3005.96</v>
          </cell>
        </row>
        <row r="447">
          <cell r="E447" t="str">
            <v>SPRHDSHP</v>
          </cell>
          <cell r="F447" t="str">
            <v>T</v>
          </cell>
          <cell r="G447" t="str">
            <v>F</v>
          </cell>
          <cell r="H447">
            <v>2</v>
          </cell>
          <cell r="P447">
            <v>311.63</v>
          </cell>
        </row>
        <row r="448">
          <cell r="P448">
            <v>0</v>
          </cell>
        </row>
        <row r="449">
          <cell r="E449" t="str">
            <v>DSHPHSH3</v>
          </cell>
          <cell r="F449" t="str">
            <v>P</v>
          </cell>
          <cell r="G449" t="str">
            <v>psia</v>
          </cell>
          <cell r="H449">
            <v>2</v>
          </cell>
          <cell r="P449">
            <v>1165.29</v>
          </cell>
        </row>
        <row r="450">
          <cell r="E450" t="str">
            <v>DSHPHSH3</v>
          </cell>
          <cell r="F450" t="str">
            <v>T</v>
          </cell>
          <cell r="G450" t="str">
            <v>F</v>
          </cell>
          <cell r="H450">
            <v>2</v>
          </cell>
          <cell r="P450">
            <v>945</v>
          </cell>
        </row>
        <row r="451">
          <cell r="F451" t="str">
            <v>T</v>
          </cell>
          <cell r="G451" t="str">
            <v>F</v>
          </cell>
          <cell r="P451">
            <v>563.5558271174252</v>
          </cell>
        </row>
        <row r="452">
          <cell r="F452" t="str">
            <v>T</v>
          </cell>
          <cell r="G452" t="str">
            <v>F</v>
          </cell>
          <cell r="P452">
            <v>381.4441728825748</v>
          </cell>
        </row>
        <row r="454">
          <cell r="E454" t="str">
            <v>BRN1HSH2</v>
          </cell>
          <cell r="F454" t="str">
            <v>M</v>
          </cell>
          <cell r="G454" t="str">
            <v>lb/h</v>
          </cell>
          <cell r="H454">
            <v>0</v>
          </cell>
          <cell r="P454">
            <v>3584000</v>
          </cell>
        </row>
        <row r="455">
          <cell r="E455" t="str">
            <v>BRN1HSH2</v>
          </cell>
          <cell r="F455" t="str">
            <v>PLOSS</v>
          </cell>
          <cell r="G455" t="str">
            <v>in H2O</v>
          </cell>
          <cell r="H455">
            <v>2</v>
          </cell>
          <cell r="P455">
            <v>417.02</v>
          </cell>
        </row>
        <row r="456">
          <cell r="E456" t="str">
            <v>BRN1HSH2</v>
          </cell>
          <cell r="F456" t="str">
            <v>T</v>
          </cell>
          <cell r="G456" t="str">
            <v>F</v>
          </cell>
          <cell r="H456">
            <v>2</v>
          </cell>
          <cell r="P456">
            <v>1054.75</v>
          </cell>
        </row>
        <row r="457">
          <cell r="E457" t="str">
            <v>BRN1HSH2</v>
          </cell>
          <cell r="F457" t="str">
            <v>H</v>
          </cell>
          <cell r="G457" t="str">
            <v>Btu/lb</v>
          </cell>
          <cell r="H457">
            <v>2</v>
          </cell>
          <cell r="P457">
            <v>280.1</v>
          </cell>
        </row>
        <row r="458">
          <cell r="E458" t="str">
            <v>HSH2RHT1</v>
          </cell>
          <cell r="F458" t="str">
            <v>M</v>
          </cell>
          <cell r="G458" t="str">
            <v>lb/h</v>
          </cell>
          <cell r="H458">
            <v>0</v>
          </cell>
          <cell r="P458">
            <v>3584000</v>
          </cell>
        </row>
        <row r="459">
          <cell r="E459" t="str">
            <v>HSH2RHT1</v>
          </cell>
          <cell r="F459" t="str">
            <v>PLOSS</v>
          </cell>
          <cell r="G459" t="str">
            <v>in H2O</v>
          </cell>
          <cell r="H459">
            <v>2</v>
          </cell>
          <cell r="P459">
            <v>415.64</v>
          </cell>
        </row>
        <row r="460">
          <cell r="E460" t="str">
            <v>HSH2RHT1</v>
          </cell>
          <cell r="F460" t="str">
            <v>T</v>
          </cell>
          <cell r="G460" t="str">
            <v>F</v>
          </cell>
          <cell r="H460">
            <v>2</v>
          </cell>
          <cell r="P460">
            <v>1053.43</v>
          </cell>
        </row>
        <row r="461">
          <cell r="E461" t="str">
            <v>HSH2RHT1</v>
          </cell>
          <cell r="F461" t="str">
            <v>H</v>
          </cell>
          <cell r="G461" t="str">
            <v>Btu/lb</v>
          </cell>
          <cell r="H461">
            <v>2</v>
          </cell>
          <cell r="P461">
            <v>279.73</v>
          </cell>
        </row>
        <row r="462">
          <cell r="P462">
            <v>1.004606060606109</v>
          </cell>
        </row>
        <row r="463">
          <cell r="F463" t="str">
            <v>Ploss</v>
          </cell>
          <cell r="G463" t="str">
            <v>in H2O</v>
          </cell>
          <cell r="P463">
            <v>1.3799999999999955</v>
          </cell>
        </row>
        <row r="464">
          <cell r="F464" t="str">
            <v>Duty</v>
          </cell>
          <cell r="G464" t="str">
            <v>Mbtu/h</v>
          </cell>
          <cell r="P464">
            <v>1.32608</v>
          </cell>
        </row>
        <row r="466">
          <cell r="E466" t="str">
            <v>HSH1HSH2</v>
          </cell>
          <cell r="F466" t="str">
            <v>M</v>
          </cell>
          <cell r="G466" t="str">
            <v>lb/h</v>
          </cell>
          <cell r="H466">
            <v>0</v>
          </cell>
          <cell r="P466">
            <v>443603</v>
          </cell>
        </row>
        <row r="467">
          <cell r="E467" t="str">
            <v>HSH1HSH2</v>
          </cell>
          <cell r="F467" t="str">
            <v>P</v>
          </cell>
          <cell r="G467" t="str">
            <v>psia</v>
          </cell>
          <cell r="H467">
            <v>2</v>
          </cell>
          <cell r="P467">
            <v>1165.89</v>
          </cell>
        </row>
        <row r="468">
          <cell r="E468" t="str">
            <v>HSH1HSH2</v>
          </cell>
          <cell r="F468" t="str">
            <v>T</v>
          </cell>
          <cell r="G468" t="str">
            <v>F</v>
          </cell>
          <cell r="H468">
            <v>2</v>
          </cell>
          <cell r="P468">
            <v>940</v>
          </cell>
        </row>
        <row r="469">
          <cell r="E469" t="str">
            <v>HSH1HSH2</v>
          </cell>
          <cell r="F469" t="str">
            <v>H</v>
          </cell>
          <cell r="G469" t="str">
            <v>Btu/lb</v>
          </cell>
          <cell r="H469">
            <v>2</v>
          </cell>
          <cell r="P469">
            <v>1466</v>
          </cell>
        </row>
        <row r="470">
          <cell r="E470" t="str">
            <v>HSH2DSHP</v>
          </cell>
          <cell r="F470" t="str">
            <v>M</v>
          </cell>
          <cell r="G470" t="str">
            <v>lb/h</v>
          </cell>
          <cell r="H470">
            <v>0</v>
          </cell>
          <cell r="P470">
            <v>443603</v>
          </cell>
        </row>
        <row r="471">
          <cell r="E471" t="str">
            <v>HSH2DSHP</v>
          </cell>
          <cell r="F471" t="str">
            <v>P</v>
          </cell>
          <cell r="G471" t="str">
            <v>psia</v>
          </cell>
          <cell r="H471">
            <v>2</v>
          </cell>
          <cell r="P471">
            <v>1165.29</v>
          </cell>
        </row>
        <row r="472">
          <cell r="E472" t="str">
            <v>HSH2DSHP</v>
          </cell>
          <cell r="F472" t="str">
            <v>T</v>
          </cell>
          <cell r="G472" t="str">
            <v>F</v>
          </cell>
          <cell r="H472">
            <v>2</v>
          </cell>
          <cell r="P472">
            <v>945</v>
          </cell>
        </row>
        <row r="473">
          <cell r="E473" t="str">
            <v>HSH2DSHP</v>
          </cell>
          <cell r="F473" t="str">
            <v>H</v>
          </cell>
          <cell r="G473" t="str">
            <v>Btu/lb</v>
          </cell>
          <cell r="H473">
            <v>2</v>
          </cell>
          <cell r="P473">
            <v>1468.97</v>
          </cell>
        </row>
        <row r="474">
          <cell r="P474">
            <v>0.2635001819999933</v>
          </cell>
        </row>
        <row r="475">
          <cell r="E475" t="str">
            <v>HSH2</v>
          </cell>
          <cell r="F475" t="str">
            <v>LWET</v>
          </cell>
          <cell r="G475" t="str">
            <v>in</v>
          </cell>
          <cell r="H475">
            <v>2</v>
          </cell>
          <cell r="P475">
            <v>23.39</v>
          </cell>
        </row>
        <row r="476">
          <cell r="E476" t="str">
            <v>HSH2</v>
          </cell>
          <cell r="F476" t="str">
            <v>DWET</v>
          </cell>
          <cell r="G476" t="str">
            <v>in</v>
          </cell>
          <cell r="H476">
            <v>3</v>
          </cell>
          <cell r="P476">
            <v>11.867</v>
          </cell>
        </row>
        <row r="477">
          <cell r="E477" t="str">
            <v>HSH2</v>
          </cell>
          <cell r="F477" t="str">
            <v>NWET</v>
          </cell>
          <cell r="G477" t="str">
            <v>#</v>
          </cell>
          <cell r="H477">
            <v>0</v>
          </cell>
          <cell r="P477">
            <v>1</v>
          </cell>
        </row>
        <row r="478">
          <cell r="E478" t="str">
            <v>HSH2</v>
          </cell>
          <cell r="F478" t="str">
            <v>PD</v>
          </cell>
          <cell r="G478" t="str">
            <v>psi</v>
          </cell>
          <cell r="H478">
            <v>2</v>
          </cell>
          <cell r="P478">
            <v>0.6</v>
          </cell>
        </row>
        <row r="479">
          <cell r="F479" t="str">
            <v>P</v>
          </cell>
          <cell r="G479" t="str">
            <v>psia</v>
          </cell>
          <cell r="P479">
            <v>0.6000000000001364</v>
          </cell>
        </row>
        <row r="480">
          <cell r="F480" t="str">
            <v>Duty</v>
          </cell>
          <cell r="G480" t="str">
            <v>Mbtu/h</v>
          </cell>
          <cell r="P480">
            <v>1.3175009099999666</v>
          </cell>
        </row>
        <row r="482">
          <cell r="F482" t="str">
            <v>T</v>
          </cell>
          <cell r="G482" t="str">
            <v>F</v>
          </cell>
          <cell r="P482">
            <v>109.75</v>
          </cell>
        </row>
        <row r="483">
          <cell r="F483" t="str">
            <v>T</v>
          </cell>
          <cell r="G483" t="str">
            <v>F</v>
          </cell>
          <cell r="P483">
            <v>113.43000000000006</v>
          </cell>
        </row>
        <row r="484">
          <cell r="F484" t="str">
            <v>T</v>
          </cell>
          <cell r="G484" t="str">
            <v>F</v>
          </cell>
          <cell r="P484">
            <v>111.57988605460483</v>
          </cell>
        </row>
        <row r="485">
          <cell r="P485">
            <v>0.04440439870141963</v>
          </cell>
        </row>
        <row r="490">
          <cell r="E490" t="str">
            <v>RHT1HSH1</v>
          </cell>
          <cell r="F490" t="str">
            <v>M</v>
          </cell>
          <cell r="G490" t="str">
            <v>lb/h</v>
          </cell>
          <cell r="H490">
            <v>0</v>
          </cell>
          <cell r="P490">
            <v>3584000</v>
          </cell>
        </row>
        <row r="491">
          <cell r="E491" t="str">
            <v>RHT1HSH1</v>
          </cell>
          <cell r="F491" t="str">
            <v>PLOSS</v>
          </cell>
          <cell r="G491" t="str">
            <v>in H2O</v>
          </cell>
          <cell r="H491">
            <v>2</v>
          </cell>
          <cell r="P491">
            <v>414.25</v>
          </cell>
        </row>
        <row r="492">
          <cell r="E492" t="str">
            <v>RHT1HSH1</v>
          </cell>
          <cell r="F492" t="str">
            <v>T</v>
          </cell>
          <cell r="G492" t="str">
            <v>F</v>
          </cell>
          <cell r="H492">
            <v>2</v>
          </cell>
          <cell r="P492">
            <v>997.12</v>
          </cell>
        </row>
        <row r="493">
          <cell r="E493" t="str">
            <v>RHT1HSH1</v>
          </cell>
          <cell r="F493" t="str">
            <v>H</v>
          </cell>
          <cell r="G493" t="str">
            <v>Btu/lb</v>
          </cell>
          <cell r="H493">
            <v>2</v>
          </cell>
          <cell r="P493">
            <v>263.95</v>
          </cell>
        </row>
        <row r="494">
          <cell r="E494" t="str">
            <v>HSH1HPEV</v>
          </cell>
          <cell r="F494" t="str">
            <v>M</v>
          </cell>
          <cell r="G494" t="str">
            <v>lb/h</v>
          </cell>
          <cell r="H494">
            <v>0</v>
          </cell>
          <cell r="P494">
            <v>3584000</v>
          </cell>
        </row>
        <row r="495">
          <cell r="E495" t="str">
            <v>HSH1HPEV</v>
          </cell>
          <cell r="F495" t="str">
            <v>PLOSS</v>
          </cell>
          <cell r="G495" t="str">
            <v>in H2O</v>
          </cell>
          <cell r="H495">
            <v>2</v>
          </cell>
          <cell r="P495">
            <v>412.86</v>
          </cell>
        </row>
        <row r="496">
          <cell r="E496" t="str">
            <v>HSH1HPEV</v>
          </cell>
          <cell r="F496" t="str">
            <v>T</v>
          </cell>
          <cell r="G496" t="str">
            <v>F</v>
          </cell>
          <cell r="H496">
            <v>2</v>
          </cell>
          <cell r="P496">
            <v>870.08</v>
          </cell>
        </row>
        <row r="497">
          <cell r="E497" t="str">
            <v>HSH1HPEV</v>
          </cell>
          <cell r="F497" t="str">
            <v>H</v>
          </cell>
          <cell r="G497" t="str">
            <v>Btu/lb</v>
          </cell>
          <cell r="H497">
            <v>2</v>
          </cell>
          <cell r="P497">
            <v>228.77</v>
          </cell>
        </row>
        <row r="498">
          <cell r="P498">
            <v>0.9924836272040305</v>
          </cell>
        </row>
        <row r="499">
          <cell r="F499" t="str">
            <v>Ploss</v>
          </cell>
          <cell r="G499" t="str">
            <v>in H2O</v>
          </cell>
          <cell r="P499">
            <v>1.3899999999999864</v>
          </cell>
        </row>
        <row r="500">
          <cell r="F500" t="str">
            <v>Duty</v>
          </cell>
          <cell r="G500" t="str">
            <v>Mbtu/h</v>
          </cell>
          <cell r="P500">
            <v>126.08512</v>
          </cell>
        </row>
        <row r="502">
          <cell r="E502" t="str">
            <v>HPEVHSH1</v>
          </cell>
          <cell r="F502" t="str">
            <v>M</v>
          </cell>
          <cell r="G502" t="str">
            <v>lb/h</v>
          </cell>
          <cell r="H502">
            <v>0</v>
          </cell>
          <cell r="P502">
            <v>443603</v>
          </cell>
        </row>
        <row r="503">
          <cell r="E503" t="str">
            <v>HPEVHSH1</v>
          </cell>
          <cell r="F503" t="str">
            <v>P</v>
          </cell>
          <cell r="G503" t="str">
            <v>psia</v>
          </cell>
          <cell r="H503">
            <v>2</v>
          </cell>
          <cell r="P503">
            <v>1222.49</v>
          </cell>
        </row>
        <row r="504">
          <cell r="E504" t="str">
            <v>HPEVHSH1</v>
          </cell>
          <cell r="F504" t="str">
            <v>T</v>
          </cell>
          <cell r="G504" t="str">
            <v>F</v>
          </cell>
          <cell r="H504">
            <v>2</v>
          </cell>
          <cell r="P504">
            <v>569.62</v>
          </cell>
        </row>
        <row r="505">
          <cell r="E505" t="str">
            <v>HPEVHSH1</v>
          </cell>
          <cell r="F505" t="str">
            <v>H</v>
          </cell>
          <cell r="G505" t="str">
            <v>Btu/lb</v>
          </cell>
          <cell r="H505">
            <v>2</v>
          </cell>
          <cell r="P505">
            <v>1183.18</v>
          </cell>
        </row>
        <row r="506">
          <cell r="E506" t="str">
            <v>HSH1HSH2</v>
          </cell>
          <cell r="F506" t="str">
            <v>M</v>
          </cell>
          <cell r="G506" t="str">
            <v>lb/h</v>
          </cell>
          <cell r="H506">
            <v>0</v>
          </cell>
          <cell r="P506">
            <v>443603</v>
          </cell>
        </row>
        <row r="507">
          <cell r="E507" t="str">
            <v>HSH1HSH2</v>
          </cell>
          <cell r="F507" t="str">
            <v>P</v>
          </cell>
          <cell r="G507" t="str">
            <v>psia</v>
          </cell>
          <cell r="H507">
            <v>2</v>
          </cell>
          <cell r="P507">
            <v>1165.89</v>
          </cell>
        </row>
        <row r="508">
          <cell r="E508" t="str">
            <v>HSH1HSH2</v>
          </cell>
          <cell r="F508" t="str">
            <v>T</v>
          </cell>
          <cell r="G508" t="str">
            <v>F</v>
          </cell>
          <cell r="H508">
            <v>2</v>
          </cell>
          <cell r="P508">
            <v>940</v>
          </cell>
        </row>
        <row r="509">
          <cell r="E509" t="str">
            <v>HSH1HSH2</v>
          </cell>
          <cell r="F509" t="str">
            <v>H</v>
          </cell>
          <cell r="G509" t="str">
            <v>Btu/lb</v>
          </cell>
          <cell r="H509">
            <v>2</v>
          </cell>
          <cell r="P509">
            <v>1466</v>
          </cell>
        </row>
        <row r="510">
          <cell r="P510">
            <v>0.3387326541929909</v>
          </cell>
        </row>
        <row r="511">
          <cell r="E511" t="str">
            <v>HSH1</v>
          </cell>
          <cell r="F511" t="str">
            <v>LWET</v>
          </cell>
          <cell r="G511" t="str">
            <v>in</v>
          </cell>
          <cell r="H511">
            <v>2</v>
          </cell>
          <cell r="P511">
            <v>1247.99</v>
          </cell>
        </row>
        <row r="512">
          <cell r="E512" t="str">
            <v>HSH1</v>
          </cell>
          <cell r="F512" t="str">
            <v>DWET</v>
          </cell>
          <cell r="G512" t="str">
            <v>in</v>
          </cell>
          <cell r="H512">
            <v>3</v>
          </cell>
          <cell r="P512">
            <v>10.07</v>
          </cell>
        </row>
        <row r="513">
          <cell r="E513" t="str">
            <v>HSH1</v>
          </cell>
          <cell r="F513" t="str">
            <v>NWET</v>
          </cell>
          <cell r="G513" t="str">
            <v>#</v>
          </cell>
          <cell r="H513">
            <v>0</v>
          </cell>
          <cell r="P513">
            <v>1</v>
          </cell>
        </row>
        <row r="514">
          <cell r="E514" t="str">
            <v>HSH1</v>
          </cell>
          <cell r="F514" t="str">
            <v>PD</v>
          </cell>
          <cell r="G514" t="str">
            <v>psi</v>
          </cell>
          <cell r="H514">
            <v>2</v>
          </cell>
          <cell r="P514">
            <v>56.6</v>
          </cell>
        </row>
        <row r="515">
          <cell r="F515" t="str">
            <v>P</v>
          </cell>
          <cell r="G515" t="str">
            <v>psia</v>
          </cell>
          <cell r="P515">
            <v>56.59999999999991</v>
          </cell>
        </row>
        <row r="516">
          <cell r="F516" t="str">
            <v>Duty</v>
          </cell>
          <cell r="G516" t="str">
            <v>Mbtu/h</v>
          </cell>
          <cell r="P516">
            <v>125.45980045999998</v>
          </cell>
        </row>
        <row r="518">
          <cell r="F518" t="str">
            <v>T</v>
          </cell>
          <cell r="G518" t="str">
            <v>F</v>
          </cell>
          <cell r="P518">
            <v>57.120000000000005</v>
          </cell>
        </row>
        <row r="519">
          <cell r="F519" t="str">
            <v>T</v>
          </cell>
          <cell r="G519" t="str">
            <v>F</v>
          </cell>
          <cell r="P519">
            <v>300.46000000000004</v>
          </cell>
        </row>
        <row r="520">
          <cell r="F520" t="str">
            <v>T</v>
          </cell>
          <cell r="G520" t="str">
            <v>F</v>
          </cell>
          <cell r="P520">
            <v>146.57620575132353</v>
          </cell>
        </row>
        <row r="521">
          <cell r="P521">
            <v>0.8941712855873671</v>
          </cell>
        </row>
        <row r="523">
          <cell r="E523" t="str">
            <v>HSH1HPEV</v>
          </cell>
          <cell r="F523" t="str">
            <v>M</v>
          </cell>
          <cell r="G523" t="str">
            <v>lb/h</v>
          </cell>
          <cell r="H523">
            <v>0</v>
          </cell>
          <cell r="P523">
            <v>3584000</v>
          </cell>
        </row>
        <row r="524">
          <cell r="E524" t="str">
            <v>HSH1HPEV</v>
          </cell>
          <cell r="F524" t="str">
            <v>PLOSS</v>
          </cell>
          <cell r="G524" t="str">
            <v>in H2O</v>
          </cell>
          <cell r="H524">
            <v>2</v>
          </cell>
          <cell r="P524">
            <v>412.86</v>
          </cell>
        </row>
        <row r="525">
          <cell r="E525" t="str">
            <v>HSH1HPEV</v>
          </cell>
          <cell r="F525" t="str">
            <v>T</v>
          </cell>
          <cell r="G525" t="str">
            <v>F</v>
          </cell>
          <cell r="H525">
            <v>2</v>
          </cell>
          <cell r="P525">
            <v>870.08</v>
          </cell>
        </row>
        <row r="526">
          <cell r="E526" t="str">
            <v>HSH1HPEV</v>
          </cell>
          <cell r="F526" t="str">
            <v>H</v>
          </cell>
          <cell r="G526" t="str">
            <v>Btu/lb</v>
          </cell>
          <cell r="H526">
            <v>2</v>
          </cell>
          <cell r="P526">
            <v>228.77</v>
          </cell>
        </row>
        <row r="527">
          <cell r="E527" t="str">
            <v>HPEVLPSH</v>
          </cell>
          <cell r="F527" t="str">
            <v>M</v>
          </cell>
          <cell r="G527" t="str">
            <v>lb/h</v>
          </cell>
          <cell r="H527">
            <v>0</v>
          </cell>
          <cell r="P527">
            <v>3584000</v>
          </cell>
        </row>
        <row r="528">
          <cell r="E528" t="str">
            <v>HPEVLPSH</v>
          </cell>
          <cell r="F528" t="str">
            <v>PLOSS</v>
          </cell>
          <cell r="G528" t="str">
            <v>in H2O</v>
          </cell>
          <cell r="H528">
            <v>2</v>
          </cell>
          <cell r="P528">
            <v>411.48</v>
          </cell>
        </row>
        <row r="529">
          <cell r="E529" t="str">
            <v>HPEVLPSH</v>
          </cell>
          <cell r="F529" t="str">
            <v>T</v>
          </cell>
          <cell r="G529" t="str">
            <v>F</v>
          </cell>
          <cell r="H529">
            <v>2</v>
          </cell>
          <cell r="P529">
            <v>583.62</v>
          </cell>
        </row>
        <row r="530">
          <cell r="E530" t="str">
            <v>HPEVLPSH</v>
          </cell>
          <cell r="F530" t="str">
            <v>H</v>
          </cell>
          <cell r="G530" t="str">
            <v>Btu/lb</v>
          </cell>
          <cell r="H530">
            <v>2</v>
          </cell>
          <cell r="P530">
            <v>151.6</v>
          </cell>
        </row>
        <row r="531">
          <cell r="P531">
            <v>0.9655005236333168</v>
          </cell>
        </row>
        <row r="532">
          <cell r="F532" t="str">
            <v>Ploss</v>
          </cell>
          <cell r="G532" t="str">
            <v>in H2O</v>
          </cell>
          <cell r="P532">
            <v>1.3799999999999955</v>
          </cell>
        </row>
        <row r="533">
          <cell r="F533" t="str">
            <v>Duty</v>
          </cell>
          <cell r="G533" t="str">
            <v>Mbtu/h</v>
          </cell>
          <cell r="P533">
            <v>276.57728</v>
          </cell>
        </row>
        <row r="535">
          <cell r="E535" t="str">
            <v>HPCVHPEV</v>
          </cell>
          <cell r="F535" t="str">
            <v>M</v>
          </cell>
          <cell r="G535" t="str">
            <v>lb/h</v>
          </cell>
          <cell r="H535">
            <v>0</v>
          </cell>
          <cell r="P535">
            <v>443601</v>
          </cell>
        </row>
        <row r="536">
          <cell r="E536" t="str">
            <v>HPCVHPEV</v>
          </cell>
          <cell r="F536" t="str">
            <v>P</v>
          </cell>
          <cell r="G536" t="str">
            <v>psia</v>
          </cell>
          <cell r="H536">
            <v>2</v>
          </cell>
          <cell r="P536">
            <v>1222.49</v>
          </cell>
        </row>
        <row r="537">
          <cell r="E537" t="str">
            <v>HPCVHPEV</v>
          </cell>
          <cell r="F537" t="str">
            <v>T</v>
          </cell>
          <cell r="G537" t="str">
            <v>F</v>
          </cell>
          <cell r="H537">
            <v>2</v>
          </cell>
          <cell r="P537">
            <v>560.61</v>
          </cell>
        </row>
        <row r="538">
          <cell r="E538" t="str">
            <v>HPCVHPEV</v>
          </cell>
          <cell r="F538" t="str">
            <v>H</v>
          </cell>
          <cell r="G538" t="str">
            <v>Btu/lb</v>
          </cell>
          <cell r="H538">
            <v>2</v>
          </cell>
          <cell r="P538">
            <v>562.84</v>
          </cell>
        </row>
        <row r="539">
          <cell r="E539" t="str">
            <v>HPEVHPBD</v>
          </cell>
          <cell r="F539" t="str">
            <v>M</v>
          </cell>
          <cell r="G539" t="str">
            <v>lb/h</v>
          </cell>
          <cell r="H539">
            <v>0</v>
          </cell>
          <cell r="P539">
            <v>0</v>
          </cell>
        </row>
        <row r="540">
          <cell r="E540" t="str">
            <v>HPEVHPBD</v>
          </cell>
          <cell r="F540" t="str">
            <v>P</v>
          </cell>
          <cell r="G540" t="str">
            <v>psia</v>
          </cell>
          <cell r="H540">
            <v>2</v>
          </cell>
          <cell r="P540">
            <v>1222.49</v>
          </cell>
        </row>
        <row r="541">
          <cell r="E541" t="str">
            <v>HPEVHPBD</v>
          </cell>
          <cell r="F541" t="str">
            <v>T</v>
          </cell>
          <cell r="G541" t="str">
            <v>F</v>
          </cell>
          <cell r="H541">
            <v>2</v>
          </cell>
          <cell r="P541">
            <v>569.62</v>
          </cell>
        </row>
        <row r="542">
          <cell r="E542" t="str">
            <v>HPEVHPBD</v>
          </cell>
          <cell r="F542" t="str">
            <v>H</v>
          </cell>
          <cell r="G542" t="str">
            <v>Btu/lb</v>
          </cell>
          <cell r="H542">
            <v>2</v>
          </cell>
          <cell r="P542">
            <v>574.97</v>
          </cell>
        </row>
        <row r="544">
          <cell r="E544" t="str">
            <v>HPEVHSH1</v>
          </cell>
          <cell r="F544" t="str">
            <v>M</v>
          </cell>
          <cell r="G544" t="str">
            <v>lb/h</v>
          </cell>
          <cell r="H544">
            <v>0</v>
          </cell>
          <cell r="P544">
            <v>443603</v>
          </cell>
        </row>
        <row r="545">
          <cell r="E545" t="str">
            <v>HPEVHSH1</v>
          </cell>
          <cell r="F545" t="str">
            <v>P</v>
          </cell>
          <cell r="G545" t="str">
            <v>psia</v>
          </cell>
          <cell r="H545">
            <v>2</v>
          </cell>
          <cell r="P545">
            <v>1222.49</v>
          </cell>
        </row>
        <row r="546">
          <cell r="E546" t="str">
            <v>HPEVHSH1</v>
          </cell>
          <cell r="F546" t="str">
            <v>T</v>
          </cell>
          <cell r="G546" t="str">
            <v>F</v>
          </cell>
          <cell r="H546">
            <v>2</v>
          </cell>
          <cell r="P546">
            <v>569.62</v>
          </cell>
        </row>
        <row r="547">
          <cell r="E547" t="str">
            <v>HPEVHSH1</v>
          </cell>
          <cell r="F547" t="str">
            <v>H</v>
          </cell>
          <cell r="G547" t="str">
            <v>Btu/lb</v>
          </cell>
          <cell r="H547">
            <v>2</v>
          </cell>
          <cell r="P547">
            <v>1183.18</v>
          </cell>
        </row>
        <row r="548">
          <cell r="F548" t="str">
            <v>Duty</v>
          </cell>
          <cell r="G548" t="str">
            <v>Mbtu/h</v>
          </cell>
          <cell r="P548">
            <v>275.18581070000005</v>
          </cell>
        </row>
        <row r="550">
          <cell r="F550" t="str">
            <v>T</v>
          </cell>
          <cell r="G550" t="str">
            <v>F</v>
          </cell>
          <cell r="P550">
            <v>300.46000000000004</v>
          </cell>
        </row>
        <row r="551">
          <cell r="F551" t="str">
            <v>T</v>
          </cell>
          <cell r="G551" t="str">
            <v>F</v>
          </cell>
          <cell r="P551">
            <v>14</v>
          </cell>
        </row>
        <row r="552">
          <cell r="F552" t="str">
            <v>T</v>
          </cell>
          <cell r="G552" t="str">
            <v>F</v>
          </cell>
          <cell r="P552">
            <v>9.009999999999991</v>
          </cell>
        </row>
        <row r="553">
          <cell r="F553" t="str">
            <v>T</v>
          </cell>
          <cell r="G553" t="str">
            <v>F</v>
          </cell>
          <cell r="P553">
            <v>93.42334044325956</v>
          </cell>
        </row>
        <row r="554">
          <cell r="P554">
            <v>0.9486081688542094</v>
          </cell>
        </row>
        <row r="559">
          <cell r="E559" t="str">
            <v>LPSHHEC4</v>
          </cell>
          <cell r="F559" t="str">
            <v>M</v>
          </cell>
          <cell r="G559" t="str">
            <v>lb/h</v>
          </cell>
          <cell r="H559">
            <v>0</v>
          </cell>
          <cell r="P559">
            <v>3584000</v>
          </cell>
        </row>
        <row r="560">
          <cell r="E560" t="str">
            <v>LPSHHEC4</v>
          </cell>
          <cell r="F560" t="str">
            <v>PLOSS</v>
          </cell>
          <cell r="G560" t="str">
            <v>in H2O</v>
          </cell>
          <cell r="H560">
            <v>2</v>
          </cell>
          <cell r="P560">
            <v>410.09</v>
          </cell>
        </row>
        <row r="561">
          <cell r="E561" t="str">
            <v>LPSHHEC4</v>
          </cell>
          <cell r="F561" t="str">
            <v>T</v>
          </cell>
          <cell r="G561" t="str">
            <v>F</v>
          </cell>
          <cell r="H561">
            <v>2</v>
          </cell>
          <cell r="P561">
            <v>577.02</v>
          </cell>
        </row>
        <row r="562">
          <cell r="E562" t="str">
            <v>LPSHHEC4</v>
          </cell>
          <cell r="F562" t="str">
            <v>H</v>
          </cell>
          <cell r="G562" t="str">
            <v>Btu/lb</v>
          </cell>
          <cell r="H562">
            <v>2</v>
          </cell>
          <cell r="P562">
            <v>149.85</v>
          </cell>
        </row>
        <row r="563">
          <cell r="E563" t="str">
            <v>HEC4IPSH</v>
          </cell>
          <cell r="F563" t="str">
            <v>M</v>
          </cell>
          <cell r="G563" t="str">
            <v>lb/h</v>
          </cell>
          <cell r="H563">
            <v>0</v>
          </cell>
          <cell r="P563">
            <v>3584000</v>
          </cell>
        </row>
        <row r="564">
          <cell r="E564" t="str">
            <v>HEC4IPSH</v>
          </cell>
          <cell r="F564" t="str">
            <v>PLOSS</v>
          </cell>
          <cell r="G564" t="str">
            <v>in H2O</v>
          </cell>
          <cell r="H564">
            <v>2</v>
          </cell>
          <cell r="P564">
            <v>408.71</v>
          </cell>
        </row>
        <row r="565">
          <cell r="E565" t="str">
            <v>HEC4IPSH</v>
          </cell>
          <cell r="F565" t="str">
            <v>T</v>
          </cell>
          <cell r="G565" t="str">
            <v>F</v>
          </cell>
          <cell r="H565">
            <v>2</v>
          </cell>
          <cell r="P565">
            <v>569.98</v>
          </cell>
        </row>
        <row r="566">
          <cell r="E566" t="str">
            <v>HEC4IPSH</v>
          </cell>
          <cell r="F566" t="str">
            <v>H</v>
          </cell>
          <cell r="G566" t="str">
            <v>Btu/lb</v>
          </cell>
          <cell r="H566">
            <v>2</v>
          </cell>
          <cell r="P566">
            <v>148</v>
          </cell>
        </row>
        <row r="567">
          <cell r="P567">
            <v>0.9418181818181867</v>
          </cell>
        </row>
        <row r="568">
          <cell r="F568" t="str">
            <v>Ploss</v>
          </cell>
          <cell r="G568" t="str">
            <v>in H2O</v>
          </cell>
          <cell r="P568">
            <v>1.3799999999999955</v>
          </cell>
        </row>
        <row r="569">
          <cell r="F569" t="str">
            <v>Duty</v>
          </cell>
          <cell r="G569" t="str">
            <v>Mbtu/h</v>
          </cell>
          <cell r="P569">
            <v>6.6304</v>
          </cell>
        </row>
        <row r="571">
          <cell r="E571" t="str">
            <v>HEC3HEC4</v>
          </cell>
          <cell r="F571" t="str">
            <v>M</v>
          </cell>
          <cell r="G571" t="str">
            <v>lb/h</v>
          </cell>
          <cell r="H571">
            <v>0</v>
          </cell>
          <cell r="P571">
            <v>443601</v>
          </cell>
        </row>
        <row r="572">
          <cell r="E572" t="str">
            <v>HEC3HEC4</v>
          </cell>
          <cell r="F572" t="str">
            <v>P</v>
          </cell>
          <cell r="G572" t="str">
            <v>psia</v>
          </cell>
          <cell r="H572">
            <v>2</v>
          </cell>
          <cell r="P572">
            <v>1224.19</v>
          </cell>
        </row>
        <row r="573">
          <cell r="E573" t="str">
            <v>HEC3HEC4</v>
          </cell>
          <cell r="F573" t="str">
            <v>T</v>
          </cell>
          <cell r="G573" t="str">
            <v>F</v>
          </cell>
          <cell r="H573">
            <v>2</v>
          </cell>
          <cell r="P573">
            <v>549.18</v>
          </cell>
        </row>
        <row r="574">
          <cell r="E574" t="str">
            <v>HEC3HEC4</v>
          </cell>
          <cell r="F574" t="str">
            <v>H</v>
          </cell>
          <cell r="G574" t="str">
            <v>Btu/lb</v>
          </cell>
          <cell r="H574">
            <v>2</v>
          </cell>
          <cell r="P574">
            <v>547.91</v>
          </cell>
        </row>
        <row r="575">
          <cell r="E575" t="str">
            <v>HEC4HPCV</v>
          </cell>
          <cell r="F575" t="str">
            <v>M</v>
          </cell>
          <cell r="G575" t="str">
            <v>lb/h</v>
          </cell>
          <cell r="H575">
            <v>0</v>
          </cell>
          <cell r="P575">
            <v>443601</v>
          </cell>
        </row>
        <row r="576">
          <cell r="E576" t="str">
            <v>HEC4HPCV</v>
          </cell>
          <cell r="F576" t="str">
            <v>P</v>
          </cell>
          <cell r="G576" t="str">
            <v>psia</v>
          </cell>
          <cell r="H576">
            <v>2</v>
          </cell>
          <cell r="P576">
            <v>1222.49</v>
          </cell>
        </row>
        <row r="577">
          <cell r="E577" t="str">
            <v>HEC4HPCV</v>
          </cell>
          <cell r="F577" t="str">
            <v>T</v>
          </cell>
          <cell r="G577" t="str">
            <v>F</v>
          </cell>
          <cell r="H577">
            <v>2</v>
          </cell>
          <cell r="P577">
            <v>560.6</v>
          </cell>
        </row>
        <row r="578">
          <cell r="E578" t="str">
            <v>HEC4HPCV</v>
          </cell>
          <cell r="F578" t="str">
            <v>H</v>
          </cell>
          <cell r="G578" t="str">
            <v>Btu/lb</v>
          </cell>
          <cell r="H578">
            <v>2</v>
          </cell>
          <cell r="P578">
            <v>562.84</v>
          </cell>
        </row>
        <row r="579">
          <cell r="P579">
            <v>0.5799442145358988</v>
          </cell>
        </row>
        <row r="580">
          <cell r="F580" t="str">
            <v>P</v>
          </cell>
          <cell r="G580" t="str">
            <v>psia</v>
          </cell>
          <cell r="P580">
            <v>1.7000000000000455</v>
          </cell>
        </row>
        <row r="581">
          <cell r="F581" t="str">
            <v>Duty</v>
          </cell>
          <cell r="G581" t="str">
            <v>Mbtu/h</v>
          </cell>
          <cell r="P581">
            <v>6.622962930000007</v>
          </cell>
        </row>
        <row r="583">
          <cell r="F583" t="str">
            <v>T</v>
          </cell>
          <cell r="G583" t="str">
            <v>F</v>
          </cell>
          <cell r="P583">
            <v>16.41999999999996</v>
          </cell>
        </row>
        <row r="584">
          <cell r="F584" t="str">
            <v>T</v>
          </cell>
          <cell r="G584" t="str">
            <v>F</v>
          </cell>
          <cell r="P584">
            <v>20.800000000000068</v>
          </cell>
        </row>
        <row r="585">
          <cell r="F585" t="str">
            <v>T</v>
          </cell>
          <cell r="G585" t="str">
            <v>F</v>
          </cell>
          <cell r="P585">
            <v>18.523775013021183</v>
          </cell>
        </row>
        <row r="586">
          <cell r="P586">
            <v>0.023126431503909584</v>
          </cell>
        </row>
        <row r="588">
          <cell r="E588" t="str">
            <v>IPSHHEC3</v>
          </cell>
          <cell r="F588" t="str">
            <v>M</v>
          </cell>
          <cell r="G588" t="str">
            <v>lb/h</v>
          </cell>
          <cell r="H588">
            <v>0</v>
          </cell>
          <cell r="P588">
            <v>3584000</v>
          </cell>
        </row>
        <row r="589">
          <cell r="E589" t="str">
            <v>IPSHHEC3</v>
          </cell>
          <cell r="F589" t="str">
            <v>PLOSS</v>
          </cell>
          <cell r="G589" t="str">
            <v>in H2O</v>
          </cell>
          <cell r="H589">
            <v>2</v>
          </cell>
          <cell r="P589">
            <v>407.32</v>
          </cell>
        </row>
        <row r="590">
          <cell r="E590" t="str">
            <v>IPSHHEC3</v>
          </cell>
          <cell r="F590" t="str">
            <v>T</v>
          </cell>
          <cell r="G590" t="str">
            <v>F</v>
          </cell>
          <cell r="H590">
            <v>2</v>
          </cell>
          <cell r="P590">
            <v>564.18</v>
          </cell>
        </row>
        <row r="591">
          <cell r="E591" t="str">
            <v>IPSHHEC3</v>
          </cell>
          <cell r="F591" t="str">
            <v>H</v>
          </cell>
          <cell r="G591" t="str">
            <v>Btu/lb</v>
          </cell>
          <cell r="H591">
            <v>2</v>
          </cell>
          <cell r="P591">
            <v>146.47</v>
          </cell>
        </row>
        <row r="592">
          <cell r="E592" t="str">
            <v>HEC3IPEV</v>
          </cell>
          <cell r="F592" t="str">
            <v>M</v>
          </cell>
          <cell r="G592" t="str">
            <v>lb/h</v>
          </cell>
          <cell r="H592">
            <v>0</v>
          </cell>
          <cell r="P592">
            <v>3584000</v>
          </cell>
        </row>
        <row r="593">
          <cell r="E593" t="str">
            <v>HEC3IPEV</v>
          </cell>
          <cell r="F593" t="str">
            <v>PLOSS</v>
          </cell>
          <cell r="G593" t="str">
            <v>in H2O</v>
          </cell>
          <cell r="H593">
            <v>2</v>
          </cell>
          <cell r="P593">
            <v>405.93</v>
          </cell>
        </row>
        <row r="594">
          <cell r="E594" t="str">
            <v>HEC3IPEV</v>
          </cell>
          <cell r="F594" t="str">
            <v>T</v>
          </cell>
          <cell r="G594" t="str">
            <v>F</v>
          </cell>
          <cell r="H594">
            <v>2</v>
          </cell>
          <cell r="P594">
            <v>489.16</v>
          </cell>
        </row>
        <row r="595">
          <cell r="E595" t="str">
            <v>HEC3IPEV</v>
          </cell>
          <cell r="F595" t="str">
            <v>H</v>
          </cell>
          <cell r="G595" t="str">
            <v>Btu/lb</v>
          </cell>
          <cell r="H595">
            <v>2</v>
          </cell>
          <cell r="P595">
            <v>126.79</v>
          </cell>
        </row>
        <row r="596">
          <cell r="P596">
            <v>0.9401908824313525</v>
          </cell>
        </row>
        <row r="597">
          <cell r="F597" t="str">
            <v>Ploss</v>
          </cell>
          <cell r="G597" t="str">
            <v>in H2O</v>
          </cell>
          <cell r="P597">
            <v>1.3899999999999864</v>
          </cell>
        </row>
        <row r="598">
          <cell r="F598" t="str">
            <v>Duty</v>
          </cell>
          <cell r="G598" t="str">
            <v>Mbtu/h</v>
          </cell>
          <cell r="P598">
            <v>70.53312</v>
          </cell>
        </row>
        <row r="600">
          <cell r="E600" t="str">
            <v>HEC2HEC3</v>
          </cell>
          <cell r="F600" t="str">
            <v>M</v>
          </cell>
          <cell r="G600" t="str">
            <v>lb/h</v>
          </cell>
          <cell r="H600">
            <v>0</v>
          </cell>
          <cell r="P600">
            <v>443601</v>
          </cell>
        </row>
        <row r="601">
          <cell r="E601" t="str">
            <v>HEC2HEC3</v>
          </cell>
          <cell r="F601" t="str">
            <v>P</v>
          </cell>
          <cell r="G601" t="str">
            <v>psia</v>
          </cell>
          <cell r="H601">
            <v>2</v>
          </cell>
          <cell r="P601">
            <v>1240.69</v>
          </cell>
        </row>
        <row r="602">
          <cell r="E602" t="str">
            <v>HEC2HEC3</v>
          </cell>
          <cell r="F602" t="str">
            <v>T</v>
          </cell>
          <cell r="G602" t="str">
            <v>F</v>
          </cell>
          <cell r="H602">
            <v>2</v>
          </cell>
          <cell r="P602">
            <v>412.57</v>
          </cell>
        </row>
        <row r="603">
          <cell r="E603" t="str">
            <v>HEC2HEC3</v>
          </cell>
          <cell r="F603" t="str">
            <v>H</v>
          </cell>
          <cell r="G603" t="str">
            <v>Btu/lb</v>
          </cell>
          <cell r="H603">
            <v>2</v>
          </cell>
          <cell r="P603">
            <v>389.74</v>
          </cell>
        </row>
        <row r="604">
          <cell r="E604" t="str">
            <v>HEC3HEC4</v>
          </cell>
          <cell r="F604" t="str">
            <v>M</v>
          </cell>
          <cell r="G604" t="str">
            <v>lb/h</v>
          </cell>
          <cell r="H604">
            <v>0</v>
          </cell>
          <cell r="P604">
            <v>443601</v>
          </cell>
        </row>
        <row r="605">
          <cell r="E605" t="str">
            <v>HEC3HEC4</v>
          </cell>
          <cell r="F605" t="str">
            <v>P</v>
          </cell>
          <cell r="G605" t="str">
            <v>psia</v>
          </cell>
          <cell r="H605">
            <v>2</v>
          </cell>
          <cell r="P605">
            <v>1224.19</v>
          </cell>
        </row>
        <row r="606">
          <cell r="E606" t="str">
            <v>HEC3HEC4</v>
          </cell>
          <cell r="F606" t="str">
            <v>T</v>
          </cell>
          <cell r="G606" t="str">
            <v>F</v>
          </cell>
          <cell r="H606">
            <v>2</v>
          </cell>
          <cell r="P606">
            <v>549.18</v>
          </cell>
        </row>
        <row r="607">
          <cell r="E607" t="str">
            <v>HEC3HEC4</v>
          </cell>
          <cell r="F607" t="str">
            <v>H</v>
          </cell>
          <cell r="G607" t="str">
            <v>Btu/lb</v>
          </cell>
          <cell r="H607">
            <v>2</v>
          </cell>
          <cell r="P607">
            <v>547.91</v>
          </cell>
        </row>
        <row r="608">
          <cell r="P608">
            <v>0.5136107910841081</v>
          </cell>
        </row>
        <row r="609">
          <cell r="F609" t="str">
            <v>P</v>
          </cell>
          <cell r="G609" t="str">
            <v>psia</v>
          </cell>
          <cell r="P609">
            <v>16.5</v>
          </cell>
        </row>
        <row r="610">
          <cell r="F610" t="str">
            <v>Duty</v>
          </cell>
          <cell r="G610" t="str">
            <v>Mbtu/h</v>
          </cell>
          <cell r="P610">
            <v>70.16437016999998</v>
          </cell>
        </row>
        <row r="612">
          <cell r="F612" t="str">
            <v>T</v>
          </cell>
          <cell r="G612" t="str">
            <v>F</v>
          </cell>
          <cell r="P612">
            <v>15</v>
          </cell>
        </row>
        <row r="613">
          <cell r="F613" t="str">
            <v>T</v>
          </cell>
          <cell r="G613" t="str">
            <v>F</v>
          </cell>
          <cell r="P613">
            <v>76.59000000000003</v>
          </cell>
        </row>
        <row r="614">
          <cell r="F614" t="str">
            <v>T</v>
          </cell>
          <cell r="G614" t="str">
            <v>F</v>
          </cell>
          <cell r="P614">
            <v>37.77562778849147</v>
          </cell>
        </row>
        <row r="615">
          <cell r="P615">
            <v>0.8892578703565472</v>
          </cell>
        </row>
        <row r="617">
          <cell r="E617" t="str">
            <v>IEC2HEC2</v>
          </cell>
          <cell r="F617" t="str">
            <v>M</v>
          </cell>
          <cell r="G617" t="str">
            <v>lb/h</v>
          </cell>
          <cell r="H617">
            <v>0</v>
          </cell>
          <cell r="P617">
            <v>3584000</v>
          </cell>
        </row>
        <row r="618">
          <cell r="E618" t="str">
            <v>IEC2HEC2</v>
          </cell>
          <cell r="F618" t="str">
            <v>PLOSS</v>
          </cell>
          <cell r="G618" t="str">
            <v>in H2O</v>
          </cell>
          <cell r="H618">
            <v>2</v>
          </cell>
          <cell r="P618">
            <v>403.16</v>
          </cell>
        </row>
        <row r="619">
          <cell r="E619" t="str">
            <v>IEC2HEC2</v>
          </cell>
          <cell r="F619" t="str">
            <v>T</v>
          </cell>
          <cell r="G619" t="str">
            <v>F</v>
          </cell>
          <cell r="H619">
            <v>2</v>
          </cell>
          <cell r="P619">
            <v>427.57</v>
          </cell>
        </row>
        <row r="620">
          <cell r="E620" t="str">
            <v>IEC2HEC2</v>
          </cell>
          <cell r="F620" t="str">
            <v>H</v>
          </cell>
          <cell r="G620" t="str">
            <v>Btu/lb</v>
          </cell>
          <cell r="H620">
            <v>2</v>
          </cell>
          <cell r="P620">
            <v>110.77</v>
          </cell>
        </row>
        <row r="621">
          <cell r="E621" t="str">
            <v>HEC2HEC1</v>
          </cell>
          <cell r="F621" t="str">
            <v>M</v>
          </cell>
          <cell r="G621" t="str">
            <v>lb/h</v>
          </cell>
          <cell r="H621">
            <v>0</v>
          </cell>
          <cell r="P621">
            <v>3584000</v>
          </cell>
        </row>
        <row r="622">
          <cell r="E622" t="str">
            <v>HEC2HEC1</v>
          </cell>
          <cell r="F622" t="str">
            <v>PLOSS</v>
          </cell>
          <cell r="G622" t="str">
            <v>in H2O</v>
          </cell>
          <cell r="H622">
            <v>2</v>
          </cell>
          <cell r="P622">
            <v>401.77</v>
          </cell>
        </row>
        <row r="623">
          <cell r="E623" t="str">
            <v>HEC2HEC1</v>
          </cell>
          <cell r="F623" t="str">
            <v>T</v>
          </cell>
          <cell r="G623" t="str">
            <v>F</v>
          </cell>
          <cell r="H623">
            <v>2</v>
          </cell>
          <cell r="P623">
            <v>406.62</v>
          </cell>
        </row>
        <row r="624">
          <cell r="E624" t="str">
            <v>HEC2HEC1</v>
          </cell>
          <cell r="F624" t="str">
            <v>H</v>
          </cell>
          <cell r="G624" t="str">
            <v>Btu/lb</v>
          </cell>
          <cell r="H624">
            <v>2</v>
          </cell>
          <cell r="P624">
            <v>105.35</v>
          </cell>
        </row>
        <row r="625">
          <cell r="P625">
            <v>0.9272210023866354</v>
          </cell>
        </row>
        <row r="626">
          <cell r="F626" t="str">
            <v>Ploss</v>
          </cell>
          <cell r="G626" t="str">
            <v>in H2O</v>
          </cell>
          <cell r="P626">
            <v>1.3900000000000432</v>
          </cell>
        </row>
        <row r="627">
          <cell r="F627" t="str">
            <v>Duty</v>
          </cell>
          <cell r="G627" t="str">
            <v>Mbtu/h</v>
          </cell>
          <cell r="P627">
            <v>19.42528</v>
          </cell>
        </row>
        <row r="629">
          <cell r="E629" t="str">
            <v>HEC1HEC2</v>
          </cell>
          <cell r="F629" t="str">
            <v>M</v>
          </cell>
          <cell r="G629" t="str">
            <v>lb/h</v>
          </cell>
          <cell r="H629">
            <v>0</v>
          </cell>
          <cell r="P629">
            <v>443601</v>
          </cell>
        </row>
        <row r="630">
          <cell r="E630" t="str">
            <v>HEC1HEC2</v>
          </cell>
          <cell r="F630" t="str">
            <v>P</v>
          </cell>
          <cell r="G630" t="str">
            <v>psia</v>
          </cell>
          <cell r="H630">
            <v>2</v>
          </cell>
          <cell r="P630">
            <v>1246.19</v>
          </cell>
        </row>
        <row r="631">
          <cell r="E631" t="str">
            <v>HEC1HEC2</v>
          </cell>
          <cell r="F631" t="str">
            <v>T</v>
          </cell>
          <cell r="G631" t="str">
            <v>F</v>
          </cell>
          <cell r="H631">
            <v>2</v>
          </cell>
          <cell r="P631">
            <v>371.62</v>
          </cell>
        </row>
        <row r="632">
          <cell r="E632" t="str">
            <v>HEC1HEC2</v>
          </cell>
          <cell r="F632" t="str">
            <v>H</v>
          </cell>
          <cell r="G632" t="str">
            <v>Btu/lb</v>
          </cell>
          <cell r="H632">
            <v>2</v>
          </cell>
          <cell r="P632">
            <v>346.16</v>
          </cell>
        </row>
        <row r="633">
          <cell r="E633" t="str">
            <v>HEC2HEC3</v>
          </cell>
          <cell r="F633" t="str">
            <v>M</v>
          </cell>
          <cell r="G633" t="str">
            <v>lb/h</v>
          </cell>
          <cell r="H633">
            <v>0</v>
          </cell>
          <cell r="P633">
            <v>443601</v>
          </cell>
        </row>
        <row r="634">
          <cell r="E634" t="str">
            <v>HEC2HEC3</v>
          </cell>
          <cell r="F634" t="str">
            <v>P</v>
          </cell>
          <cell r="G634" t="str">
            <v>psia</v>
          </cell>
          <cell r="H634">
            <v>2</v>
          </cell>
          <cell r="P634">
            <v>1240.69</v>
          </cell>
        </row>
        <row r="635">
          <cell r="E635" t="str">
            <v>HEC2HEC3</v>
          </cell>
          <cell r="F635" t="str">
            <v>T</v>
          </cell>
          <cell r="G635" t="str">
            <v>F</v>
          </cell>
          <cell r="H635">
            <v>2</v>
          </cell>
          <cell r="P635">
            <v>412.57</v>
          </cell>
        </row>
        <row r="636">
          <cell r="E636" t="str">
            <v>HEC2HEC3</v>
          </cell>
          <cell r="F636" t="str">
            <v>H</v>
          </cell>
          <cell r="G636" t="str">
            <v>Btu/lb</v>
          </cell>
          <cell r="H636">
            <v>2</v>
          </cell>
          <cell r="P636">
            <v>389.74</v>
          </cell>
        </row>
        <row r="637">
          <cell r="P637">
            <v>0.47209112527472574</v>
          </cell>
        </row>
        <row r="638">
          <cell r="F638" t="str">
            <v>P</v>
          </cell>
          <cell r="G638" t="str">
            <v>psia</v>
          </cell>
          <cell r="P638">
            <v>5.5</v>
          </cell>
        </row>
        <row r="639">
          <cell r="F639" t="str">
            <v>Duty</v>
          </cell>
          <cell r="G639" t="str">
            <v>Mbtu/h</v>
          </cell>
          <cell r="P639">
            <v>19.332131580000013</v>
          </cell>
        </row>
        <row r="641">
          <cell r="F641" t="str">
            <v>T</v>
          </cell>
          <cell r="G641" t="str">
            <v>F</v>
          </cell>
          <cell r="P641">
            <v>15</v>
          </cell>
        </row>
        <row r="642">
          <cell r="F642" t="str">
            <v>T</v>
          </cell>
          <cell r="G642" t="str">
            <v>F</v>
          </cell>
          <cell r="P642">
            <v>35</v>
          </cell>
        </row>
        <row r="643">
          <cell r="F643" t="str">
            <v>T</v>
          </cell>
          <cell r="G643" t="str">
            <v>F</v>
          </cell>
          <cell r="P643">
            <v>23.604450022876573</v>
          </cell>
        </row>
        <row r="644">
          <cell r="P644">
            <v>0.7283632002607728</v>
          </cell>
        </row>
        <row r="649">
          <cell r="E649" t="str">
            <v>HEC2HEC1</v>
          </cell>
          <cell r="F649" t="str">
            <v>M</v>
          </cell>
          <cell r="G649" t="str">
            <v>lb/h</v>
          </cell>
          <cell r="H649">
            <v>0</v>
          </cell>
          <cell r="P649">
            <v>3584000</v>
          </cell>
        </row>
        <row r="650">
          <cell r="E650" t="str">
            <v>HEC2HEC1</v>
          </cell>
          <cell r="F650" t="str">
            <v>PLOSS</v>
          </cell>
          <cell r="G650" t="str">
            <v>in H2O</v>
          </cell>
          <cell r="H650">
            <v>2</v>
          </cell>
          <cell r="P650">
            <v>401.77</v>
          </cell>
        </row>
        <row r="651">
          <cell r="E651" t="str">
            <v>HEC2HEC1</v>
          </cell>
          <cell r="F651" t="str">
            <v>T</v>
          </cell>
          <cell r="G651" t="str">
            <v>F</v>
          </cell>
          <cell r="H651">
            <v>2</v>
          </cell>
          <cell r="P651">
            <v>406.62</v>
          </cell>
        </row>
        <row r="652">
          <cell r="E652" t="str">
            <v>HEC2HEC1</v>
          </cell>
          <cell r="F652" t="str">
            <v>H</v>
          </cell>
          <cell r="G652" t="str">
            <v>Btu/lb</v>
          </cell>
          <cell r="H652">
            <v>2</v>
          </cell>
          <cell r="P652">
            <v>105.35</v>
          </cell>
        </row>
        <row r="653">
          <cell r="E653" t="str">
            <v>HEC1IEC1</v>
          </cell>
          <cell r="F653" t="str">
            <v>M</v>
          </cell>
          <cell r="G653" t="str">
            <v>lb/h</v>
          </cell>
          <cell r="H653">
            <v>0</v>
          </cell>
          <cell r="P653">
            <v>3584000</v>
          </cell>
        </row>
        <row r="654">
          <cell r="E654" t="str">
            <v>HEC1IEC1</v>
          </cell>
          <cell r="F654" t="str">
            <v>PLOSS</v>
          </cell>
          <cell r="G654" t="str">
            <v>in H2O</v>
          </cell>
          <cell r="H654">
            <v>2</v>
          </cell>
          <cell r="P654">
            <v>400.39</v>
          </cell>
        </row>
        <row r="655">
          <cell r="E655" t="str">
            <v>HEC1IEC1</v>
          </cell>
          <cell r="F655" t="str">
            <v>T</v>
          </cell>
          <cell r="G655" t="str">
            <v>F</v>
          </cell>
          <cell r="H655">
            <v>2</v>
          </cell>
          <cell r="P655">
            <v>378.13</v>
          </cell>
        </row>
        <row r="656">
          <cell r="E656" t="str">
            <v>HEC1IEC1</v>
          </cell>
          <cell r="F656" t="str">
            <v>H</v>
          </cell>
          <cell r="G656" t="str">
            <v>Btu/lb</v>
          </cell>
          <cell r="H656">
            <v>2</v>
          </cell>
          <cell r="P656">
            <v>98</v>
          </cell>
        </row>
        <row r="657">
          <cell r="P657">
            <v>0.9246191646191644</v>
          </cell>
        </row>
        <row r="658">
          <cell r="F658" t="str">
            <v>Ploss</v>
          </cell>
          <cell r="G658" t="str">
            <v>in H2O</v>
          </cell>
          <cell r="P658">
            <v>1.3799999999999955</v>
          </cell>
        </row>
        <row r="659">
          <cell r="F659" t="str">
            <v>Duty</v>
          </cell>
          <cell r="G659" t="str">
            <v>Mbtu/h</v>
          </cell>
          <cell r="P659">
            <v>26.3424</v>
          </cell>
        </row>
        <row r="661">
          <cell r="E661" t="str">
            <v>HCV2HEC1</v>
          </cell>
          <cell r="F661" t="str">
            <v>M</v>
          </cell>
          <cell r="G661" t="str">
            <v>lb/h</v>
          </cell>
          <cell r="H661">
            <v>0</v>
          </cell>
          <cell r="P661">
            <v>443601</v>
          </cell>
        </row>
        <row r="662">
          <cell r="E662" t="str">
            <v>HCV2HEC1</v>
          </cell>
          <cell r="F662" t="str">
            <v>P</v>
          </cell>
          <cell r="G662" t="str">
            <v>psia</v>
          </cell>
          <cell r="H662">
            <v>2</v>
          </cell>
          <cell r="P662">
            <v>1252.49</v>
          </cell>
        </row>
        <row r="663">
          <cell r="E663" t="str">
            <v>HCV2HEC1</v>
          </cell>
          <cell r="F663" t="str">
            <v>T</v>
          </cell>
          <cell r="G663" t="str">
            <v>F</v>
          </cell>
          <cell r="H663">
            <v>2</v>
          </cell>
          <cell r="P663">
            <v>314.77</v>
          </cell>
        </row>
        <row r="664">
          <cell r="E664" t="str">
            <v>HCV2HEC1</v>
          </cell>
          <cell r="F664" t="str">
            <v>H</v>
          </cell>
          <cell r="G664" t="str">
            <v>Btu/lb</v>
          </cell>
          <cell r="H664">
            <v>2</v>
          </cell>
          <cell r="P664">
            <v>287.07</v>
          </cell>
        </row>
        <row r="665">
          <cell r="E665" t="str">
            <v>HEC1HEC2</v>
          </cell>
          <cell r="F665" t="str">
            <v>M</v>
          </cell>
          <cell r="G665" t="str">
            <v>lb/h</v>
          </cell>
          <cell r="H665">
            <v>0</v>
          </cell>
          <cell r="P665">
            <v>443601</v>
          </cell>
        </row>
        <row r="666">
          <cell r="E666" t="str">
            <v>HEC1HEC2</v>
          </cell>
          <cell r="F666" t="str">
            <v>P</v>
          </cell>
          <cell r="G666" t="str">
            <v>psia</v>
          </cell>
          <cell r="H666">
            <v>2</v>
          </cell>
          <cell r="P666">
            <v>1246.19</v>
          </cell>
        </row>
        <row r="667">
          <cell r="E667" t="str">
            <v>HEC1HEC2</v>
          </cell>
          <cell r="F667" t="str">
            <v>T</v>
          </cell>
          <cell r="G667" t="str">
            <v>F</v>
          </cell>
          <cell r="H667">
            <v>2</v>
          </cell>
          <cell r="P667">
            <v>371.62</v>
          </cell>
        </row>
        <row r="668">
          <cell r="E668" t="str">
            <v>HEC1HEC2</v>
          </cell>
          <cell r="F668" t="str">
            <v>H</v>
          </cell>
          <cell r="G668" t="str">
            <v>Btu/lb</v>
          </cell>
          <cell r="H668">
            <v>2</v>
          </cell>
          <cell r="P668">
            <v>346.16</v>
          </cell>
        </row>
        <row r="669">
          <cell r="P669">
            <v>0.4610797377308706</v>
          </cell>
        </row>
        <row r="670">
          <cell r="F670" t="str">
            <v>P</v>
          </cell>
          <cell r="G670" t="str">
            <v>psia</v>
          </cell>
          <cell r="P670">
            <v>6.2999999999999545</v>
          </cell>
        </row>
        <row r="671">
          <cell r="F671" t="str">
            <v>Duty</v>
          </cell>
          <cell r="G671" t="str">
            <v>Mbtu/h</v>
          </cell>
          <cell r="P671">
            <v>26.212383090000003</v>
          </cell>
        </row>
        <row r="673">
          <cell r="F673" t="str">
            <v>T</v>
          </cell>
          <cell r="G673" t="str">
            <v>F</v>
          </cell>
          <cell r="P673">
            <v>35</v>
          </cell>
        </row>
        <row r="674">
          <cell r="F674" t="str">
            <v>T</v>
          </cell>
          <cell r="G674" t="str">
            <v>F</v>
          </cell>
          <cell r="P674">
            <v>63.360000000000014</v>
          </cell>
        </row>
        <row r="675">
          <cell r="F675" t="str">
            <v>T</v>
          </cell>
          <cell r="G675" t="str">
            <v>F</v>
          </cell>
          <cell r="P675">
            <v>47.78556324737127</v>
          </cell>
        </row>
        <row r="676">
          <cell r="P676">
            <v>0.6137761253000678</v>
          </cell>
        </row>
        <row r="678">
          <cell r="F678" t="str">
            <v>M</v>
          </cell>
          <cell r="G678" t="str">
            <v>lb/h</v>
          </cell>
          <cell r="H678">
            <v>0</v>
          </cell>
          <cell r="P678">
            <v>0</v>
          </cell>
        </row>
        <row r="679">
          <cell r="F679" t="str">
            <v>M</v>
          </cell>
          <cell r="G679" t="str">
            <v>lb/h</v>
          </cell>
          <cell r="H679">
            <v>0</v>
          </cell>
          <cell r="P679">
            <v>0</v>
          </cell>
        </row>
        <row r="680">
          <cell r="E680" t="str">
            <v>BRN1HSH2</v>
          </cell>
          <cell r="F680" t="str">
            <v>T</v>
          </cell>
          <cell r="G680" t="str">
            <v>F</v>
          </cell>
          <cell r="H680">
            <v>2</v>
          </cell>
          <cell r="P680">
            <v>1054.75</v>
          </cell>
        </row>
        <row r="681">
          <cell r="E681" t="str">
            <v>BRN1HSH2</v>
          </cell>
          <cell r="F681" t="str">
            <v>XAIR</v>
          </cell>
          <cell r="H681">
            <v>4</v>
          </cell>
          <cell r="P681">
            <v>1.7438</v>
          </cell>
        </row>
        <row r="682">
          <cell r="E682" t="str">
            <v>AUGAAFAN</v>
          </cell>
          <cell r="F682" t="str">
            <v>M</v>
          </cell>
          <cell r="G682" t="str">
            <v>lb/h</v>
          </cell>
          <cell r="H682">
            <v>0</v>
          </cell>
          <cell r="P682" t="e">
            <v>#N/A</v>
          </cell>
        </row>
        <row r="683">
          <cell r="F683" t="str">
            <v>lhvhc</v>
          </cell>
          <cell r="G683" t="str">
            <v>LHV</v>
          </cell>
          <cell r="H683">
            <v>2</v>
          </cell>
          <cell r="P683">
            <v>0</v>
          </cell>
        </row>
        <row r="684">
          <cell r="F684" t="str">
            <v>hhvhc</v>
          </cell>
          <cell r="G684" t="str">
            <v>HHV</v>
          </cell>
          <cell r="H684">
            <v>2</v>
          </cell>
          <cell r="P684">
            <v>0</v>
          </cell>
        </row>
        <row r="685">
          <cell r="F685" t="str">
            <v>lhvhc</v>
          </cell>
          <cell r="G685" t="str">
            <v>LHV</v>
          </cell>
          <cell r="H685">
            <v>2</v>
          </cell>
          <cell r="P685">
            <v>0</v>
          </cell>
        </row>
        <row r="686">
          <cell r="F686" t="str">
            <v>hhvhc</v>
          </cell>
          <cell r="G686" t="str">
            <v>HHV</v>
          </cell>
          <cell r="H686">
            <v>2</v>
          </cell>
          <cell r="P686">
            <v>0</v>
          </cell>
        </row>
        <row r="687">
          <cell r="P687">
            <v>0</v>
          </cell>
        </row>
        <row r="690">
          <cell r="E690" t="str">
            <v>HSH4RHT3</v>
          </cell>
          <cell r="F690" t="str">
            <v>M</v>
          </cell>
          <cell r="G690" t="str">
            <v>lb/h</v>
          </cell>
          <cell r="H690">
            <v>0</v>
          </cell>
          <cell r="P690">
            <v>3584000</v>
          </cell>
        </row>
        <row r="691">
          <cell r="E691" t="str">
            <v>HSH4RHT3</v>
          </cell>
          <cell r="F691" t="str">
            <v>PLOSS</v>
          </cell>
          <cell r="G691" t="str">
            <v>in H2O</v>
          </cell>
          <cell r="H691">
            <v>2</v>
          </cell>
          <cell r="P691">
            <v>421.74</v>
          </cell>
        </row>
        <row r="692">
          <cell r="E692" t="str">
            <v>HSH4RHT3</v>
          </cell>
          <cell r="F692" t="str">
            <v>T</v>
          </cell>
          <cell r="G692" t="str">
            <v>F</v>
          </cell>
          <cell r="H692">
            <v>2</v>
          </cell>
          <cell r="P692">
            <v>1116.97</v>
          </cell>
        </row>
        <row r="693">
          <cell r="E693" t="str">
            <v>HSH4RHT3</v>
          </cell>
          <cell r="F693" t="str">
            <v>H</v>
          </cell>
          <cell r="G693" t="str">
            <v>Btu/lb</v>
          </cell>
          <cell r="H693">
            <v>2</v>
          </cell>
          <cell r="P693">
            <v>297.67</v>
          </cell>
        </row>
        <row r="694">
          <cell r="E694" t="str">
            <v>RHT3HSH3</v>
          </cell>
          <cell r="F694" t="str">
            <v>M</v>
          </cell>
          <cell r="G694" t="str">
            <v>lb/h</v>
          </cell>
          <cell r="H694">
            <v>0</v>
          </cell>
          <cell r="P694">
            <v>3584000</v>
          </cell>
        </row>
        <row r="695">
          <cell r="E695" t="str">
            <v>RHT3HSH3</v>
          </cell>
          <cell r="F695" t="str">
            <v>PLOSS</v>
          </cell>
          <cell r="G695" t="str">
            <v>in H2O</v>
          </cell>
          <cell r="H695">
            <v>2</v>
          </cell>
          <cell r="P695">
            <v>420.35</v>
          </cell>
        </row>
        <row r="696">
          <cell r="E696" t="str">
            <v>RHT3HSH3</v>
          </cell>
          <cell r="F696" t="str">
            <v>T</v>
          </cell>
          <cell r="G696" t="str">
            <v>F</v>
          </cell>
          <cell r="H696">
            <v>2</v>
          </cell>
          <cell r="P696">
            <v>1111.59</v>
          </cell>
        </row>
        <row r="697">
          <cell r="E697" t="str">
            <v>RHT3HSH3</v>
          </cell>
          <cell r="F697" t="str">
            <v>H</v>
          </cell>
          <cell r="G697" t="str">
            <v>Btu/lb</v>
          </cell>
          <cell r="H697">
            <v>2</v>
          </cell>
          <cell r="P697">
            <v>296.15</v>
          </cell>
        </row>
        <row r="698">
          <cell r="P698">
            <v>1.0125799256505592</v>
          </cell>
        </row>
        <row r="699">
          <cell r="P699">
            <v>1.3899999999999864</v>
          </cell>
        </row>
        <row r="700">
          <cell r="F700" t="str">
            <v>Duty</v>
          </cell>
          <cell r="G700" t="str">
            <v>Mbtu/h</v>
          </cell>
          <cell r="P700">
            <v>5.447680000000119</v>
          </cell>
        </row>
        <row r="702">
          <cell r="E702" t="str">
            <v>RHT2RHT3</v>
          </cell>
          <cell r="F702" t="str">
            <v>M</v>
          </cell>
          <cell r="G702" t="str">
            <v>lb/h</v>
          </cell>
          <cell r="H702">
            <v>0</v>
          </cell>
          <cell r="P702">
            <v>499101</v>
          </cell>
        </row>
        <row r="703">
          <cell r="E703" t="str">
            <v>RHT2RHT3</v>
          </cell>
          <cell r="F703" t="str">
            <v>P</v>
          </cell>
          <cell r="G703" t="str">
            <v>psia</v>
          </cell>
          <cell r="H703">
            <v>2</v>
          </cell>
          <cell r="P703">
            <v>269.5</v>
          </cell>
        </row>
        <row r="704">
          <cell r="E704" t="str">
            <v>RHT2RHT3</v>
          </cell>
          <cell r="F704" t="str">
            <v>T</v>
          </cell>
          <cell r="G704" t="str">
            <v>F</v>
          </cell>
          <cell r="H704">
            <v>2</v>
          </cell>
          <cell r="P704">
            <v>1035</v>
          </cell>
        </row>
        <row r="705">
          <cell r="E705" t="str">
            <v>RHT2RHT3</v>
          </cell>
          <cell r="F705" t="str">
            <v>H</v>
          </cell>
          <cell r="G705" t="str">
            <v>Btu/lb</v>
          </cell>
          <cell r="H705">
            <v>2</v>
          </cell>
          <cell r="P705">
            <v>1546.1</v>
          </cell>
        </row>
        <row r="706">
          <cell r="E706" t="str">
            <v>RHT3RNRV</v>
          </cell>
          <cell r="F706" t="str">
            <v>M</v>
          </cell>
          <cell r="G706" t="str">
            <v>lb/h</v>
          </cell>
          <cell r="H706">
            <v>0</v>
          </cell>
          <cell r="P706">
            <v>499101</v>
          </cell>
        </row>
        <row r="707">
          <cell r="E707" t="str">
            <v>RHT3RNRV</v>
          </cell>
          <cell r="F707" t="str">
            <v>P</v>
          </cell>
          <cell r="G707" t="str">
            <v>psia</v>
          </cell>
          <cell r="H707">
            <v>2</v>
          </cell>
          <cell r="P707">
            <v>268.2</v>
          </cell>
        </row>
        <row r="708">
          <cell r="E708" t="str">
            <v>RHT3RNRV</v>
          </cell>
          <cell r="F708" t="str">
            <v>T</v>
          </cell>
          <cell r="G708" t="str">
            <v>F</v>
          </cell>
          <cell r="H708">
            <v>2</v>
          </cell>
          <cell r="P708">
            <v>1055.4</v>
          </cell>
        </row>
        <row r="709">
          <cell r="E709" t="str">
            <v>RHT3RNRV</v>
          </cell>
          <cell r="F709" t="str">
            <v>H</v>
          </cell>
          <cell r="G709" t="str">
            <v>Btu/lb</v>
          </cell>
          <cell r="H709">
            <v>2</v>
          </cell>
          <cell r="P709">
            <v>1556.99</v>
          </cell>
        </row>
        <row r="710">
          <cell r="E710" t="str">
            <v>RNRVTRMX</v>
          </cell>
          <cell r="F710" t="str">
            <v>M</v>
          </cell>
          <cell r="G710" t="str">
            <v>lb/h</v>
          </cell>
          <cell r="H710">
            <v>0</v>
          </cell>
          <cell r="I710" t="e">
            <v>#NAME?</v>
          </cell>
          <cell r="J710" t="str">
            <v>M</v>
          </cell>
          <cell r="L710">
            <v>0</v>
          </cell>
          <cell r="P710">
            <v>499101</v>
          </cell>
        </row>
        <row r="711">
          <cell r="E711" t="str">
            <v>RNRVTRMX</v>
          </cell>
          <cell r="F711" t="str">
            <v>P</v>
          </cell>
          <cell r="G711" t="str">
            <v>psia</v>
          </cell>
          <cell r="H711">
            <v>2</v>
          </cell>
          <cell r="I711" t="e">
            <v>#NAME?</v>
          </cell>
          <cell r="J711" t="str">
            <v>P</v>
          </cell>
          <cell r="L711">
            <v>1</v>
          </cell>
          <cell r="P711">
            <v>268.2</v>
          </cell>
        </row>
        <row r="712">
          <cell r="E712" t="str">
            <v>RNRVTRMX</v>
          </cell>
          <cell r="F712" t="str">
            <v>T</v>
          </cell>
          <cell r="G712" t="str">
            <v>F</v>
          </cell>
          <cell r="H712">
            <v>2</v>
          </cell>
          <cell r="I712" t="e">
            <v>#NAME?</v>
          </cell>
          <cell r="J712" t="str">
            <v>T</v>
          </cell>
          <cell r="L712">
            <v>1</v>
          </cell>
          <cell r="P712">
            <v>1055.4</v>
          </cell>
        </row>
        <row r="713">
          <cell r="E713" t="str">
            <v>RNRVTRMX</v>
          </cell>
          <cell r="F713" t="str">
            <v>H</v>
          </cell>
          <cell r="G713" t="str">
            <v>Btu/lb</v>
          </cell>
          <cell r="H713">
            <v>2</v>
          </cell>
          <cell r="I713" t="e">
            <v>#NAME?</v>
          </cell>
          <cell r="J713" t="str">
            <v>H</v>
          </cell>
          <cell r="L713">
            <v>1</v>
          </cell>
          <cell r="P713">
            <v>1556.99</v>
          </cell>
        </row>
        <row r="714">
          <cell r="P714">
            <v>0.26643185735294517</v>
          </cell>
        </row>
        <row r="715">
          <cell r="E715" t="str">
            <v>RHT3</v>
          </cell>
          <cell r="F715" t="str">
            <v>LWET</v>
          </cell>
          <cell r="G715" t="str">
            <v>in</v>
          </cell>
          <cell r="H715">
            <v>2</v>
          </cell>
          <cell r="P715">
            <v>570</v>
          </cell>
        </row>
        <row r="716">
          <cell r="E716" t="str">
            <v>RHT3</v>
          </cell>
          <cell r="F716" t="str">
            <v>DWET</v>
          </cell>
          <cell r="G716" t="str">
            <v>in</v>
          </cell>
          <cell r="H716">
            <v>3</v>
          </cell>
          <cell r="P716">
            <v>27.013</v>
          </cell>
        </row>
        <row r="717">
          <cell r="E717" t="str">
            <v>RHT3</v>
          </cell>
          <cell r="F717" t="str">
            <v>NWET</v>
          </cell>
          <cell r="G717" t="str">
            <v>#</v>
          </cell>
          <cell r="H717">
            <v>0</v>
          </cell>
          <cell r="P717">
            <v>1</v>
          </cell>
        </row>
        <row r="718">
          <cell r="E718" t="str">
            <v>RHT3</v>
          </cell>
          <cell r="F718" t="str">
            <v>PD</v>
          </cell>
          <cell r="G718" t="str">
            <v>psi</v>
          </cell>
          <cell r="H718">
            <v>2</v>
          </cell>
          <cell r="P718">
            <v>1.3</v>
          </cell>
        </row>
        <row r="719">
          <cell r="F719" t="str">
            <v>P</v>
          </cell>
          <cell r="G719" t="str">
            <v>psia</v>
          </cell>
          <cell r="P719">
            <v>1.3000000000000114</v>
          </cell>
        </row>
        <row r="720">
          <cell r="F720" t="str">
            <v>P</v>
          </cell>
          <cell r="G720" t="str">
            <v>psia</v>
          </cell>
          <cell r="P720">
            <v>0</v>
          </cell>
        </row>
        <row r="721">
          <cell r="F721" t="str">
            <v>Duty</v>
          </cell>
          <cell r="G721" t="str">
            <v>Mbtu/h</v>
          </cell>
          <cell r="P721">
            <v>5.435209890000105</v>
          </cell>
        </row>
        <row r="723">
          <cell r="F723" t="str">
            <v>T</v>
          </cell>
          <cell r="G723" t="str">
            <v>F</v>
          </cell>
          <cell r="P723">
            <v>61.569999999999936</v>
          </cell>
        </row>
        <row r="724">
          <cell r="F724" t="str">
            <v>T</v>
          </cell>
          <cell r="G724" t="str">
            <v>F</v>
          </cell>
          <cell r="P724">
            <v>76.58999999999992</v>
          </cell>
        </row>
        <row r="725">
          <cell r="F725" t="str">
            <v>T</v>
          </cell>
          <cell r="G725" t="str">
            <v>F</v>
          </cell>
          <cell r="P725">
            <v>68.80698820314826</v>
          </cell>
        </row>
        <row r="726">
          <cell r="P726">
            <v>0.24865689771808538</v>
          </cell>
        </row>
        <row r="728">
          <cell r="E728" t="str">
            <v>HSH3RHT2</v>
          </cell>
          <cell r="F728" t="str">
            <v>M</v>
          </cell>
          <cell r="G728" t="str">
            <v>lb/h</v>
          </cell>
          <cell r="H728">
            <v>0</v>
          </cell>
          <cell r="P728">
            <v>3584000</v>
          </cell>
        </row>
        <row r="729">
          <cell r="E729" t="str">
            <v>HSH3RHT2</v>
          </cell>
          <cell r="F729" t="str">
            <v>PLOSS</v>
          </cell>
          <cell r="G729" t="str">
            <v>in H2O</v>
          </cell>
          <cell r="H729">
            <v>2</v>
          </cell>
          <cell r="P729">
            <v>418.96</v>
          </cell>
        </row>
        <row r="730">
          <cell r="E730" t="str">
            <v>HSH3RHT2</v>
          </cell>
          <cell r="F730" t="str">
            <v>T</v>
          </cell>
          <cell r="G730" t="str">
            <v>F</v>
          </cell>
          <cell r="H730">
            <v>2</v>
          </cell>
          <cell r="P730">
            <v>1085.05</v>
          </cell>
        </row>
        <row r="731">
          <cell r="E731" t="str">
            <v>HSH3RHT2</v>
          </cell>
          <cell r="F731" t="str">
            <v>H</v>
          </cell>
          <cell r="G731" t="str">
            <v>Btu/lb</v>
          </cell>
          <cell r="H731">
            <v>2</v>
          </cell>
          <cell r="P731">
            <v>288.64</v>
          </cell>
        </row>
        <row r="732">
          <cell r="E732" t="str">
            <v>RHT2AFAN</v>
          </cell>
          <cell r="F732" t="str">
            <v>M</v>
          </cell>
          <cell r="G732" t="str">
            <v>lb/h</v>
          </cell>
          <cell r="H732">
            <v>0</v>
          </cell>
          <cell r="P732">
            <v>3584000</v>
          </cell>
        </row>
        <row r="733">
          <cell r="E733" t="str">
            <v>RHT2AFAN</v>
          </cell>
          <cell r="F733" t="str">
            <v>PLOSS</v>
          </cell>
          <cell r="G733" t="str">
            <v>in H2O</v>
          </cell>
          <cell r="H733">
            <v>2</v>
          </cell>
          <cell r="P733">
            <v>417.58</v>
          </cell>
        </row>
        <row r="734">
          <cell r="E734" t="str">
            <v>RHT2AFAN</v>
          </cell>
          <cell r="F734" t="str">
            <v>T</v>
          </cell>
          <cell r="G734" t="str">
            <v>F</v>
          </cell>
          <cell r="H734">
            <v>2</v>
          </cell>
          <cell r="P734">
            <v>1054.76</v>
          </cell>
        </row>
        <row r="735">
          <cell r="E735" t="str">
            <v>RHT2AFAN</v>
          </cell>
          <cell r="F735" t="str">
            <v>H</v>
          </cell>
          <cell r="G735" t="str">
            <v>Btu/lb</v>
          </cell>
          <cell r="H735">
            <v>2</v>
          </cell>
          <cell r="P735">
            <v>280.1</v>
          </cell>
        </row>
        <row r="736">
          <cell r="P736">
            <v>1.0104773852756657</v>
          </cell>
        </row>
        <row r="737">
          <cell r="P737">
            <v>1.3799999999999955</v>
          </cell>
        </row>
        <row r="738">
          <cell r="F738" t="str">
            <v>Duty</v>
          </cell>
          <cell r="G738" t="str">
            <v>Mbtu/h</v>
          </cell>
          <cell r="P738">
            <v>30.60735999999988</v>
          </cell>
        </row>
        <row r="740">
          <cell r="E740" t="str">
            <v>DSRHRHT2</v>
          </cell>
          <cell r="F740" t="str">
            <v>M</v>
          </cell>
          <cell r="G740" t="str">
            <v>lb/h</v>
          </cell>
          <cell r="H740">
            <v>0</v>
          </cell>
          <cell r="P740">
            <v>499101</v>
          </cell>
        </row>
        <row r="741">
          <cell r="E741" t="str">
            <v>DSRHRHT2</v>
          </cell>
          <cell r="F741" t="str">
            <v>P</v>
          </cell>
          <cell r="G741" t="str">
            <v>psia</v>
          </cell>
          <cell r="H741">
            <v>2</v>
          </cell>
          <cell r="P741">
            <v>277.2</v>
          </cell>
        </row>
        <row r="742">
          <cell r="E742" t="str">
            <v>DSRHRHT2</v>
          </cell>
          <cell r="F742" t="str">
            <v>T</v>
          </cell>
          <cell r="G742" t="str">
            <v>F</v>
          </cell>
          <cell r="H742">
            <v>2</v>
          </cell>
          <cell r="P742">
            <v>919.99</v>
          </cell>
        </row>
        <row r="743">
          <cell r="E743" t="str">
            <v>DSRHRHT2</v>
          </cell>
          <cell r="F743" t="str">
            <v>H</v>
          </cell>
          <cell r="G743" t="str">
            <v>Btu/lb</v>
          </cell>
          <cell r="H743">
            <v>2</v>
          </cell>
          <cell r="P743">
            <v>1485.12</v>
          </cell>
        </row>
        <row r="744">
          <cell r="E744" t="str">
            <v>RHT2RHT3</v>
          </cell>
          <cell r="F744" t="str">
            <v>M</v>
          </cell>
          <cell r="G744" t="str">
            <v>lb/h</v>
          </cell>
          <cell r="H744">
            <v>0</v>
          </cell>
          <cell r="P744">
            <v>499101</v>
          </cell>
        </row>
        <row r="745">
          <cell r="E745" t="str">
            <v>RHT2RHT3</v>
          </cell>
          <cell r="F745" t="str">
            <v>P</v>
          </cell>
          <cell r="G745" t="str">
            <v>psia</v>
          </cell>
          <cell r="H745">
            <v>2</v>
          </cell>
          <cell r="P745">
            <v>269.5</v>
          </cell>
        </row>
        <row r="746">
          <cell r="E746" t="str">
            <v>RHT2RHT3</v>
          </cell>
          <cell r="F746" t="str">
            <v>T</v>
          </cell>
          <cell r="G746" t="str">
            <v>F</v>
          </cell>
          <cell r="H746">
            <v>2</v>
          </cell>
          <cell r="P746">
            <v>1035</v>
          </cell>
        </row>
        <row r="747">
          <cell r="E747" t="str">
            <v>RHT2RHT3</v>
          </cell>
          <cell r="F747" t="str">
            <v>H</v>
          </cell>
          <cell r="G747" t="str">
            <v>Btu/lb</v>
          </cell>
          <cell r="H747">
            <v>2</v>
          </cell>
          <cell r="P747">
            <v>1546.1</v>
          </cell>
        </row>
        <row r="748">
          <cell r="P748">
            <v>0.26463071889400835</v>
          </cell>
        </row>
        <row r="749">
          <cell r="E749" t="str">
            <v>RHT2</v>
          </cell>
          <cell r="F749" t="str">
            <v>LWET</v>
          </cell>
          <cell r="G749" t="str">
            <v>in</v>
          </cell>
          <cell r="H749">
            <v>2</v>
          </cell>
          <cell r="P749">
            <v>2995.75</v>
          </cell>
        </row>
        <row r="750">
          <cell r="E750" t="str">
            <v>RHT2</v>
          </cell>
          <cell r="F750" t="str">
            <v>DWET</v>
          </cell>
          <cell r="G750" t="str">
            <v>in</v>
          </cell>
          <cell r="H750">
            <v>3</v>
          </cell>
          <cell r="P750">
            <v>26.043</v>
          </cell>
        </row>
        <row r="751">
          <cell r="E751" t="str">
            <v>RHT2</v>
          </cell>
          <cell r="F751" t="str">
            <v>NWET</v>
          </cell>
          <cell r="G751" t="str">
            <v>#</v>
          </cell>
          <cell r="H751">
            <v>0</v>
          </cell>
          <cell r="P751">
            <v>1</v>
          </cell>
        </row>
        <row r="752">
          <cell r="E752" t="str">
            <v>RHT2</v>
          </cell>
          <cell r="F752" t="str">
            <v>PD</v>
          </cell>
          <cell r="G752" t="str">
            <v>psi</v>
          </cell>
          <cell r="H752">
            <v>2</v>
          </cell>
          <cell r="P752">
            <v>7.7</v>
          </cell>
        </row>
        <row r="753">
          <cell r="F753" t="str">
            <v>P</v>
          </cell>
          <cell r="G753" t="str">
            <v>psia</v>
          </cell>
          <cell r="P753">
            <v>7.699999999999989</v>
          </cell>
        </row>
        <row r="754">
          <cell r="F754" t="str">
            <v>Duty</v>
          </cell>
          <cell r="G754" t="str">
            <v>Mbtu/h</v>
          </cell>
          <cell r="P754">
            <v>30.4351789799999</v>
          </cell>
        </row>
        <row r="756">
          <cell r="F756" t="str">
            <v>T</v>
          </cell>
          <cell r="G756" t="str">
            <v>F</v>
          </cell>
          <cell r="P756">
            <v>50.049999999999955</v>
          </cell>
        </row>
        <row r="757">
          <cell r="F757" t="str">
            <v>T</v>
          </cell>
          <cell r="G757" t="str">
            <v>F</v>
          </cell>
          <cell r="P757">
            <v>134.76999999999998</v>
          </cell>
        </row>
        <row r="758">
          <cell r="F758" t="str">
            <v>T</v>
          </cell>
          <cell r="G758" t="str">
            <v>F</v>
          </cell>
          <cell r="P758">
            <v>85.52849090149007</v>
          </cell>
        </row>
        <row r="759">
          <cell r="P759">
            <v>0.6957063930929458</v>
          </cell>
        </row>
        <row r="760">
          <cell r="P760">
            <v>0.6957063930929458</v>
          </cell>
        </row>
        <row r="765">
          <cell r="E765" t="str">
            <v>SPRIDSRH</v>
          </cell>
          <cell r="F765" t="str">
            <v>M</v>
          </cell>
          <cell r="G765" t="str">
            <v>lb/h</v>
          </cell>
          <cell r="H765">
            <v>0</v>
          </cell>
          <cell r="P765">
            <v>0</v>
          </cell>
        </row>
        <row r="766">
          <cell r="E766" t="str">
            <v>SPRIDSRH</v>
          </cell>
          <cell r="F766" t="str">
            <v>P</v>
          </cell>
          <cell r="G766" t="str">
            <v>psia</v>
          </cell>
          <cell r="H766">
            <v>2</v>
          </cell>
          <cell r="P766">
            <v>670.79</v>
          </cell>
        </row>
        <row r="767">
          <cell r="E767" t="str">
            <v>SPRIDSRH</v>
          </cell>
          <cell r="F767" t="str">
            <v>T</v>
          </cell>
          <cell r="G767" t="str">
            <v>F</v>
          </cell>
          <cell r="H767">
            <v>2</v>
          </cell>
          <cell r="P767">
            <v>306.64</v>
          </cell>
        </row>
        <row r="768">
          <cell r="P768">
            <v>0</v>
          </cell>
        </row>
        <row r="769">
          <cell r="E769" t="str">
            <v>DSRHRHT2</v>
          </cell>
          <cell r="F769" t="str">
            <v>P</v>
          </cell>
          <cell r="G769" t="str">
            <v>psia</v>
          </cell>
          <cell r="H769">
            <v>2</v>
          </cell>
          <cell r="P769">
            <v>277.2</v>
          </cell>
        </row>
        <row r="770">
          <cell r="E770" t="str">
            <v>DSRHRHT2</v>
          </cell>
          <cell r="F770" t="str">
            <v>T</v>
          </cell>
          <cell r="G770" t="str">
            <v>F</v>
          </cell>
          <cell r="H770">
            <v>2</v>
          </cell>
          <cell r="P770">
            <v>919.99</v>
          </cell>
        </row>
        <row r="771">
          <cell r="F771" t="str">
            <v>T</v>
          </cell>
          <cell r="G771" t="str">
            <v>F</v>
          </cell>
          <cell r="P771">
            <v>410.1809649769413</v>
          </cell>
        </row>
        <row r="772">
          <cell r="F772" t="str">
            <v>T</v>
          </cell>
          <cell r="G772" t="str">
            <v>F</v>
          </cell>
          <cell r="P772">
            <v>509.8090350230587</v>
          </cell>
        </row>
        <row r="774">
          <cell r="E774" t="str">
            <v>HSH2RHT1</v>
          </cell>
          <cell r="F774" t="str">
            <v>M</v>
          </cell>
          <cell r="G774" t="str">
            <v>lb/h</v>
          </cell>
          <cell r="H774">
            <v>0</v>
          </cell>
          <cell r="P774">
            <v>3584000</v>
          </cell>
        </row>
        <row r="775">
          <cell r="E775" t="str">
            <v>HSH2RHT1</v>
          </cell>
          <cell r="F775" t="str">
            <v>PLOSS</v>
          </cell>
          <cell r="G775" t="str">
            <v>in H2O</v>
          </cell>
          <cell r="H775">
            <v>2</v>
          </cell>
          <cell r="P775">
            <v>415.64</v>
          </cell>
        </row>
        <row r="776">
          <cell r="E776" t="str">
            <v>HSH2RHT1</v>
          </cell>
          <cell r="F776" t="str">
            <v>T</v>
          </cell>
          <cell r="G776" t="str">
            <v>F</v>
          </cell>
          <cell r="H776">
            <v>2</v>
          </cell>
          <cell r="P776">
            <v>1053.43</v>
          </cell>
        </row>
        <row r="777">
          <cell r="E777" t="str">
            <v>HSH2RHT1</v>
          </cell>
          <cell r="F777" t="str">
            <v>H</v>
          </cell>
          <cell r="G777" t="str">
            <v>Btu/lb</v>
          </cell>
          <cell r="H777">
            <v>2</v>
          </cell>
          <cell r="P777">
            <v>279.73</v>
          </cell>
        </row>
        <row r="778">
          <cell r="E778" t="str">
            <v>RHT1HSH1</v>
          </cell>
          <cell r="F778" t="str">
            <v>M</v>
          </cell>
          <cell r="G778" t="str">
            <v>lb/h</v>
          </cell>
          <cell r="H778">
            <v>0</v>
          </cell>
          <cell r="P778">
            <v>3584000</v>
          </cell>
        </row>
        <row r="779">
          <cell r="E779" t="str">
            <v>RHT1HSH1</v>
          </cell>
          <cell r="F779" t="str">
            <v>PLOSS</v>
          </cell>
          <cell r="G779" t="str">
            <v>in H2O</v>
          </cell>
          <cell r="H779">
            <v>2</v>
          </cell>
          <cell r="P779">
            <v>414.25</v>
          </cell>
        </row>
        <row r="780">
          <cell r="E780" t="str">
            <v>RHT1HSH1</v>
          </cell>
          <cell r="F780" t="str">
            <v>T</v>
          </cell>
          <cell r="G780" t="str">
            <v>F</v>
          </cell>
          <cell r="H780">
            <v>2</v>
          </cell>
          <cell r="P780">
            <v>997.12</v>
          </cell>
        </row>
        <row r="781">
          <cell r="E781" t="str">
            <v>RHT1HSH1</v>
          </cell>
          <cell r="F781" t="str">
            <v>H</v>
          </cell>
          <cell r="G781" t="str">
            <v>Btu/lb</v>
          </cell>
          <cell r="H781">
            <v>2</v>
          </cell>
          <cell r="P781">
            <v>263.95</v>
          </cell>
        </row>
        <row r="782">
          <cell r="P782">
            <v>1.0043601491742153</v>
          </cell>
        </row>
        <row r="783">
          <cell r="F783" t="str">
            <v>Ploss</v>
          </cell>
          <cell r="G783" t="str">
            <v>in H2O</v>
          </cell>
          <cell r="P783">
            <v>1.3899999999999864</v>
          </cell>
        </row>
        <row r="784">
          <cell r="F784" t="str">
            <v>Duty</v>
          </cell>
          <cell r="G784" t="str">
            <v>Mbtu/h</v>
          </cell>
          <cell r="P784">
            <v>56.55552000000012</v>
          </cell>
        </row>
        <row r="786">
          <cell r="E786" t="str">
            <v>TRSPRHT1</v>
          </cell>
          <cell r="F786" t="str">
            <v>M</v>
          </cell>
          <cell r="G786" t="str">
            <v>lb/h</v>
          </cell>
          <cell r="H786">
            <v>0</v>
          </cell>
          <cell r="P786">
            <v>499101</v>
          </cell>
        </row>
        <row r="787">
          <cell r="E787" t="str">
            <v>TRSPRHT1</v>
          </cell>
          <cell r="F787" t="str">
            <v>P</v>
          </cell>
          <cell r="G787" t="str">
            <v>psia</v>
          </cell>
          <cell r="H787">
            <v>2</v>
          </cell>
          <cell r="P787">
            <v>293.2</v>
          </cell>
        </row>
        <row r="788">
          <cell r="E788" t="str">
            <v>TRSPRHT1</v>
          </cell>
          <cell r="F788" t="str">
            <v>T</v>
          </cell>
          <cell r="G788" t="str">
            <v>F</v>
          </cell>
          <cell r="H788">
            <v>2</v>
          </cell>
          <cell r="P788">
            <v>706.47</v>
          </cell>
        </row>
        <row r="789">
          <cell r="E789" t="str">
            <v>TRSPRHT1</v>
          </cell>
          <cell r="F789" t="str">
            <v>H</v>
          </cell>
          <cell r="G789" t="str">
            <v>Btu/lb</v>
          </cell>
          <cell r="H789">
            <v>2</v>
          </cell>
          <cell r="P789">
            <v>1372.35</v>
          </cell>
        </row>
        <row r="790">
          <cell r="E790" t="str">
            <v>RHT1DSRH</v>
          </cell>
          <cell r="F790" t="str">
            <v>M</v>
          </cell>
          <cell r="G790" t="str">
            <v>lb/h</v>
          </cell>
          <cell r="H790">
            <v>0</v>
          </cell>
          <cell r="P790">
            <v>499101</v>
          </cell>
        </row>
        <row r="791">
          <cell r="E791" t="str">
            <v>RHT1DSRH</v>
          </cell>
          <cell r="F791" t="str">
            <v>P</v>
          </cell>
          <cell r="G791" t="str">
            <v>psia</v>
          </cell>
          <cell r="H791">
            <v>2</v>
          </cell>
          <cell r="P791">
            <v>277.2</v>
          </cell>
        </row>
        <row r="792">
          <cell r="E792" t="str">
            <v>RHT1DSRH</v>
          </cell>
          <cell r="F792" t="str">
            <v>T</v>
          </cell>
          <cell r="G792" t="str">
            <v>F</v>
          </cell>
          <cell r="H792">
            <v>2</v>
          </cell>
          <cell r="P792">
            <v>920</v>
          </cell>
        </row>
        <row r="793">
          <cell r="E793" t="str">
            <v>RHT1DSRH</v>
          </cell>
          <cell r="F793" t="str">
            <v>H</v>
          </cell>
          <cell r="G793" t="str">
            <v>Btu/lb</v>
          </cell>
          <cell r="H793">
            <v>2</v>
          </cell>
          <cell r="P793">
            <v>1485.12</v>
          </cell>
        </row>
        <row r="794">
          <cell r="P794">
            <v>0.263586473891257</v>
          </cell>
        </row>
        <row r="795">
          <cell r="E795" t="str">
            <v>RHT1</v>
          </cell>
          <cell r="F795" t="str">
            <v>LWET</v>
          </cell>
          <cell r="G795" t="str">
            <v>in</v>
          </cell>
          <cell r="H795">
            <v>2</v>
          </cell>
          <cell r="P795">
            <v>5035.1</v>
          </cell>
        </row>
        <row r="796">
          <cell r="E796" t="str">
            <v>RHT1</v>
          </cell>
          <cell r="F796" t="str">
            <v>DWET</v>
          </cell>
          <cell r="G796" t="str">
            <v>in</v>
          </cell>
          <cell r="H796">
            <v>3</v>
          </cell>
          <cell r="P796">
            <v>24.124</v>
          </cell>
        </row>
        <row r="797">
          <cell r="E797" t="str">
            <v>RHT1</v>
          </cell>
          <cell r="F797" t="str">
            <v>NWET</v>
          </cell>
          <cell r="G797" t="str">
            <v>#</v>
          </cell>
          <cell r="H797">
            <v>0</v>
          </cell>
          <cell r="P797">
            <v>1</v>
          </cell>
        </row>
        <row r="798">
          <cell r="E798" t="str">
            <v>RHT1</v>
          </cell>
          <cell r="F798" t="str">
            <v>PD</v>
          </cell>
          <cell r="G798" t="str">
            <v>psi</v>
          </cell>
          <cell r="H798">
            <v>2</v>
          </cell>
          <cell r="P798">
            <v>16</v>
          </cell>
        </row>
        <row r="799">
          <cell r="F799" t="str">
            <v>P</v>
          </cell>
          <cell r="G799" t="str">
            <v>psia</v>
          </cell>
          <cell r="P799">
            <v>16</v>
          </cell>
        </row>
        <row r="800">
          <cell r="F800" t="str">
            <v>Duty</v>
          </cell>
          <cell r="G800" t="str">
            <v>Mbtu/h</v>
          </cell>
          <cell r="P800">
            <v>56.2836197700001</v>
          </cell>
        </row>
        <row r="802">
          <cell r="F802" t="str">
            <v>T</v>
          </cell>
          <cell r="G802" t="str">
            <v>F</v>
          </cell>
          <cell r="P802">
            <v>133.43000000000006</v>
          </cell>
        </row>
        <row r="803">
          <cell r="F803" t="str">
            <v>T</v>
          </cell>
          <cell r="G803" t="str">
            <v>F</v>
          </cell>
          <cell r="P803">
            <v>290.65</v>
          </cell>
        </row>
        <row r="804">
          <cell r="F804" t="str">
            <v>T</v>
          </cell>
          <cell r="G804" t="str">
            <v>F</v>
          </cell>
          <cell r="P804">
            <v>201.94137088482955</v>
          </cell>
        </row>
        <row r="805">
          <cell r="P805">
            <v>0.6150311026901397</v>
          </cell>
        </row>
        <row r="807">
          <cell r="E807" t="str">
            <v>CRSPIPMX</v>
          </cell>
          <cell r="F807" t="str">
            <v>M</v>
          </cell>
          <cell r="G807" t="str">
            <v>lb/h</v>
          </cell>
          <cell r="H807">
            <v>0</v>
          </cell>
          <cell r="P807">
            <v>436267</v>
          </cell>
        </row>
        <row r="808">
          <cell r="E808" t="str">
            <v>CRSPIPMX</v>
          </cell>
          <cell r="F808" t="str">
            <v>P</v>
          </cell>
          <cell r="G808" t="str">
            <v>psia</v>
          </cell>
          <cell r="H808">
            <v>2</v>
          </cell>
          <cell r="P808">
            <v>293.2</v>
          </cell>
        </row>
        <row r="809">
          <cell r="E809" t="str">
            <v>CRSPIPMX</v>
          </cell>
          <cell r="F809" t="str">
            <v>T</v>
          </cell>
          <cell r="G809" t="str">
            <v>F</v>
          </cell>
          <cell r="H809">
            <v>2</v>
          </cell>
          <cell r="P809">
            <v>728.84</v>
          </cell>
        </row>
        <row r="810">
          <cell r="E810" t="str">
            <v>CRSPIPMX</v>
          </cell>
          <cell r="F810" t="str">
            <v>H</v>
          </cell>
          <cell r="G810" t="str">
            <v>Btu/lb</v>
          </cell>
          <cell r="H810">
            <v>2</v>
          </cell>
          <cell r="P810">
            <v>1384.14</v>
          </cell>
        </row>
        <row r="811">
          <cell r="F811" t="str">
            <v>T</v>
          </cell>
          <cell r="G811" t="str">
            <v>F</v>
          </cell>
          <cell r="P811">
            <v>173.86</v>
          </cell>
        </row>
        <row r="812">
          <cell r="F812" t="str">
            <v>P</v>
          </cell>
          <cell r="G812" t="str">
            <v>psia</v>
          </cell>
          <cell r="P812">
            <v>25</v>
          </cell>
        </row>
        <row r="813">
          <cell r="F813" t="str">
            <v>P</v>
          </cell>
          <cell r="G813" t="str">
            <v>psia</v>
          </cell>
          <cell r="P813">
            <v>49.079999999999984</v>
          </cell>
        </row>
        <row r="814">
          <cell r="F814" t="str">
            <v>P</v>
          </cell>
          <cell r="G814" t="str">
            <v>psia</v>
          </cell>
          <cell r="P814">
            <v>0.16355638496400957</v>
          </cell>
        </row>
        <row r="816">
          <cell r="E816" t="str">
            <v>HEC4IPSH</v>
          </cell>
          <cell r="F816" t="str">
            <v>M</v>
          </cell>
          <cell r="G816" t="str">
            <v>lb/h</v>
          </cell>
          <cell r="H816">
            <v>0</v>
          </cell>
          <cell r="P816">
            <v>3584000</v>
          </cell>
        </row>
        <row r="817">
          <cell r="E817" t="str">
            <v>HEC4IPSH</v>
          </cell>
          <cell r="F817" t="str">
            <v>PLOSS</v>
          </cell>
          <cell r="G817" t="str">
            <v>in H2O</v>
          </cell>
          <cell r="H817">
            <v>2</v>
          </cell>
          <cell r="P817">
            <v>408.71</v>
          </cell>
        </row>
        <row r="818">
          <cell r="E818" t="str">
            <v>HEC4IPSH</v>
          </cell>
          <cell r="F818" t="str">
            <v>T</v>
          </cell>
          <cell r="G818" t="str">
            <v>F</v>
          </cell>
          <cell r="H818">
            <v>2</v>
          </cell>
          <cell r="P818">
            <v>569.98</v>
          </cell>
        </row>
        <row r="819">
          <cell r="E819" t="str">
            <v>HEC4IPSH</v>
          </cell>
          <cell r="F819" t="str">
            <v>H</v>
          </cell>
          <cell r="G819" t="str">
            <v>Btu/lb</v>
          </cell>
          <cell r="H819">
            <v>2</v>
          </cell>
          <cell r="P819">
            <v>148</v>
          </cell>
        </row>
        <row r="820">
          <cell r="E820" t="str">
            <v>IPSHHEC3</v>
          </cell>
          <cell r="F820" t="str">
            <v>M</v>
          </cell>
          <cell r="G820" t="str">
            <v>lb/h</v>
          </cell>
          <cell r="H820">
            <v>0</v>
          </cell>
          <cell r="P820">
            <v>3584000</v>
          </cell>
        </row>
        <row r="821">
          <cell r="E821" t="str">
            <v>IPSHHEC3</v>
          </cell>
          <cell r="F821" t="str">
            <v>PLOSS</v>
          </cell>
          <cell r="G821" t="str">
            <v>in H2O</v>
          </cell>
          <cell r="H821">
            <v>2</v>
          </cell>
          <cell r="P821">
            <v>407.32</v>
          </cell>
        </row>
        <row r="822">
          <cell r="E822" t="str">
            <v>IPSHHEC3</v>
          </cell>
          <cell r="F822" t="str">
            <v>T</v>
          </cell>
          <cell r="G822" t="str">
            <v>F</v>
          </cell>
          <cell r="H822">
            <v>2</v>
          </cell>
          <cell r="P822">
            <v>564.18</v>
          </cell>
        </row>
        <row r="823">
          <cell r="E823" t="str">
            <v>IPSHHEC3</v>
          </cell>
          <cell r="F823" t="str">
            <v>H</v>
          </cell>
          <cell r="G823" t="str">
            <v>Btu/lb</v>
          </cell>
          <cell r="H823">
            <v>2</v>
          </cell>
          <cell r="P823">
            <v>146.47</v>
          </cell>
        </row>
        <row r="824">
          <cell r="P824">
            <v>0.9454344827586096</v>
          </cell>
        </row>
        <row r="825">
          <cell r="F825" t="str">
            <v>Ploss</v>
          </cell>
          <cell r="G825" t="str">
            <v>in H2O</v>
          </cell>
          <cell r="P825">
            <v>1.3899999999999864</v>
          </cell>
        </row>
        <row r="826">
          <cell r="F826" t="str">
            <v>Duty</v>
          </cell>
          <cell r="G826" t="str">
            <v>Mbtu/h</v>
          </cell>
          <cell r="P826">
            <v>5.48352</v>
          </cell>
        </row>
        <row r="828">
          <cell r="E828" t="str">
            <v>IPS1IPSH</v>
          </cell>
          <cell r="F828" t="str">
            <v>M</v>
          </cell>
          <cell r="G828" t="str">
            <v>lb/h</v>
          </cell>
          <cell r="H828">
            <v>0</v>
          </cell>
          <cell r="P828">
            <v>62834</v>
          </cell>
        </row>
        <row r="829">
          <cell r="E829" t="str">
            <v>IPS1IPSH</v>
          </cell>
          <cell r="F829" t="str">
            <v>P</v>
          </cell>
          <cell r="G829" t="str">
            <v>psia</v>
          </cell>
          <cell r="H829">
            <v>2</v>
          </cell>
          <cell r="P829">
            <v>308.22</v>
          </cell>
        </row>
        <row r="830">
          <cell r="E830" t="str">
            <v>IPS1IPSH</v>
          </cell>
          <cell r="F830" t="str">
            <v>T</v>
          </cell>
          <cell r="G830" t="str">
            <v>F</v>
          </cell>
          <cell r="H830">
            <v>2</v>
          </cell>
          <cell r="P830">
            <v>419.85</v>
          </cell>
        </row>
        <row r="831">
          <cell r="E831" t="str">
            <v>IPS1IPSH</v>
          </cell>
          <cell r="F831" t="str">
            <v>H</v>
          </cell>
          <cell r="G831" t="str">
            <v>Btu/lb</v>
          </cell>
          <cell r="H831">
            <v>2</v>
          </cell>
          <cell r="P831">
            <v>1203.6</v>
          </cell>
        </row>
        <row r="832">
          <cell r="E832" t="str">
            <v>IPSHINRV</v>
          </cell>
          <cell r="F832" t="str">
            <v>M</v>
          </cell>
          <cell r="G832" t="str">
            <v>lb/h</v>
          </cell>
          <cell r="H832">
            <v>0</v>
          </cell>
          <cell r="P832">
            <v>62834</v>
          </cell>
        </row>
        <row r="833">
          <cell r="E833" t="str">
            <v>IPSHINRV</v>
          </cell>
          <cell r="F833" t="str">
            <v>P</v>
          </cell>
          <cell r="G833" t="str">
            <v>psia</v>
          </cell>
          <cell r="H833">
            <v>2</v>
          </cell>
          <cell r="P833">
            <v>293.22</v>
          </cell>
        </row>
        <row r="834">
          <cell r="E834" t="str">
            <v>IPSHINRV</v>
          </cell>
          <cell r="F834" t="str">
            <v>T</v>
          </cell>
          <cell r="G834" t="str">
            <v>F</v>
          </cell>
          <cell r="H834">
            <v>2</v>
          </cell>
          <cell r="P834">
            <v>554.98</v>
          </cell>
        </row>
        <row r="835">
          <cell r="E835" t="str">
            <v>IPSHINRV</v>
          </cell>
          <cell r="F835" t="str">
            <v>H</v>
          </cell>
          <cell r="G835" t="str">
            <v>Btu/lb</v>
          </cell>
          <cell r="H835">
            <v>2</v>
          </cell>
          <cell r="P835">
            <v>1290.42</v>
          </cell>
        </row>
        <row r="836">
          <cell r="E836" t="str">
            <v>INRVIPMX</v>
          </cell>
          <cell r="F836" t="str">
            <v>M</v>
          </cell>
          <cell r="G836" t="str">
            <v>lb/h</v>
          </cell>
          <cell r="H836">
            <v>0</v>
          </cell>
          <cell r="I836" t="e">
            <v>#NAME?</v>
          </cell>
          <cell r="J836" t="str">
            <v>M</v>
          </cell>
          <cell r="L836">
            <v>0</v>
          </cell>
          <cell r="P836">
            <v>62834</v>
          </cell>
        </row>
        <row r="837">
          <cell r="E837" t="str">
            <v>INRVIPMX</v>
          </cell>
          <cell r="F837" t="str">
            <v>P</v>
          </cell>
          <cell r="G837" t="str">
            <v>psia</v>
          </cell>
          <cell r="H837">
            <v>2</v>
          </cell>
          <cell r="I837" t="e">
            <v>#NAME?</v>
          </cell>
          <cell r="J837" t="str">
            <v>P</v>
          </cell>
          <cell r="L837">
            <v>1</v>
          </cell>
          <cell r="P837">
            <v>293.22</v>
          </cell>
        </row>
        <row r="838">
          <cell r="E838" t="str">
            <v>INRVIPMX</v>
          </cell>
          <cell r="F838" t="str">
            <v>T</v>
          </cell>
          <cell r="G838" t="str">
            <v>F</v>
          </cell>
          <cell r="H838">
            <v>2</v>
          </cell>
          <cell r="I838" t="e">
            <v>#NAME?</v>
          </cell>
          <cell r="J838" t="str">
            <v>T</v>
          </cell>
          <cell r="L838">
            <v>1</v>
          </cell>
          <cell r="P838">
            <v>554.97</v>
          </cell>
        </row>
        <row r="839">
          <cell r="E839" t="str">
            <v>INRVIPMX</v>
          </cell>
          <cell r="F839" t="str">
            <v>H</v>
          </cell>
          <cell r="G839" t="str">
            <v>Btu/lb</v>
          </cell>
          <cell r="H839">
            <v>2</v>
          </cell>
          <cell r="I839" t="e">
            <v>#NAME?</v>
          </cell>
          <cell r="J839" t="str">
            <v>H</v>
          </cell>
          <cell r="L839">
            <v>1</v>
          </cell>
          <cell r="P839">
            <v>1290.42</v>
          </cell>
        </row>
        <row r="840">
          <cell r="P840">
            <v>0.040370368385998744</v>
          </cell>
        </row>
        <row r="841">
          <cell r="E841" t="str">
            <v>IPSH</v>
          </cell>
          <cell r="F841" t="str">
            <v>LWET</v>
          </cell>
          <cell r="G841" t="str">
            <v>in</v>
          </cell>
          <cell r="H841">
            <v>2</v>
          </cell>
          <cell r="P841">
            <v>1147.64</v>
          </cell>
        </row>
        <row r="842">
          <cell r="E842" t="str">
            <v>IPSH</v>
          </cell>
          <cell r="F842" t="str">
            <v>DWET</v>
          </cell>
          <cell r="G842" t="str">
            <v>in</v>
          </cell>
          <cell r="H842">
            <v>3</v>
          </cell>
          <cell r="P842">
            <v>7.622</v>
          </cell>
        </row>
        <row r="843">
          <cell r="E843" t="str">
            <v>IPSH</v>
          </cell>
          <cell r="F843" t="str">
            <v>NWET</v>
          </cell>
          <cell r="G843" t="str">
            <v>#</v>
          </cell>
          <cell r="H843">
            <v>0</v>
          </cell>
          <cell r="P843">
            <v>1</v>
          </cell>
        </row>
        <row r="844">
          <cell r="E844" t="str">
            <v>IPSH</v>
          </cell>
          <cell r="F844" t="str">
            <v>PD</v>
          </cell>
          <cell r="G844" t="str">
            <v>psi</v>
          </cell>
          <cell r="H844">
            <v>2</v>
          </cell>
          <cell r="P844">
            <v>15</v>
          </cell>
        </row>
        <row r="845">
          <cell r="F845" t="str">
            <v>P</v>
          </cell>
          <cell r="G845" t="str">
            <v>psia</v>
          </cell>
          <cell r="P845">
            <v>15</v>
          </cell>
        </row>
        <row r="846">
          <cell r="F846" t="str">
            <v>P</v>
          </cell>
          <cell r="G846" t="str">
            <v>psia</v>
          </cell>
          <cell r="P846">
            <v>0</v>
          </cell>
        </row>
        <row r="847">
          <cell r="F847" t="str">
            <v>Duty</v>
          </cell>
          <cell r="G847" t="str">
            <v>Mbtu/h</v>
          </cell>
          <cell r="P847">
            <v>5.45524788000001</v>
          </cell>
        </row>
        <row r="849">
          <cell r="F849" t="str">
            <v>T</v>
          </cell>
          <cell r="G849" t="str">
            <v>F</v>
          </cell>
          <cell r="P849">
            <v>15</v>
          </cell>
        </row>
        <row r="850">
          <cell r="F850" t="str">
            <v>T</v>
          </cell>
          <cell r="G850" t="str">
            <v>F</v>
          </cell>
          <cell r="P850">
            <v>144.32999999999993</v>
          </cell>
        </row>
        <row r="851">
          <cell r="F851" t="str">
            <v>T</v>
          </cell>
          <cell r="G851" t="str">
            <v>F</v>
          </cell>
          <cell r="P851">
            <v>57.12324267090073</v>
          </cell>
        </row>
        <row r="852">
          <cell r="P852">
            <v>0.9119276011084512</v>
          </cell>
        </row>
        <row r="854">
          <cell r="E854" t="str">
            <v>HEC3IPEV</v>
          </cell>
          <cell r="F854" t="str">
            <v>M</v>
          </cell>
          <cell r="G854" t="str">
            <v>lb/h</v>
          </cell>
          <cell r="H854">
            <v>0</v>
          </cell>
          <cell r="P854">
            <v>3584000</v>
          </cell>
        </row>
        <row r="855">
          <cell r="E855" t="str">
            <v>HEC3IPEV</v>
          </cell>
          <cell r="F855" t="str">
            <v>PLOSS</v>
          </cell>
          <cell r="G855" t="str">
            <v>in H2O</v>
          </cell>
          <cell r="H855">
            <v>2</v>
          </cell>
          <cell r="P855">
            <v>405.93</v>
          </cell>
        </row>
        <row r="856">
          <cell r="E856" t="str">
            <v>HEC3IPEV</v>
          </cell>
          <cell r="F856" t="str">
            <v>T</v>
          </cell>
          <cell r="G856" t="str">
            <v>F</v>
          </cell>
          <cell r="H856">
            <v>2</v>
          </cell>
          <cell r="P856">
            <v>489.16</v>
          </cell>
        </row>
        <row r="857">
          <cell r="E857" t="str">
            <v>HEC3IPEV</v>
          </cell>
          <cell r="F857" t="str">
            <v>H</v>
          </cell>
          <cell r="G857" t="str">
            <v>Btu/lb</v>
          </cell>
          <cell r="H857">
            <v>2</v>
          </cell>
          <cell r="P857">
            <v>126.79</v>
          </cell>
        </row>
        <row r="858">
          <cell r="E858" t="str">
            <v>IPEVIEC2</v>
          </cell>
          <cell r="F858" t="str">
            <v>M</v>
          </cell>
          <cell r="G858" t="str">
            <v>lb/h</v>
          </cell>
          <cell r="H858">
            <v>0</v>
          </cell>
          <cell r="P858">
            <v>3584000</v>
          </cell>
        </row>
        <row r="859">
          <cell r="E859" t="str">
            <v>IPEVIEC2</v>
          </cell>
          <cell r="F859" t="str">
            <v>PLOSS</v>
          </cell>
          <cell r="G859" t="str">
            <v>in H2O</v>
          </cell>
          <cell r="H859">
            <v>2</v>
          </cell>
          <cell r="P859">
            <v>404.55</v>
          </cell>
        </row>
        <row r="860">
          <cell r="E860" t="str">
            <v>IPEVIEC2</v>
          </cell>
          <cell r="F860" t="str">
            <v>T</v>
          </cell>
          <cell r="G860" t="str">
            <v>F</v>
          </cell>
          <cell r="H860">
            <v>2</v>
          </cell>
          <cell r="P860">
            <v>433.85</v>
          </cell>
        </row>
        <row r="861">
          <cell r="E861" t="str">
            <v>IPEVIEC2</v>
          </cell>
          <cell r="F861" t="str">
            <v>H</v>
          </cell>
          <cell r="G861" t="str">
            <v>Btu/lb</v>
          </cell>
          <cell r="H861">
            <v>2</v>
          </cell>
          <cell r="P861">
            <v>112.4</v>
          </cell>
        </row>
        <row r="862">
          <cell r="P862">
            <v>0.9324491050442958</v>
          </cell>
        </row>
        <row r="863">
          <cell r="F863" t="str">
            <v>Ploss</v>
          </cell>
          <cell r="G863" t="str">
            <v>in H2O</v>
          </cell>
          <cell r="P863">
            <v>1.3799999999999955</v>
          </cell>
        </row>
        <row r="864">
          <cell r="F864" t="str">
            <v>Duty</v>
          </cell>
          <cell r="G864" t="str">
            <v>Mbtu/h</v>
          </cell>
          <cell r="P864">
            <v>51.57376</v>
          </cell>
        </row>
        <row r="866">
          <cell r="E866" t="str">
            <v>FGS1IPEV</v>
          </cell>
          <cell r="F866" t="str">
            <v>M</v>
          </cell>
          <cell r="G866" t="str">
            <v>lb/h</v>
          </cell>
          <cell r="H866">
            <v>0</v>
          </cell>
          <cell r="P866">
            <v>62834</v>
          </cell>
        </row>
        <row r="867">
          <cell r="E867" t="str">
            <v>FGS1IPEV</v>
          </cell>
          <cell r="F867" t="str">
            <v>P</v>
          </cell>
          <cell r="G867" t="str">
            <v>psia</v>
          </cell>
          <cell r="H867">
            <v>2</v>
          </cell>
          <cell r="P867">
            <v>308.22</v>
          </cell>
        </row>
        <row r="868">
          <cell r="E868" t="str">
            <v>FGS1IPEV</v>
          </cell>
          <cell r="F868" t="str">
            <v>T</v>
          </cell>
          <cell r="G868" t="str">
            <v>F</v>
          </cell>
          <cell r="H868">
            <v>2</v>
          </cell>
          <cell r="P868">
            <v>410.85</v>
          </cell>
        </row>
        <row r="869">
          <cell r="E869" t="str">
            <v>FGS1IPEV</v>
          </cell>
          <cell r="F869" t="str">
            <v>H</v>
          </cell>
          <cell r="G869" t="str">
            <v>Btu/lb</v>
          </cell>
          <cell r="H869">
            <v>2</v>
          </cell>
          <cell r="P869">
            <v>386.91</v>
          </cell>
        </row>
        <row r="870">
          <cell r="E870" t="str">
            <v>IPEVIPBD</v>
          </cell>
          <cell r="F870" t="str">
            <v>M</v>
          </cell>
          <cell r="G870" t="str">
            <v>lb/h</v>
          </cell>
          <cell r="H870">
            <v>0</v>
          </cell>
          <cell r="P870">
            <v>0</v>
          </cell>
        </row>
        <row r="871">
          <cell r="E871" t="str">
            <v>IPEVIPBD</v>
          </cell>
          <cell r="F871" t="str">
            <v>P</v>
          </cell>
          <cell r="G871" t="str">
            <v>psia</v>
          </cell>
          <cell r="H871">
            <v>2</v>
          </cell>
          <cell r="P871">
            <v>308.22</v>
          </cell>
        </row>
        <row r="872">
          <cell r="E872" t="str">
            <v>IPEVIPBD</v>
          </cell>
          <cell r="F872" t="str">
            <v>T</v>
          </cell>
          <cell r="G872" t="str">
            <v>F</v>
          </cell>
          <cell r="H872">
            <v>2</v>
          </cell>
          <cell r="P872">
            <v>419.85</v>
          </cell>
        </row>
        <row r="873">
          <cell r="E873" t="str">
            <v>IPEVIPBD</v>
          </cell>
          <cell r="F873" t="str">
            <v>H</v>
          </cell>
          <cell r="G873" t="str">
            <v>Btu/lb</v>
          </cell>
          <cell r="H873">
            <v>2</v>
          </cell>
          <cell r="P873">
            <v>396.73</v>
          </cell>
        </row>
        <row r="875">
          <cell r="E875" t="str">
            <v>IPEVIPS1</v>
          </cell>
          <cell r="F875" t="str">
            <v>M</v>
          </cell>
          <cell r="G875" t="str">
            <v>lb/h</v>
          </cell>
          <cell r="H875">
            <v>0</v>
          </cell>
          <cell r="P875">
            <v>62834</v>
          </cell>
        </row>
        <row r="876">
          <cell r="E876" t="str">
            <v>IPEVIPS1</v>
          </cell>
          <cell r="F876" t="str">
            <v>P</v>
          </cell>
          <cell r="G876" t="str">
            <v>psia</v>
          </cell>
          <cell r="H876">
            <v>2</v>
          </cell>
          <cell r="P876">
            <v>308.22</v>
          </cell>
        </row>
        <row r="877">
          <cell r="E877" t="str">
            <v>IPEVIPS1</v>
          </cell>
          <cell r="F877" t="str">
            <v>T</v>
          </cell>
          <cell r="G877" t="str">
            <v>F</v>
          </cell>
          <cell r="H877">
            <v>2</v>
          </cell>
          <cell r="P877">
            <v>419.85</v>
          </cell>
        </row>
        <row r="878">
          <cell r="E878" t="str">
            <v>IPEVIPS1</v>
          </cell>
          <cell r="F878" t="str">
            <v>H</v>
          </cell>
          <cell r="G878" t="str">
            <v>Btu/lb</v>
          </cell>
          <cell r="H878">
            <v>2</v>
          </cell>
          <cell r="P878">
            <v>1203.6</v>
          </cell>
        </row>
        <row r="879">
          <cell r="F879" t="str">
            <v>Duty</v>
          </cell>
          <cell r="G879" t="str">
            <v>Mbtu/h</v>
          </cell>
          <cell r="P879">
            <v>51.31589945999999</v>
          </cell>
        </row>
        <row r="881">
          <cell r="F881" t="str">
            <v>T</v>
          </cell>
          <cell r="G881" t="str">
            <v>F</v>
          </cell>
          <cell r="P881">
            <v>69.31</v>
          </cell>
        </row>
        <row r="882">
          <cell r="F882" t="str">
            <v>T</v>
          </cell>
          <cell r="G882" t="str">
            <v>F</v>
          </cell>
          <cell r="P882">
            <v>14</v>
          </cell>
        </row>
        <row r="883">
          <cell r="F883" t="str">
            <v>T</v>
          </cell>
          <cell r="G883" t="str">
            <v>F</v>
          </cell>
          <cell r="P883">
            <v>9</v>
          </cell>
        </row>
        <row r="884">
          <cell r="F884" t="str">
            <v>T</v>
          </cell>
          <cell r="G884" t="str">
            <v>F</v>
          </cell>
          <cell r="P884">
            <v>34.578867207838606</v>
          </cell>
        </row>
        <row r="885">
          <cell r="P885">
            <v>0.7940190283998314</v>
          </cell>
        </row>
        <row r="890">
          <cell r="E890" t="str">
            <v>IPEVIEC2</v>
          </cell>
          <cell r="F890" t="str">
            <v>M</v>
          </cell>
          <cell r="G890" t="str">
            <v>lb/h</v>
          </cell>
          <cell r="H890">
            <v>0</v>
          </cell>
          <cell r="P890">
            <v>3584000</v>
          </cell>
        </row>
        <row r="891">
          <cell r="E891" t="str">
            <v>IPEVIEC2</v>
          </cell>
          <cell r="F891" t="str">
            <v>PLOSS</v>
          </cell>
          <cell r="G891" t="str">
            <v>in H2O</v>
          </cell>
          <cell r="H891">
            <v>2</v>
          </cell>
          <cell r="P891">
            <v>404.55</v>
          </cell>
        </row>
        <row r="892">
          <cell r="E892" t="str">
            <v>IPEVIEC2</v>
          </cell>
          <cell r="F892" t="str">
            <v>T</v>
          </cell>
          <cell r="G892" t="str">
            <v>F</v>
          </cell>
          <cell r="H892">
            <v>2</v>
          </cell>
          <cell r="P892">
            <v>433.85</v>
          </cell>
        </row>
        <row r="893">
          <cell r="E893" t="str">
            <v>IPEVIEC2</v>
          </cell>
          <cell r="F893" t="str">
            <v>H</v>
          </cell>
          <cell r="G893" t="str">
            <v>Btu/lb</v>
          </cell>
          <cell r="H893">
            <v>2</v>
          </cell>
          <cell r="P893">
            <v>112.4</v>
          </cell>
        </row>
        <row r="894">
          <cell r="E894" t="str">
            <v>IEC2HEC2</v>
          </cell>
          <cell r="F894" t="str">
            <v>M</v>
          </cell>
          <cell r="G894" t="str">
            <v>lb/h</v>
          </cell>
          <cell r="H894">
            <v>0</v>
          </cell>
          <cell r="P894">
            <v>3584000</v>
          </cell>
        </row>
        <row r="895">
          <cell r="E895" t="str">
            <v>IEC2HEC2</v>
          </cell>
          <cell r="F895" t="str">
            <v>PLOSS</v>
          </cell>
          <cell r="G895" t="str">
            <v>in H2O</v>
          </cell>
          <cell r="H895">
            <v>2</v>
          </cell>
          <cell r="P895">
            <v>403.16</v>
          </cell>
        </row>
        <row r="896">
          <cell r="E896" t="str">
            <v>IEC2HEC2</v>
          </cell>
          <cell r="F896" t="str">
            <v>T</v>
          </cell>
          <cell r="G896" t="str">
            <v>F</v>
          </cell>
          <cell r="H896">
            <v>2</v>
          </cell>
          <cell r="P896">
            <v>427.57</v>
          </cell>
        </row>
        <row r="897">
          <cell r="E897" t="str">
            <v>IEC2HEC2</v>
          </cell>
          <cell r="F897" t="str">
            <v>H</v>
          </cell>
          <cell r="G897" t="str">
            <v>Btu/lb</v>
          </cell>
          <cell r="H897">
            <v>2</v>
          </cell>
          <cell r="P897">
            <v>110.77</v>
          </cell>
        </row>
        <row r="898">
          <cell r="P898">
            <v>0.9302420382165562</v>
          </cell>
        </row>
        <row r="899">
          <cell r="F899" t="str">
            <v>Ploss</v>
          </cell>
          <cell r="G899" t="str">
            <v>in H2O</v>
          </cell>
          <cell r="P899">
            <v>1.3899999999999864</v>
          </cell>
        </row>
        <row r="900">
          <cell r="F900" t="str">
            <v>Duty</v>
          </cell>
          <cell r="G900" t="str">
            <v>Mbtu/h</v>
          </cell>
          <cell r="P900">
            <v>5.84192</v>
          </cell>
        </row>
        <row r="902">
          <cell r="E902" t="str">
            <v>IEC1IEC2</v>
          </cell>
          <cell r="F902" t="str">
            <v>M</v>
          </cell>
          <cell r="G902" t="str">
            <v>lb/h</v>
          </cell>
          <cell r="H902">
            <v>0</v>
          </cell>
          <cell r="P902">
            <v>113816</v>
          </cell>
        </row>
        <row r="903">
          <cell r="E903" t="str">
            <v>IEC1IEC2</v>
          </cell>
          <cell r="F903" t="str">
            <v>P</v>
          </cell>
          <cell r="G903" t="str">
            <v>psia</v>
          </cell>
          <cell r="H903">
            <v>2</v>
          </cell>
          <cell r="P903">
            <v>320.42</v>
          </cell>
        </row>
        <row r="904">
          <cell r="E904" t="str">
            <v>IEC1IEC2</v>
          </cell>
          <cell r="F904" t="str">
            <v>T</v>
          </cell>
          <cell r="G904" t="str">
            <v>F</v>
          </cell>
          <cell r="H904">
            <v>2</v>
          </cell>
          <cell r="P904">
            <v>363.13</v>
          </cell>
        </row>
        <row r="905">
          <cell r="E905" t="str">
            <v>IEC1IEC2</v>
          </cell>
          <cell r="F905" t="str">
            <v>H</v>
          </cell>
          <cell r="G905" t="str">
            <v>Btu/lb</v>
          </cell>
          <cell r="H905">
            <v>2</v>
          </cell>
          <cell r="P905">
            <v>335.88</v>
          </cell>
        </row>
        <row r="906">
          <cell r="E906" t="str">
            <v>IEC2IPCV</v>
          </cell>
          <cell r="F906" t="str">
            <v>M</v>
          </cell>
          <cell r="G906" t="str">
            <v>lb/h</v>
          </cell>
          <cell r="H906">
            <v>0</v>
          </cell>
          <cell r="P906">
            <v>113816</v>
          </cell>
        </row>
        <row r="907">
          <cell r="E907" t="str">
            <v>IEC2IPCV</v>
          </cell>
          <cell r="F907" t="str">
            <v>P</v>
          </cell>
          <cell r="G907" t="str">
            <v>psia</v>
          </cell>
          <cell r="H907">
            <v>2</v>
          </cell>
          <cell r="P907">
            <v>308.22</v>
          </cell>
        </row>
        <row r="908">
          <cell r="E908" t="str">
            <v>IEC2IPCV</v>
          </cell>
          <cell r="F908" t="str">
            <v>T</v>
          </cell>
          <cell r="G908" t="str">
            <v>F</v>
          </cell>
          <cell r="H908">
            <v>2</v>
          </cell>
          <cell r="P908">
            <v>410.85</v>
          </cell>
        </row>
        <row r="909">
          <cell r="E909" t="str">
            <v>IEC2IPCV</v>
          </cell>
          <cell r="F909" t="str">
            <v>H</v>
          </cell>
          <cell r="G909" t="str">
            <v>Btu/lb</v>
          </cell>
          <cell r="H909">
            <v>2</v>
          </cell>
          <cell r="P909">
            <v>386.91</v>
          </cell>
        </row>
        <row r="910">
          <cell r="P910">
            <v>0.12171061357921208</v>
          </cell>
        </row>
        <row r="911">
          <cell r="F911" t="str">
            <v>P</v>
          </cell>
          <cell r="G911" t="str">
            <v>psia</v>
          </cell>
          <cell r="P911">
            <v>12.199999999999989</v>
          </cell>
        </row>
        <row r="912">
          <cell r="F912" t="str">
            <v>Duty</v>
          </cell>
          <cell r="G912" t="str">
            <v>Mbtu/h</v>
          </cell>
          <cell r="P912">
            <v>5.808030480000004</v>
          </cell>
        </row>
        <row r="914">
          <cell r="F914" t="str">
            <v>T</v>
          </cell>
          <cell r="G914" t="str">
            <v>F</v>
          </cell>
          <cell r="P914">
            <v>23</v>
          </cell>
        </row>
        <row r="915">
          <cell r="F915" t="str">
            <v>T</v>
          </cell>
          <cell r="G915" t="str">
            <v>F</v>
          </cell>
          <cell r="P915">
            <v>64.44</v>
          </cell>
        </row>
        <row r="916">
          <cell r="F916" t="str">
            <v>T</v>
          </cell>
          <cell r="G916" t="str">
            <v>F</v>
          </cell>
          <cell r="P916">
            <v>40.22362384323148</v>
          </cell>
        </row>
        <row r="917">
          <cell r="P917">
            <v>0.05811384033601551</v>
          </cell>
        </row>
        <row r="919">
          <cell r="E919" t="str">
            <v>HEC1IEC1</v>
          </cell>
          <cell r="F919" t="str">
            <v>M</v>
          </cell>
          <cell r="G919" t="str">
            <v>lb/h</v>
          </cell>
          <cell r="H919">
            <v>0</v>
          </cell>
          <cell r="P919">
            <v>3584000</v>
          </cell>
        </row>
        <row r="920">
          <cell r="E920" t="str">
            <v>HEC1IEC1</v>
          </cell>
          <cell r="F920" t="str">
            <v>PLOSS</v>
          </cell>
          <cell r="G920" t="str">
            <v>in H2O</v>
          </cell>
          <cell r="H920">
            <v>2</v>
          </cell>
          <cell r="P920">
            <v>400.39</v>
          </cell>
        </row>
        <row r="921">
          <cell r="E921" t="str">
            <v>HEC1IEC1</v>
          </cell>
          <cell r="F921" t="str">
            <v>T</v>
          </cell>
          <cell r="G921" t="str">
            <v>F</v>
          </cell>
          <cell r="H921">
            <v>2</v>
          </cell>
          <cell r="P921">
            <v>378.13</v>
          </cell>
        </row>
        <row r="922">
          <cell r="E922" t="str">
            <v>HEC1IEC1</v>
          </cell>
          <cell r="F922" t="str">
            <v>H</v>
          </cell>
          <cell r="G922" t="str">
            <v>Btu/lb</v>
          </cell>
          <cell r="H922">
            <v>2</v>
          </cell>
          <cell r="P922">
            <v>98</v>
          </cell>
        </row>
        <row r="923">
          <cell r="E923" t="str">
            <v>IEC1LPEV</v>
          </cell>
          <cell r="F923" t="str">
            <v>M</v>
          </cell>
          <cell r="G923" t="str">
            <v>lb/h</v>
          </cell>
          <cell r="H923">
            <v>0</v>
          </cell>
          <cell r="P923">
            <v>3584000</v>
          </cell>
        </row>
        <row r="924">
          <cell r="E924" t="str">
            <v>IEC1LPEV</v>
          </cell>
          <cell r="F924" t="str">
            <v>PLOSS</v>
          </cell>
          <cell r="G924" t="str">
            <v>in H2O</v>
          </cell>
          <cell r="H924">
            <v>2</v>
          </cell>
          <cell r="P924">
            <v>399</v>
          </cell>
        </row>
        <row r="925">
          <cell r="E925" t="str">
            <v>IEC1LPEV</v>
          </cell>
          <cell r="F925" t="str">
            <v>T</v>
          </cell>
          <cell r="G925" t="str">
            <v>F</v>
          </cell>
          <cell r="H925">
            <v>2</v>
          </cell>
          <cell r="P925">
            <v>370.92</v>
          </cell>
        </row>
        <row r="926">
          <cell r="E926" t="str">
            <v>IEC1LPEV</v>
          </cell>
          <cell r="F926" t="str">
            <v>H</v>
          </cell>
          <cell r="G926" t="str">
            <v>Btu/lb</v>
          </cell>
          <cell r="H926">
            <v>2</v>
          </cell>
          <cell r="P926">
            <v>96.14</v>
          </cell>
        </row>
        <row r="927">
          <cell r="P927">
            <v>0.9245825242718473</v>
          </cell>
        </row>
        <row r="928">
          <cell r="F928" t="str">
            <v>Ploss</v>
          </cell>
          <cell r="G928" t="str">
            <v>in H2O</v>
          </cell>
          <cell r="P928">
            <v>1.3899999999999864</v>
          </cell>
        </row>
        <row r="929">
          <cell r="F929" t="str">
            <v>Duty</v>
          </cell>
          <cell r="G929" t="str">
            <v>Mbtu/h</v>
          </cell>
          <cell r="P929">
            <v>6.66624</v>
          </cell>
        </row>
        <row r="931">
          <cell r="E931" t="str">
            <v>ICV2IEC1</v>
          </cell>
          <cell r="F931" t="str">
            <v>M</v>
          </cell>
          <cell r="G931" t="str">
            <v>lb/h</v>
          </cell>
          <cell r="H931">
            <v>0</v>
          </cell>
          <cell r="P931">
            <v>113816</v>
          </cell>
        </row>
        <row r="932">
          <cell r="E932" t="str">
            <v>ICV2IEC1</v>
          </cell>
          <cell r="F932" t="str">
            <v>P</v>
          </cell>
          <cell r="G932" t="str">
            <v>psia</v>
          </cell>
          <cell r="H932">
            <v>2</v>
          </cell>
          <cell r="P932">
            <v>338.22</v>
          </cell>
        </row>
        <row r="933">
          <cell r="E933" t="str">
            <v>ICV2IEC1</v>
          </cell>
          <cell r="F933" t="str">
            <v>T</v>
          </cell>
          <cell r="G933" t="str">
            <v>F</v>
          </cell>
          <cell r="H933">
            <v>2</v>
          </cell>
          <cell r="P933">
            <v>307.23</v>
          </cell>
        </row>
        <row r="934">
          <cell r="E934" t="str">
            <v>ICV2IEC1</v>
          </cell>
          <cell r="F934" t="str">
            <v>H</v>
          </cell>
          <cell r="G934" t="str">
            <v>Btu/lb</v>
          </cell>
          <cell r="H934">
            <v>2</v>
          </cell>
          <cell r="P934">
            <v>277.66</v>
          </cell>
        </row>
        <row r="935">
          <cell r="E935" t="str">
            <v>IEC1IEC2</v>
          </cell>
          <cell r="F935" t="str">
            <v>M</v>
          </cell>
          <cell r="G935" t="str">
            <v>lb/h</v>
          </cell>
          <cell r="H935">
            <v>0</v>
          </cell>
          <cell r="P935">
            <v>113816</v>
          </cell>
        </row>
        <row r="936">
          <cell r="E936" t="str">
            <v>IEC1IEC2</v>
          </cell>
          <cell r="F936" t="str">
            <v>P</v>
          </cell>
          <cell r="G936" t="str">
            <v>psia</v>
          </cell>
          <cell r="H936">
            <v>2</v>
          </cell>
          <cell r="P936">
            <v>320.42</v>
          </cell>
        </row>
        <row r="937">
          <cell r="E937" t="str">
            <v>IEC1IEC2</v>
          </cell>
          <cell r="F937" t="str">
            <v>T</v>
          </cell>
          <cell r="G937" t="str">
            <v>F</v>
          </cell>
          <cell r="H937">
            <v>2</v>
          </cell>
          <cell r="P937">
            <v>363.13</v>
          </cell>
        </row>
        <row r="938">
          <cell r="E938" t="str">
            <v>IEC1IEC2</v>
          </cell>
          <cell r="F938" t="str">
            <v>H</v>
          </cell>
          <cell r="G938" t="str">
            <v>Btu/lb</v>
          </cell>
          <cell r="H938">
            <v>2</v>
          </cell>
          <cell r="P938">
            <v>335.88</v>
          </cell>
        </row>
        <row r="939">
          <cell r="P939">
            <v>0.11853966940966008</v>
          </cell>
        </row>
        <row r="940">
          <cell r="F940" t="str">
            <v>P</v>
          </cell>
          <cell r="G940" t="str">
            <v>psia</v>
          </cell>
          <cell r="P940">
            <v>17.80000000000001</v>
          </cell>
        </row>
        <row r="941">
          <cell r="F941" t="str">
            <v>Duty</v>
          </cell>
          <cell r="G941" t="str">
            <v>Mbtu/h</v>
          </cell>
          <cell r="P941">
            <v>6.626367519999996</v>
          </cell>
        </row>
        <row r="943">
          <cell r="F943" t="str">
            <v>T</v>
          </cell>
          <cell r="G943" t="str">
            <v>F</v>
          </cell>
          <cell r="P943">
            <v>15</v>
          </cell>
        </row>
        <row r="944">
          <cell r="F944" t="str">
            <v>T</v>
          </cell>
          <cell r="G944" t="str">
            <v>F</v>
          </cell>
          <cell r="P944">
            <v>63.69</v>
          </cell>
        </row>
        <row r="945">
          <cell r="F945" t="str">
            <v>T</v>
          </cell>
          <cell r="G945" t="str">
            <v>F</v>
          </cell>
          <cell r="P945">
            <v>33.67272630708244</v>
          </cell>
        </row>
        <row r="946">
          <cell r="P946">
            <v>0.7856388234245598</v>
          </cell>
        </row>
        <row r="948">
          <cell r="E948" t="str">
            <v>HPEVLPSH</v>
          </cell>
          <cell r="F948" t="str">
            <v>M</v>
          </cell>
          <cell r="G948" t="str">
            <v>lb/h</v>
          </cell>
          <cell r="H948">
            <v>0</v>
          </cell>
          <cell r="P948">
            <v>3584000</v>
          </cell>
        </row>
        <row r="949">
          <cell r="E949" t="str">
            <v>HPEVLPSH</v>
          </cell>
          <cell r="F949" t="str">
            <v>PLOSS</v>
          </cell>
          <cell r="G949" t="str">
            <v>in H2O</v>
          </cell>
          <cell r="H949">
            <v>2</v>
          </cell>
          <cell r="P949">
            <v>411.48</v>
          </cell>
        </row>
        <row r="950">
          <cell r="E950" t="str">
            <v>HPEVLPSH</v>
          </cell>
          <cell r="F950" t="str">
            <v>T</v>
          </cell>
          <cell r="G950" t="str">
            <v>F</v>
          </cell>
          <cell r="H950">
            <v>2</v>
          </cell>
          <cell r="P950">
            <v>583.62</v>
          </cell>
        </row>
        <row r="951">
          <cell r="E951" t="str">
            <v>HPEVLPSH</v>
          </cell>
          <cell r="F951" t="str">
            <v>H</v>
          </cell>
          <cell r="G951" t="str">
            <v>Btu/lb</v>
          </cell>
          <cell r="H951">
            <v>2</v>
          </cell>
          <cell r="P951">
            <v>151.6</v>
          </cell>
        </row>
        <row r="952">
          <cell r="E952" t="str">
            <v>LPSHHEC4</v>
          </cell>
          <cell r="F952" t="str">
            <v>M</v>
          </cell>
          <cell r="G952" t="str">
            <v>lb/h</v>
          </cell>
          <cell r="H952">
            <v>0</v>
          </cell>
          <cell r="P952">
            <v>3584000</v>
          </cell>
        </row>
        <row r="953">
          <cell r="E953" t="str">
            <v>LPSHHEC4</v>
          </cell>
          <cell r="F953" t="str">
            <v>PLOSS</v>
          </cell>
          <cell r="G953" t="str">
            <v>in H2O</v>
          </cell>
          <cell r="H953">
            <v>2</v>
          </cell>
          <cell r="P953">
            <v>410.09</v>
          </cell>
        </row>
        <row r="954">
          <cell r="E954" t="str">
            <v>LPSHHEC4</v>
          </cell>
          <cell r="F954" t="str">
            <v>T</v>
          </cell>
          <cell r="G954" t="str">
            <v>F</v>
          </cell>
          <cell r="H954">
            <v>2</v>
          </cell>
          <cell r="P954">
            <v>577.02</v>
          </cell>
        </row>
        <row r="955">
          <cell r="E955" t="str">
            <v>LPSHHEC4</v>
          </cell>
          <cell r="F955" t="str">
            <v>H</v>
          </cell>
          <cell r="G955" t="str">
            <v>Btu/lb</v>
          </cell>
          <cell r="H955">
            <v>2</v>
          </cell>
          <cell r="P955">
            <v>149.85</v>
          </cell>
        </row>
        <row r="956">
          <cell r="P956">
            <v>0.9503030303030271</v>
          </cell>
        </row>
        <row r="957">
          <cell r="F957" t="str">
            <v>Ploss</v>
          </cell>
          <cell r="G957" t="str">
            <v>in H2O</v>
          </cell>
          <cell r="P957">
            <v>1.3900000000000432</v>
          </cell>
        </row>
        <row r="958">
          <cell r="F958" t="str">
            <v>Duty</v>
          </cell>
          <cell r="G958" t="str">
            <v>Mbtu/h</v>
          </cell>
          <cell r="P958">
            <v>6.272</v>
          </cell>
        </row>
        <row r="960">
          <cell r="E960" t="str">
            <v>ACMXLPSH</v>
          </cell>
          <cell r="F960" t="str">
            <v>M</v>
          </cell>
          <cell r="G960" t="str">
            <v>lb/h</v>
          </cell>
          <cell r="H960">
            <v>0</v>
          </cell>
          <cell r="P960">
            <v>45894</v>
          </cell>
        </row>
        <row r="961">
          <cell r="E961" t="str">
            <v>ACMXLPSH</v>
          </cell>
          <cell r="F961" t="str">
            <v>P</v>
          </cell>
          <cell r="G961" t="str">
            <v>psia</v>
          </cell>
          <cell r="H961">
            <v>2</v>
          </cell>
          <cell r="P961">
            <v>72.58</v>
          </cell>
        </row>
        <row r="962">
          <cell r="E962" t="str">
            <v>ACMXLPSH</v>
          </cell>
          <cell r="F962" t="str">
            <v>T</v>
          </cell>
          <cell r="G962" t="str">
            <v>F</v>
          </cell>
          <cell r="H962">
            <v>2</v>
          </cell>
          <cell r="P962">
            <v>305.37</v>
          </cell>
        </row>
        <row r="963">
          <cell r="E963" t="str">
            <v>ACMXLPSH</v>
          </cell>
          <cell r="F963" t="str">
            <v>H</v>
          </cell>
          <cell r="G963" t="str">
            <v>Btu/lb</v>
          </cell>
          <cell r="H963">
            <v>2</v>
          </cell>
          <cell r="P963">
            <v>1181.49</v>
          </cell>
        </row>
        <row r="964">
          <cell r="E964" t="str">
            <v>LPSHLNRV</v>
          </cell>
          <cell r="F964" t="str">
            <v>M</v>
          </cell>
          <cell r="G964" t="str">
            <v>lb/h</v>
          </cell>
          <cell r="H964">
            <v>0</v>
          </cell>
          <cell r="P964">
            <v>45894</v>
          </cell>
        </row>
        <row r="965">
          <cell r="E965" t="str">
            <v>LPSHLNRV</v>
          </cell>
          <cell r="F965" t="str">
            <v>P</v>
          </cell>
          <cell r="G965" t="str">
            <v>psia</v>
          </cell>
          <cell r="H965">
            <v>2</v>
          </cell>
          <cell r="P965">
            <v>57.58</v>
          </cell>
        </row>
        <row r="966">
          <cell r="E966" t="str">
            <v>LPSHLNRV</v>
          </cell>
          <cell r="F966" t="str">
            <v>T</v>
          </cell>
          <cell r="G966" t="str">
            <v>F</v>
          </cell>
          <cell r="H966">
            <v>2</v>
          </cell>
          <cell r="P966">
            <v>568.62</v>
          </cell>
        </row>
        <row r="967">
          <cell r="E967" t="str">
            <v>LPSHLNRV</v>
          </cell>
          <cell r="F967" t="str">
            <v>H</v>
          </cell>
          <cell r="G967" t="str">
            <v>Btu/lb</v>
          </cell>
          <cell r="H967">
            <v>2</v>
          </cell>
          <cell r="P967">
            <v>1317</v>
          </cell>
        </row>
        <row r="968">
          <cell r="E968" t="str">
            <v>LNRVLLS1</v>
          </cell>
          <cell r="F968" t="str">
            <v>M</v>
          </cell>
          <cell r="G968" t="str">
            <v>lb/h</v>
          </cell>
          <cell r="H968">
            <v>0</v>
          </cell>
          <cell r="I968" t="e">
            <v>#NAME?</v>
          </cell>
          <cell r="J968" t="str">
            <v>M</v>
          </cell>
          <cell r="L968">
            <v>0</v>
          </cell>
          <cell r="P968">
            <v>45894</v>
          </cell>
        </row>
        <row r="969">
          <cell r="E969" t="str">
            <v>LNRVLLS1</v>
          </cell>
          <cell r="F969" t="str">
            <v>P</v>
          </cell>
          <cell r="G969" t="str">
            <v>psia</v>
          </cell>
          <cell r="H969">
            <v>2</v>
          </cell>
          <cell r="I969" t="e">
            <v>#NAME?</v>
          </cell>
          <cell r="J969" t="str">
            <v>P</v>
          </cell>
          <cell r="L969">
            <v>1</v>
          </cell>
          <cell r="P969">
            <v>57.58</v>
          </cell>
        </row>
        <row r="970">
          <cell r="E970" t="str">
            <v>LNRVLLS1</v>
          </cell>
          <cell r="F970" t="str">
            <v>T</v>
          </cell>
          <cell r="G970" t="str">
            <v>F</v>
          </cell>
          <cell r="H970">
            <v>2</v>
          </cell>
          <cell r="I970" t="e">
            <v>#NAME?</v>
          </cell>
          <cell r="J970" t="str">
            <v>T</v>
          </cell>
          <cell r="L970">
            <v>1</v>
          </cell>
          <cell r="P970">
            <v>568.62</v>
          </cell>
        </row>
        <row r="971">
          <cell r="E971" t="str">
            <v>LNRVLLS1</v>
          </cell>
          <cell r="F971" t="str">
            <v>H</v>
          </cell>
          <cell r="G971" t="str">
            <v>Btu/lb</v>
          </cell>
          <cell r="H971">
            <v>2</v>
          </cell>
          <cell r="I971" t="e">
            <v>#NAME?</v>
          </cell>
          <cell r="J971" t="str">
            <v>H</v>
          </cell>
          <cell r="L971">
            <v>1</v>
          </cell>
          <cell r="P971">
            <v>1317</v>
          </cell>
        </row>
        <row r="972">
          <cell r="P972">
            <v>0.023624296068376058</v>
          </cell>
        </row>
        <row r="973">
          <cell r="E973" t="str">
            <v>LPSH</v>
          </cell>
          <cell r="F973" t="str">
            <v>LWET</v>
          </cell>
          <cell r="G973" t="str">
            <v>in</v>
          </cell>
          <cell r="H973">
            <v>2</v>
          </cell>
          <cell r="P973">
            <v>7635.98</v>
          </cell>
        </row>
        <row r="974">
          <cell r="E974" t="str">
            <v>LPSH</v>
          </cell>
          <cell r="F974" t="str">
            <v>DWET</v>
          </cell>
          <cell r="G974" t="str">
            <v>in</v>
          </cell>
          <cell r="H974">
            <v>3</v>
          </cell>
          <cell r="P974">
            <v>13.156</v>
          </cell>
        </row>
        <row r="975">
          <cell r="E975" t="str">
            <v>LPSH</v>
          </cell>
          <cell r="F975" t="str">
            <v>NWET</v>
          </cell>
          <cell r="G975" t="str">
            <v>#</v>
          </cell>
          <cell r="H975">
            <v>0</v>
          </cell>
          <cell r="P975">
            <v>1</v>
          </cell>
        </row>
        <row r="976">
          <cell r="E976" t="str">
            <v>LPSH</v>
          </cell>
          <cell r="F976" t="str">
            <v>PD</v>
          </cell>
          <cell r="G976" t="str">
            <v>psi</v>
          </cell>
          <cell r="H976">
            <v>2</v>
          </cell>
          <cell r="P976">
            <v>15</v>
          </cell>
        </row>
        <row r="977">
          <cell r="F977" t="str">
            <v>P</v>
          </cell>
          <cell r="G977" t="str">
            <v>psia</v>
          </cell>
          <cell r="P977">
            <v>15</v>
          </cell>
        </row>
        <row r="978">
          <cell r="F978" t="str">
            <v>P</v>
          </cell>
          <cell r="G978" t="str">
            <v>psia</v>
          </cell>
          <cell r="P978">
            <v>0</v>
          </cell>
        </row>
        <row r="979">
          <cell r="F979" t="str">
            <v>Duty</v>
          </cell>
          <cell r="G979" t="str">
            <v>Mbtu/h</v>
          </cell>
          <cell r="P979">
            <v>6.219095939999997</v>
          </cell>
        </row>
        <row r="981">
          <cell r="F981" t="str">
            <v>T</v>
          </cell>
          <cell r="G981" t="str">
            <v>F</v>
          </cell>
          <cell r="P981">
            <v>15</v>
          </cell>
        </row>
        <row r="982">
          <cell r="F982" t="str">
            <v>T</v>
          </cell>
          <cell r="G982" t="str">
            <v>F</v>
          </cell>
          <cell r="P982">
            <v>271.65</v>
          </cell>
        </row>
        <row r="983">
          <cell r="F983" t="str">
            <v>T</v>
          </cell>
          <cell r="G983" t="str">
            <v>F</v>
          </cell>
          <cell r="P983">
            <v>88.60803238289532</v>
          </cell>
        </row>
        <row r="984">
          <cell r="P984">
            <v>0.9485629233520879</v>
          </cell>
        </row>
        <row r="989">
          <cell r="E989" t="str">
            <v>IEC1LPEV</v>
          </cell>
          <cell r="F989" t="str">
            <v>M</v>
          </cell>
          <cell r="G989" t="str">
            <v>lb/h</v>
          </cell>
          <cell r="H989">
            <v>0</v>
          </cell>
          <cell r="P989">
            <v>3584000</v>
          </cell>
        </row>
        <row r="990">
          <cell r="E990" t="str">
            <v>IEC1LPEV</v>
          </cell>
          <cell r="F990" t="str">
            <v>PLOSS</v>
          </cell>
          <cell r="G990" t="str">
            <v>in H2O</v>
          </cell>
          <cell r="H990">
            <v>2</v>
          </cell>
          <cell r="P990">
            <v>399</v>
          </cell>
        </row>
        <row r="991">
          <cell r="E991" t="str">
            <v>IEC1LPEV</v>
          </cell>
          <cell r="F991" t="str">
            <v>T</v>
          </cell>
          <cell r="G991" t="str">
            <v>F</v>
          </cell>
          <cell r="H991">
            <v>2</v>
          </cell>
          <cell r="P991">
            <v>370.92</v>
          </cell>
        </row>
        <row r="992">
          <cell r="E992" t="str">
            <v>IEC1LPEV</v>
          </cell>
          <cell r="F992" t="str">
            <v>H</v>
          </cell>
          <cell r="G992" t="str">
            <v>Btu/lb</v>
          </cell>
          <cell r="H992">
            <v>2</v>
          </cell>
          <cell r="P992">
            <v>96.14</v>
          </cell>
        </row>
        <row r="993">
          <cell r="E993" t="str">
            <v>LPEVLEC1</v>
          </cell>
          <cell r="F993" t="str">
            <v>M</v>
          </cell>
          <cell r="G993" t="str">
            <v>lb/h</v>
          </cell>
          <cell r="H993">
            <v>0</v>
          </cell>
          <cell r="P993">
            <v>3584000</v>
          </cell>
        </row>
        <row r="994">
          <cell r="E994" t="str">
            <v>LPEVLEC1</v>
          </cell>
          <cell r="F994" t="str">
            <v>PLOSS</v>
          </cell>
          <cell r="G994" t="str">
            <v>in H2O</v>
          </cell>
          <cell r="H994">
            <v>2</v>
          </cell>
          <cell r="P994">
            <v>397.61</v>
          </cell>
        </row>
        <row r="995">
          <cell r="E995" t="str">
            <v>LPEVLEC1</v>
          </cell>
          <cell r="F995" t="str">
            <v>T</v>
          </cell>
          <cell r="G995" t="str">
            <v>F</v>
          </cell>
          <cell r="H995">
            <v>2</v>
          </cell>
          <cell r="P995">
            <v>319.37</v>
          </cell>
        </row>
        <row r="996">
          <cell r="E996" t="str">
            <v>LPEVLEC1</v>
          </cell>
          <cell r="F996" t="str">
            <v>H</v>
          </cell>
          <cell r="G996" t="str">
            <v>Btu/lb</v>
          </cell>
          <cell r="H996">
            <v>2</v>
          </cell>
          <cell r="P996">
            <v>82.91</v>
          </cell>
        </row>
        <row r="997">
          <cell r="P997">
            <v>0.9198122211445197</v>
          </cell>
        </row>
        <row r="998">
          <cell r="F998" t="str">
            <v>Ploss</v>
          </cell>
          <cell r="G998" t="str">
            <v>in H2O</v>
          </cell>
          <cell r="P998">
            <v>1.3899999999999864</v>
          </cell>
        </row>
        <row r="999">
          <cell r="F999" t="str">
            <v>Duty</v>
          </cell>
          <cell r="G999" t="str">
            <v>Mbtu/h</v>
          </cell>
          <cell r="P999">
            <v>47.41632</v>
          </cell>
        </row>
        <row r="1001">
          <cell r="E1001" t="str">
            <v>LPEVACMX</v>
          </cell>
          <cell r="F1001" t="str">
            <v>M</v>
          </cell>
          <cell r="G1001" t="str">
            <v>lb/h</v>
          </cell>
          <cell r="H1001">
            <v>0</v>
          </cell>
          <cell r="P1001">
            <v>45894</v>
          </cell>
        </row>
        <row r="1002">
          <cell r="E1002" t="str">
            <v>LPEVACMX</v>
          </cell>
          <cell r="F1002" t="str">
            <v>P</v>
          </cell>
          <cell r="G1002" t="str">
            <v>psia</v>
          </cell>
          <cell r="H1002">
            <v>2</v>
          </cell>
          <cell r="P1002">
            <v>72.58</v>
          </cell>
        </row>
        <row r="1003">
          <cell r="E1003" t="str">
            <v>LPEVACMX</v>
          </cell>
          <cell r="F1003" t="str">
            <v>T</v>
          </cell>
          <cell r="G1003" t="str">
            <v>F</v>
          </cell>
          <cell r="H1003">
            <v>2</v>
          </cell>
          <cell r="P1003">
            <v>305.37</v>
          </cell>
        </row>
        <row r="1004">
          <cell r="E1004" t="str">
            <v>LPEVACMX</v>
          </cell>
          <cell r="F1004" t="str">
            <v>H</v>
          </cell>
          <cell r="G1004" t="str">
            <v>Btu/lb</v>
          </cell>
          <cell r="H1004">
            <v>2</v>
          </cell>
          <cell r="P1004">
            <v>1181.49</v>
          </cell>
        </row>
        <row r="1005">
          <cell r="E1005" t="str">
            <v>LPEVVNT1</v>
          </cell>
          <cell r="F1005" t="str">
            <v>M</v>
          </cell>
          <cell r="G1005" t="str">
            <v>lb/h</v>
          </cell>
          <cell r="H1005">
            <v>0</v>
          </cell>
          <cell r="P1005">
            <v>0</v>
          </cell>
        </row>
        <row r="1006">
          <cell r="E1006" t="str">
            <v>LPEVVNT1</v>
          </cell>
          <cell r="F1006" t="str">
            <v>P</v>
          </cell>
          <cell r="G1006" t="str">
            <v>psia</v>
          </cell>
          <cell r="H1006">
            <v>2</v>
          </cell>
          <cell r="P1006">
            <v>72.58</v>
          </cell>
        </row>
        <row r="1007">
          <cell r="E1007" t="str">
            <v>LPEVVNT1</v>
          </cell>
          <cell r="F1007" t="str">
            <v>T</v>
          </cell>
          <cell r="G1007" t="str">
            <v>F</v>
          </cell>
          <cell r="H1007">
            <v>2</v>
          </cell>
          <cell r="P1007">
            <v>305.37</v>
          </cell>
        </row>
        <row r="1008">
          <cell r="E1008" t="str">
            <v>LPEVVNT1</v>
          </cell>
          <cell r="F1008" t="str">
            <v>H</v>
          </cell>
          <cell r="G1008" t="str">
            <v>Btu/lb</v>
          </cell>
          <cell r="H1008">
            <v>2</v>
          </cell>
          <cell r="P1008">
            <v>1181.49</v>
          </cell>
        </row>
        <row r="1009">
          <cell r="E1009" t="str">
            <v>PEG1LPEV</v>
          </cell>
          <cell r="F1009" t="str">
            <v>M</v>
          </cell>
          <cell r="G1009" t="str">
            <v>lb/h</v>
          </cell>
          <cell r="H1009">
            <v>0</v>
          </cell>
          <cell r="P1009">
            <v>0</v>
          </cell>
        </row>
        <row r="1010">
          <cell r="E1010" t="str">
            <v>PEG1LPEV</v>
          </cell>
          <cell r="F1010" t="str">
            <v>P</v>
          </cell>
          <cell r="G1010" t="str">
            <v>psia</v>
          </cell>
          <cell r="H1010">
            <v>2</v>
          </cell>
          <cell r="P1010">
            <v>308.22</v>
          </cell>
        </row>
        <row r="1011">
          <cell r="E1011" t="str">
            <v>PEG1LPEV</v>
          </cell>
          <cell r="F1011" t="str">
            <v>T</v>
          </cell>
          <cell r="G1011" t="str">
            <v>F</v>
          </cell>
          <cell r="H1011">
            <v>2</v>
          </cell>
          <cell r="P1011">
            <v>419.85</v>
          </cell>
        </row>
        <row r="1012">
          <cell r="E1012" t="str">
            <v>PEG1LPEV</v>
          </cell>
          <cell r="F1012" t="str">
            <v>H</v>
          </cell>
          <cell r="G1012" t="str">
            <v>Btu/lb</v>
          </cell>
          <cell r="H1012">
            <v>2</v>
          </cell>
          <cell r="P1012">
            <v>1203.6</v>
          </cell>
        </row>
        <row r="1014">
          <cell r="E1014" t="str">
            <v>BND3LPEV</v>
          </cell>
          <cell r="F1014" t="str">
            <v>M</v>
          </cell>
          <cell r="G1014" t="str">
            <v>lb/h</v>
          </cell>
          <cell r="H1014">
            <v>0</v>
          </cell>
          <cell r="P1014">
            <v>603312</v>
          </cell>
        </row>
        <row r="1015">
          <cell r="E1015" t="str">
            <v>BND3LPEV</v>
          </cell>
          <cell r="F1015" t="str">
            <v>P</v>
          </cell>
          <cell r="G1015" t="str">
            <v>psia</v>
          </cell>
          <cell r="H1015">
            <v>2</v>
          </cell>
          <cell r="P1015">
            <v>72.58</v>
          </cell>
        </row>
        <row r="1016">
          <cell r="E1016" t="str">
            <v>BND3LPEV</v>
          </cell>
          <cell r="F1016" t="str">
            <v>T</v>
          </cell>
          <cell r="G1016" t="str">
            <v>F</v>
          </cell>
          <cell r="H1016">
            <v>2</v>
          </cell>
          <cell r="P1016">
            <v>296.4</v>
          </cell>
        </row>
        <row r="1017">
          <cell r="E1017" t="str">
            <v>BND3LPEV</v>
          </cell>
          <cell r="F1017" t="str">
            <v>H</v>
          </cell>
          <cell r="G1017" t="str">
            <v>Btu/lb</v>
          </cell>
          <cell r="H1017">
            <v>2</v>
          </cell>
          <cell r="P1017">
            <v>266.03</v>
          </cell>
        </row>
        <row r="1018">
          <cell r="E1018" t="str">
            <v>LPEVBPP1</v>
          </cell>
          <cell r="F1018" t="str">
            <v>M</v>
          </cell>
          <cell r="G1018" t="str">
            <v>lb/h</v>
          </cell>
          <cell r="H1018">
            <v>0</v>
          </cell>
          <cell r="P1018">
            <v>557418</v>
          </cell>
        </row>
        <row r="1019">
          <cell r="E1019" t="str">
            <v>LPEVBPP1</v>
          </cell>
          <cell r="F1019" t="str">
            <v>P</v>
          </cell>
          <cell r="G1019" t="str">
            <v>psia</v>
          </cell>
          <cell r="H1019">
            <v>2</v>
          </cell>
          <cell r="P1019">
            <v>72.58</v>
          </cell>
        </row>
        <row r="1020">
          <cell r="E1020" t="str">
            <v>LPEVBPP1</v>
          </cell>
          <cell r="F1020" t="str">
            <v>T</v>
          </cell>
          <cell r="G1020" t="str">
            <v>F</v>
          </cell>
          <cell r="H1020">
            <v>2</v>
          </cell>
          <cell r="P1020">
            <v>305.37</v>
          </cell>
        </row>
        <row r="1021">
          <cell r="E1021" t="str">
            <v>LPEVBPP1</v>
          </cell>
          <cell r="F1021" t="str">
            <v>H</v>
          </cell>
          <cell r="G1021" t="str">
            <v>Btu/lb</v>
          </cell>
          <cell r="H1021">
            <v>2</v>
          </cell>
          <cell r="P1021">
            <v>275.29</v>
          </cell>
        </row>
        <row r="1022">
          <cell r="E1022" t="str">
            <v>LPEVLPBD</v>
          </cell>
          <cell r="F1022" t="str">
            <v>M</v>
          </cell>
          <cell r="G1022" t="str">
            <v>lb/h</v>
          </cell>
          <cell r="H1022">
            <v>0</v>
          </cell>
          <cell r="P1022">
            <v>0</v>
          </cell>
        </row>
        <row r="1023">
          <cell r="E1023" t="str">
            <v>LPEVLPBD</v>
          </cell>
          <cell r="F1023" t="str">
            <v>P</v>
          </cell>
          <cell r="G1023" t="str">
            <v>psia</v>
          </cell>
          <cell r="H1023">
            <v>2</v>
          </cell>
          <cell r="P1023">
            <v>72.58</v>
          </cell>
        </row>
        <row r="1024">
          <cell r="E1024" t="str">
            <v>LPEVLPBD</v>
          </cell>
          <cell r="F1024" t="str">
            <v>T</v>
          </cell>
          <cell r="G1024" t="str">
            <v>F</v>
          </cell>
          <cell r="H1024">
            <v>2</v>
          </cell>
          <cell r="P1024">
            <v>305.37</v>
          </cell>
        </row>
        <row r="1025">
          <cell r="E1025" t="str">
            <v>LPEVLPBD</v>
          </cell>
          <cell r="F1025" t="str">
            <v>H</v>
          </cell>
          <cell r="G1025" t="str">
            <v>Btu/lb</v>
          </cell>
          <cell r="H1025">
            <v>2</v>
          </cell>
          <cell r="P1025">
            <v>275.29</v>
          </cell>
        </row>
        <row r="1026">
          <cell r="F1026" t="str">
            <v>Duty</v>
          </cell>
          <cell r="G1026" t="str">
            <v>Mbtu/h</v>
          </cell>
          <cell r="P1026">
            <v>47.175811920000015</v>
          </cell>
        </row>
        <row r="1028">
          <cell r="F1028" t="str">
            <v>T</v>
          </cell>
          <cell r="G1028" t="str">
            <v>F</v>
          </cell>
          <cell r="P1028">
            <v>65.55000000000001</v>
          </cell>
        </row>
        <row r="1029">
          <cell r="F1029" t="str">
            <v>T</v>
          </cell>
          <cell r="G1029" t="str">
            <v>F</v>
          </cell>
          <cell r="P1029">
            <v>14</v>
          </cell>
        </row>
        <row r="1030">
          <cell r="F1030" t="str">
            <v>T</v>
          </cell>
          <cell r="G1030" t="str">
            <v>F</v>
          </cell>
          <cell r="P1030">
            <v>8.970000000000027</v>
          </cell>
        </row>
        <row r="1031">
          <cell r="F1031" t="str">
            <v>T</v>
          </cell>
          <cell r="G1031" t="str">
            <v>F</v>
          </cell>
          <cell r="P1031">
            <v>33.39258534850068</v>
          </cell>
        </row>
        <row r="1032">
          <cell r="P1032">
            <v>0.7824336354672361</v>
          </cell>
        </row>
        <row r="1034">
          <cell r="E1034" t="str">
            <v>LPEVLEC1</v>
          </cell>
          <cell r="F1034" t="str">
            <v>M</v>
          </cell>
          <cell r="G1034" t="str">
            <v>lb/h</v>
          </cell>
          <cell r="H1034">
            <v>0</v>
          </cell>
          <cell r="P1034">
            <v>3584000</v>
          </cell>
        </row>
        <row r="1035">
          <cell r="E1035" t="str">
            <v>LPEVLEC1</v>
          </cell>
          <cell r="F1035" t="str">
            <v>PLOSS</v>
          </cell>
          <cell r="G1035" t="str">
            <v>in H2O</v>
          </cell>
          <cell r="H1035">
            <v>2</v>
          </cell>
          <cell r="P1035">
            <v>397.61</v>
          </cell>
        </row>
        <row r="1036">
          <cell r="E1036" t="str">
            <v>LPEVLEC1</v>
          </cell>
          <cell r="F1036" t="str">
            <v>T</v>
          </cell>
          <cell r="G1036" t="str">
            <v>F</v>
          </cell>
          <cell r="H1036">
            <v>2</v>
          </cell>
          <cell r="P1036">
            <v>319.37</v>
          </cell>
        </row>
        <row r="1037">
          <cell r="E1037" t="str">
            <v>LPEVLEC1</v>
          </cell>
          <cell r="F1037" t="str">
            <v>H</v>
          </cell>
          <cell r="G1037" t="str">
            <v>Btu/lb</v>
          </cell>
          <cell r="H1037">
            <v>2</v>
          </cell>
          <cell r="P1037">
            <v>82.91</v>
          </cell>
        </row>
        <row r="1038">
          <cell r="E1038" t="str">
            <v>LEC1STCK</v>
          </cell>
          <cell r="F1038" t="str">
            <v>M</v>
          </cell>
          <cell r="G1038" t="str">
            <v>lb/h</v>
          </cell>
          <cell r="H1038">
            <v>0</v>
          </cell>
          <cell r="P1038">
            <v>3584000</v>
          </cell>
        </row>
        <row r="1039">
          <cell r="E1039" t="str">
            <v>LEC1STCK</v>
          </cell>
          <cell r="F1039" t="str">
            <v>PLOSS</v>
          </cell>
          <cell r="G1039" t="str">
            <v>in H2O</v>
          </cell>
          <cell r="H1039">
            <v>2</v>
          </cell>
          <cell r="P1039">
            <v>396.23</v>
          </cell>
        </row>
        <row r="1040">
          <cell r="E1040" t="str">
            <v>LEC1STCK</v>
          </cell>
          <cell r="F1040" t="str">
            <v>T</v>
          </cell>
          <cell r="G1040" t="str">
            <v>F</v>
          </cell>
          <cell r="H1040">
            <v>2</v>
          </cell>
          <cell r="P1040">
            <v>188.16</v>
          </cell>
        </row>
        <row r="1041">
          <cell r="E1041" t="str">
            <v>LEC1STCK</v>
          </cell>
          <cell r="F1041" t="str">
            <v>H</v>
          </cell>
          <cell r="G1041" t="str">
            <v>Btu/lb</v>
          </cell>
          <cell r="H1041">
            <v>2</v>
          </cell>
          <cell r="P1041">
            <v>49.55</v>
          </cell>
        </row>
        <row r="1042">
          <cell r="P1042">
            <v>0.911228107613749</v>
          </cell>
        </row>
        <row r="1043">
          <cell r="F1043" t="str">
            <v>Ploss</v>
          </cell>
          <cell r="G1043" t="str">
            <v>in H2O</v>
          </cell>
          <cell r="P1043">
            <v>1.3799999999999955</v>
          </cell>
        </row>
        <row r="1044">
          <cell r="F1044" t="str">
            <v>Duty</v>
          </cell>
          <cell r="G1044" t="str">
            <v>Mbtu/h</v>
          </cell>
          <cell r="P1044">
            <v>119.56224</v>
          </cell>
        </row>
        <row r="1046">
          <cell r="E1046" t="str">
            <v>BOXALEC1</v>
          </cell>
          <cell r="F1046" t="str">
            <v>M</v>
          </cell>
          <cell r="G1046" t="str">
            <v>lb/h</v>
          </cell>
          <cell r="H1046">
            <v>0</v>
          </cell>
          <cell r="P1046">
            <v>758115</v>
          </cell>
        </row>
        <row r="1047">
          <cell r="E1047" t="str">
            <v>BOXALEC1</v>
          </cell>
          <cell r="F1047" t="str">
            <v>P</v>
          </cell>
          <cell r="G1047" t="str">
            <v>psia</v>
          </cell>
          <cell r="H1047">
            <v>2</v>
          </cell>
          <cell r="P1047">
            <v>414.82</v>
          </cell>
        </row>
        <row r="1048">
          <cell r="E1048" t="str">
            <v>BOXALEC1</v>
          </cell>
          <cell r="F1048" t="str">
            <v>T</v>
          </cell>
          <cell r="G1048" t="str">
            <v>F</v>
          </cell>
          <cell r="H1048">
            <v>2</v>
          </cell>
          <cell r="P1048">
            <v>140.09</v>
          </cell>
        </row>
        <row r="1049">
          <cell r="E1049" t="str">
            <v>BOXALEC1</v>
          </cell>
          <cell r="F1049" t="str">
            <v>H</v>
          </cell>
          <cell r="G1049" t="str">
            <v>Btu/lb</v>
          </cell>
          <cell r="H1049">
            <v>2</v>
          </cell>
          <cell r="P1049">
            <v>109.09</v>
          </cell>
        </row>
        <row r="1050">
          <cell r="E1050" t="str">
            <v>LEC1RCSP</v>
          </cell>
          <cell r="F1050" t="str">
            <v>M</v>
          </cell>
          <cell r="G1050" t="str">
            <v>lb/h</v>
          </cell>
          <cell r="H1050">
            <v>0</v>
          </cell>
          <cell r="I1050" t="e">
            <v>#NAME?</v>
          </cell>
          <cell r="J1050" t="str">
            <v>M</v>
          </cell>
          <cell r="L1050">
            <v>0</v>
          </cell>
          <cell r="P1050">
            <v>758115</v>
          </cell>
        </row>
        <row r="1051">
          <cell r="E1051" t="str">
            <v>LEC1RCSP</v>
          </cell>
          <cell r="F1051" t="str">
            <v>P</v>
          </cell>
          <cell r="G1051" t="str">
            <v>psia</v>
          </cell>
          <cell r="H1051">
            <v>2</v>
          </cell>
          <cell r="I1051" t="e">
            <v>#NAME?</v>
          </cell>
          <cell r="J1051" t="str">
            <v>P</v>
          </cell>
          <cell r="L1051">
            <v>1</v>
          </cell>
          <cell r="P1051">
            <v>399.82</v>
          </cell>
        </row>
        <row r="1052">
          <cell r="E1052" t="str">
            <v>LEC1RCSP</v>
          </cell>
          <cell r="F1052" t="str">
            <v>T</v>
          </cell>
          <cell r="G1052" t="str">
            <v>F</v>
          </cell>
          <cell r="H1052">
            <v>2</v>
          </cell>
          <cell r="I1052" t="e">
            <v>#NAME?</v>
          </cell>
          <cell r="J1052" t="str">
            <v>T</v>
          </cell>
          <cell r="L1052">
            <v>1</v>
          </cell>
          <cell r="P1052">
            <v>295.77</v>
          </cell>
        </row>
        <row r="1053">
          <cell r="E1053" t="str">
            <v>LEC1RCSP</v>
          </cell>
          <cell r="F1053" t="str">
            <v>H</v>
          </cell>
          <cell r="G1053" t="str">
            <v>Btu/lb</v>
          </cell>
          <cell r="H1053">
            <v>2</v>
          </cell>
          <cell r="I1053" t="e">
            <v>#NAME?</v>
          </cell>
          <cell r="J1053" t="str">
            <v>H</v>
          </cell>
          <cell r="L1053">
            <v>1</v>
          </cell>
          <cell r="P1053">
            <v>266.03</v>
          </cell>
        </row>
        <row r="1054">
          <cell r="P1054">
            <v>0.7642508228417265</v>
          </cell>
        </row>
        <row r="1055">
          <cell r="F1055" t="str">
            <v>P</v>
          </cell>
          <cell r="G1055" t="str">
            <v>psia</v>
          </cell>
          <cell r="P1055">
            <v>15</v>
          </cell>
        </row>
        <row r="1056">
          <cell r="F1056" t="str">
            <v>Duty</v>
          </cell>
          <cell r="G1056" t="str">
            <v>Mbtu/h</v>
          </cell>
          <cell r="P1056">
            <v>118.97856809999998</v>
          </cell>
        </row>
        <row r="1058">
          <cell r="F1058" t="str">
            <v>T</v>
          </cell>
          <cell r="G1058" t="str">
            <v>F</v>
          </cell>
          <cell r="P1058">
            <v>23.600000000000023</v>
          </cell>
        </row>
        <row r="1059">
          <cell r="F1059" t="str">
            <v>T</v>
          </cell>
          <cell r="G1059" t="str">
            <v>F</v>
          </cell>
          <cell r="P1059">
            <v>48.06999999999999</v>
          </cell>
        </row>
        <row r="1060">
          <cell r="F1060" t="str">
            <v>T</v>
          </cell>
          <cell r="G1060" t="str">
            <v>F</v>
          </cell>
          <cell r="P1060">
            <v>34.39640432657493</v>
          </cell>
        </row>
        <row r="1061">
          <cell r="P1061">
            <v>0.8659196440569191</v>
          </cell>
        </row>
        <row r="1062">
          <cell r="E1062" t="str">
            <v>RCPDSRC</v>
          </cell>
          <cell r="F1062" t="str">
            <v>M</v>
          </cell>
          <cell r="G1062" t="str">
            <v>lb/h</v>
          </cell>
          <cell r="H1062">
            <v>0</v>
          </cell>
          <cell r="P1062">
            <v>154802</v>
          </cell>
        </row>
        <row r="1063">
          <cell r="E1063" t="str">
            <v>RCPDSRC</v>
          </cell>
          <cell r="F1063" t="str">
            <v>T</v>
          </cell>
          <cell r="G1063" t="str">
            <v>F</v>
          </cell>
          <cell r="H1063">
            <v>2</v>
          </cell>
          <cell r="P1063">
            <v>295.9</v>
          </cell>
        </row>
        <row r="1064">
          <cell r="P1064">
            <v>0.20419329521246776</v>
          </cell>
        </row>
        <row r="1065">
          <cell r="E1065" t="str">
            <v>LPBPLPMX</v>
          </cell>
          <cell r="F1065" t="str">
            <v>M</v>
          </cell>
          <cell r="G1065" t="str">
            <v>lb/h</v>
          </cell>
          <cell r="H1065">
            <v>0</v>
          </cell>
          <cell r="I1065" t="e">
            <v>#NAME?</v>
          </cell>
          <cell r="J1065" t="str">
            <v>M</v>
          </cell>
          <cell r="L1065">
            <v>0</v>
          </cell>
          <cell r="P1065">
            <v>0</v>
          </cell>
        </row>
        <row r="1066">
          <cell r="E1066" t="str">
            <v>LPBPLPMX</v>
          </cell>
          <cell r="F1066" t="str">
            <v>P</v>
          </cell>
          <cell r="G1066" t="str">
            <v>psia</v>
          </cell>
          <cell r="H1066">
            <v>2</v>
          </cell>
          <cell r="I1066" t="e">
            <v>#NAME?</v>
          </cell>
          <cell r="J1066" t="str">
            <v>P</v>
          </cell>
          <cell r="L1066">
            <v>1</v>
          </cell>
          <cell r="P1066">
            <v>414.82</v>
          </cell>
        </row>
        <row r="1067">
          <cell r="E1067" t="str">
            <v>LPBPLPMX</v>
          </cell>
          <cell r="F1067" t="str">
            <v>T</v>
          </cell>
          <cell r="G1067" t="str">
            <v>F</v>
          </cell>
          <cell r="H1067">
            <v>2</v>
          </cell>
          <cell r="I1067" t="e">
            <v>#NAME?</v>
          </cell>
          <cell r="J1067" t="str">
            <v>T</v>
          </cell>
          <cell r="L1067">
            <v>1</v>
          </cell>
          <cell r="P1067">
            <v>99.66</v>
          </cell>
        </row>
        <row r="1068">
          <cell r="E1068" t="str">
            <v>LPBPLPMX</v>
          </cell>
          <cell r="F1068" t="str">
            <v>H</v>
          </cell>
          <cell r="G1068" t="str">
            <v>Btu/lb</v>
          </cell>
          <cell r="H1068">
            <v>2</v>
          </cell>
          <cell r="I1068" t="e">
            <v>#NAME?</v>
          </cell>
          <cell r="J1068" t="str">
            <v>H</v>
          </cell>
          <cell r="L1068">
            <v>1</v>
          </cell>
          <cell r="P1068">
            <v>68.77</v>
          </cell>
        </row>
        <row r="1069">
          <cell r="E1069" t="str">
            <v>FGMXLPBP</v>
          </cell>
          <cell r="F1069" t="str">
            <v>M</v>
          </cell>
          <cell r="G1069" t="str">
            <v>lb/h</v>
          </cell>
          <cell r="H1069">
            <v>0</v>
          </cell>
          <cell r="I1069" t="e">
            <v>#NAME?</v>
          </cell>
          <cell r="J1069" t="str">
            <v>M</v>
          </cell>
          <cell r="L1069">
            <v>0</v>
          </cell>
          <cell r="P1069">
            <v>603314</v>
          </cell>
        </row>
        <row r="1070">
          <cell r="E1070" t="str">
            <v>FGMXLPBP</v>
          </cell>
          <cell r="F1070" t="str">
            <v>P</v>
          </cell>
          <cell r="G1070" t="str">
            <v>psia</v>
          </cell>
          <cell r="H1070">
            <v>2</v>
          </cell>
          <cell r="I1070" t="e">
            <v>#NAME?</v>
          </cell>
          <cell r="J1070" t="str">
            <v>P</v>
          </cell>
          <cell r="L1070">
            <v>1</v>
          </cell>
          <cell r="P1070">
            <v>414.82</v>
          </cell>
        </row>
        <row r="1071">
          <cell r="E1071" t="str">
            <v>FGMXLPBP</v>
          </cell>
          <cell r="F1071" t="str">
            <v>T</v>
          </cell>
          <cell r="G1071" t="str">
            <v>F</v>
          </cell>
          <cell r="H1071">
            <v>2</v>
          </cell>
          <cell r="I1071" t="e">
            <v>#NAME?</v>
          </cell>
          <cell r="J1071" t="str">
            <v>T</v>
          </cell>
          <cell r="L1071">
            <v>1</v>
          </cell>
          <cell r="P1071">
            <v>99.66</v>
          </cell>
        </row>
        <row r="1072">
          <cell r="E1072" t="str">
            <v>FGMXLPBP</v>
          </cell>
          <cell r="F1072" t="str">
            <v>H</v>
          </cell>
          <cell r="G1072" t="str">
            <v>Btu/lb</v>
          </cell>
          <cell r="H1072">
            <v>2</v>
          </cell>
          <cell r="I1072" t="e">
            <v>#NAME?</v>
          </cell>
          <cell r="J1072" t="str">
            <v>H</v>
          </cell>
          <cell r="L1072">
            <v>1</v>
          </cell>
          <cell r="P1072">
            <v>68.77</v>
          </cell>
        </row>
        <row r="1073">
          <cell r="E1073" t="str">
            <v>BOX5FGMX</v>
          </cell>
          <cell r="F1073" t="str">
            <v>M</v>
          </cell>
          <cell r="G1073" t="str">
            <v>lb/h</v>
          </cell>
          <cell r="H1073">
            <v>0</v>
          </cell>
          <cell r="I1073" t="e">
            <v>#NAME?</v>
          </cell>
          <cell r="J1073" t="str">
            <v>M</v>
          </cell>
          <cell r="L1073">
            <v>0</v>
          </cell>
          <cell r="P1073">
            <v>552331</v>
          </cell>
        </row>
        <row r="1074">
          <cell r="E1074" t="str">
            <v>BOX5FGMX</v>
          </cell>
          <cell r="F1074" t="str">
            <v>P</v>
          </cell>
          <cell r="G1074" t="str">
            <v>psia</v>
          </cell>
          <cell r="H1074">
            <v>2</v>
          </cell>
          <cell r="I1074" t="e">
            <v>#NAME?</v>
          </cell>
          <cell r="J1074" t="str">
            <v>P</v>
          </cell>
          <cell r="L1074">
            <v>1</v>
          </cell>
          <cell r="P1074">
            <v>414.82</v>
          </cell>
        </row>
        <row r="1075">
          <cell r="E1075" t="str">
            <v>BOX5FGMX</v>
          </cell>
          <cell r="F1075" t="str">
            <v>T</v>
          </cell>
          <cell r="G1075" t="str">
            <v>F</v>
          </cell>
          <cell r="H1075">
            <v>2</v>
          </cell>
          <cell r="I1075" t="e">
            <v>#NAME?</v>
          </cell>
          <cell r="J1075" t="str">
            <v>T</v>
          </cell>
          <cell r="L1075">
            <v>1</v>
          </cell>
          <cell r="P1075">
            <v>95.84</v>
          </cell>
        </row>
        <row r="1076">
          <cell r="E1076" t="str">
            <v>BOX5FGMX</v>
          </cell>
          <cell r="F1076" t="str">
            <v>H</v>
          </cell>
          <cell r="G1076" t="str">
            <v>Btu/lb</v>
          </cell>
          <cell r="H1076">
            <v>2</v>
          </cell>
          <cell r="I1076" t="e">
            <v>#NAME?</v>
          </cell>
          <cell r="J1076" t="str">
            <v>H</v>
          </cell>
          <cell r="L1076">
            <v>1</v>
          </cell>
          <cell r="P1076">
            <v>64.96</v>
          </cell>
        </row>
        <row r="1077">
          <cell r="E1077" t="str">
            <v>LEC1STCK</v>
          </cell>
          <cell r="F1077" t="str">
            <v>T</v>
          </cell>
          <cell r="G1077" t="str">
            <v>F</v>
          </cell>
          <cell r="H1077">
            <v>2</v>
          </cell>
          <cell r="P1077">
            <v>188.16</v>
          </cell>
        </row>
        <row r="1078">
          <cell r="E1078" t="str">
            <v>STCKSTK</v>
          </cell>
          <cell r="F1078" t="str">
            <v>PLOSS</v>
          </cell>
          <cell r="G1078" t="str">
            <v>in H2O</v>
          </cell>
          <cell r="H1078">
            <v>2</v>
          </cell>
          <cell r="P1078">
            <v>392.68</v>
          </cell>
        </row>
        <row r="1080">
          <cell r="P1080">
            <v>70</v>
          </cell>
        </row>
        <row r="1081">
          <cell r="P1081">
            <v>25</v>
          </cell>
        </row>
        <row r="1082">
          <cell r="P1082">
            <v>15</v>
          </cell>
        </row>
        <row r="1083">
          <cell r="P1083">
            <v>15</v>
          </cell>
        </row>
        <row r="1084">
          <cell r="P1084">
            <v>30</v>
          </cell>
        </row>
        <row r="1085">
          <cell r="P1085">
            <v>30</v>
          </cell>
        </row>
        <row r="1086">
          <cell r="P1086">
            <v>15</v>
          </cell>
        </row>
        <row r="1099">
          <cell r="E1099" t="str">
            <v>SPRHHCV2</v>
          </cell>
          <cell r="F1099" t="str">
            <v>M</v>
          </cell>
          <cell r="G1099" t="str">
            <v>lb/h</v>
          </cell>
          <cell r="H1099">
            <v>0</v>
          </cell>
          <cell r="P1099">
            <v>443601</v>
          </cell>
        </row>
        <row r="1100">
          <cell r="E1100" t="str">
            <v>SPRHHCV2</v>
          </cell>
          <cell r="F1100" t="str">
            <v>P</v>
          </cell>
          <cell r="G1100" t="str">
            <v>psia</v>
          </cell>
          <cell r="H1100">
            <v>2</v>
          </cell>
          <cell r="P1100">
            <v>3005.96</v>
          </cell>
        </row>
        <row r="1101">
          <cell r="E1101" t="str">
            <v>SPRHHCV2</v>
          </cell>
          <cell r="F1101" t="str">
            <v>T</v>
          </cell>
          <cell r="G1101" t="str">
            <v>F</v>
          </cell>
          <cell r="H1101">
            <v>2</v>
          </cell>
          <cell r="P1101">
            <v>311.63</v>
          </cell>
        </row>
        <row r="1102">
          <cell r="E1102" t="str">
            <v>SPRHHCV2</v>
          </cell>
          <cell r="F1102" t="str">
            <v>H</v>
          </cell>
          <cell r="G1102" t="str">
            <v>Btu/lb</v>
          </cell>
          <cell r="H1102">
            <v>2</v>
          </cell>
          <cell r="P1102">
            <v>287.07</v>
          </cell>
        </row>
        <row r="1103">
          <cell r="E1103" t="str">
            <v>HCV2HEC1</v>
          </cell>
          <cell r="F1103" t="str">
            <v>M</v>
          </cell>
          <cell r="G1103" t="str">
            <v>lb/h</v>
          </cell>
          <cell r="H1103">
            <v>0</v>
          </cell>
          <cell r="P1103">
            <v>443601</v>
          </cell>
        </row>
        <row r="1104">
          <cell r="E1104" t="str">
            <v>HCV2HEC1</v>
          </cell>
          <cell r="F1104" t="str">
            <v>P</v>
          </cell>
          <cell r="G1104" t="str">
            <v>psia</v>
          </cell>
          <cell r="H1104">
            <v>2</v>
          </cell>
          <cell r="P1104">
            <v>1252.49</v>
          </cell>
        </row>
        <row r="1105">
          <cell r="E1105" t="str">
            <v>HCV2HEC1</v>
          </cell>
          <cell r="F1105" t="str">
            <v>T</v>
          </cell>
          <cell r="G1105" t="str">
            <v>F</v>
          </cell>
          <cell r="H1105">
            <v>2</v>
          </cell>
          <cell r="P1105">
            <v>314.77</v>
          </cell>
        </row>
        <row r="1106">
          <cell r="E1106" t="str">
            <v>HCV2HEC1</v>
          </cell>
          <cell r="F1106" t="str">
            <v>H</v>
          </cell>
          <cell r="G1106" t="str">
            <v>Btu/lb</v>
          </cell>
          <cell r="H1106">
            <v>2</v>
          </cell>
          <cell r="P1106">
            <v>287.07</v>
          </cell>
        </row>
        <row r="1107">
          <cell r="P1107">
            <v>1753.47</v>
          </cell>
        </row>
        <row r="1109">
          <cell r="E1109" t="str">
            <v>HEC4HPCV</v>
          </cell>
          <cell r="F1109" t="str">
            <v>M</v>
          </cell>
          <cell r="G1109" t="str">
            <v>lb/h</v>
          </cell>
          <cell r="H1109">
            <v>0</v>
          </cell>
          <cell r="P1109">
            <v>443601</v>
          </cell>
        </row>
        <row r="1110">
          <cell r="E1110" t="str">
            <v>HEC4HPCV</v>
          </cell>
          <cell r="F1110" t="str">
            <v>P</v>
          </cell>
          <cell r="G1110" t="str">
            <v>psia</v>
          </cell>
          <cell r="H1110">
            <v>2</v>
          </cell>
          <cell r="P1110">
            <v>1222.49</v>
          </cell>
        </row>
        <row r="1111">
          <cell r="E1111" t="str">
            <v>HEC4HPCV</v>
          </cell>
          <cell r="F1111" t="str">
            <v>T</v>
          </cell>
          <cell r="G1111" t="str">
            <v>F</v>
          </cell>
          <cell r="H1111">
            <v>2</v>
          </cell>
          <cell r="P1111">
            <v>560.6</v>
          </cell>
        </row>
        <row r="1112">
          <cell r="E1112" t="str">
            <v>HEC4HPCV</v>
          </cell>
          <cell r="F1112" t="str">
            <v>H</v>
          </cell>
          <cell r="G1112" t="str">
            <v>Btu/lb</v>
          </cell>
          <cell r="H1112">
            <v>2</v>
          </cell>
          <cell r="P1112">
            <v>562.84</v>
          </cell>
        </row>
        <row r="1113">
          <cell r="E1113" t="str">
            <v>HPCVHPEV</v>
          </cell>
          <cell r="F1113" t="str">
            <v>M</v>
          </cell>
          <cell r="G1113" t="str">
            <v>lb/h</v>
          </cell>
          <cell r="H1113">
            <v>0</v>
          </cell>
          <cell r="P1113">
            <v>443601</v>
          </cell>
        </row>
        <row r="1114">
          <cell r="E1114" t="str">
            <v>HPCVHPEV</v>
          </cell>
          <cell r="F1114" t="str">
            <v>P</v>
          </cell>
          <cell r="G1114" t="str">
            <v>psia</v>
          </cell>
          <cell r="H1114">
            <v>2</v>
          </cell>
          <cell r="P1114">
            <v>1222.49</v>
          </cell>
        </row>
        <row r="1115">
          <cell r="E1115" t="str">
            <v>HPCVHPEV</v>
          </cell>
          <cell r="F1115" t="str">
            <v>T</v>
          </cell>
          <cell r="G1115" t="str">
            <v>F</v>
          </cell>
          <cell r="H1115">
            <v>2</v>
          </cell>
          <cell r="P1115">
            <v>560.61</v>
          </cell>
        </row>
        <row r="1116">
          <cell r="E1116" t="str">
            <v>HPCVHPEV</v>
          </cell>
          <cell r="F1116" t="str">
            <v>H</v>
          </cell>
          <cell r="G1116" t="str">
            <v>Btu/lb</v>
          </cell>
          <cell r="H1116">
            <v>2</v>
          </cell>
          <cell r="P1116">
            <v>562.84</v>
          </cell>
        </row>
        <row r="1117">
          <cell r="P1117">
            <v>0</v>
          </cell>
        </row>
        <row r="1119">
          <cell r="E1119" t="str">
            <v>SPRIICV2</v>
          </cell>
          <cell r="F1119" t="str">
            <v>M</v>
          </cell>
          <cell r="G1119" t="str">
            <v>lb/h</v>
          </cell>
          <cell r="H1119">
            <v>0</v>
          </cell>
          <cell r="P1119">
            <v>113816</v>
          </cell>
        </row>
        <row r="1120">
          <cell r="E1120" t="str">
            <v>SPRIICV2</v>
          </cell>
          <cell r="F1120" t="str">
            <v>P</v>
          </cell>
          <cell r="G1120" t="str">
            <v>psia</v>
          </cell>
          <cell r="H1120">
            <v>2</v>
          </cell>
          <cell r="P1120">
            <v>670.79</v>
          </cell>
        </row>
        <row r="1121">
          <cell r="E1121" t="str">
            <v>SPRIICV2</v>
          </cell>
          <cell r="F1121" t="str">
            <v>T</v>
          </cell>
          <cell r="G1121" t="str">
            <v>F</v>
          </cell>
          <cell r="H1121">
            <v>2</v>
          </cell>
          <cell r="P1121">
            <v>306.64</v>
          </cell>
        </row>
        <row r="1122">
          <cell r="E1122" t="str">
            <v>SPRIICV2</v>
          </cell>
          <cell r="F1122" t="str">
            <v>H</v>
          </cell>
          <cell r="G1122" t="str">
            <v>Btu/lb</v>
          </cell>
          <cell r="H1122">
            <v>2</v>
          </cell>
          <cell r="P1122">
            <v>277.66</v>
          </cell>
        </row>
        <row r="1123">
          <cell r="E1123" t="str">
            <v>ICV2IEC1</v>
          </cell>
          <cell r="F1123" t="str">
            <v>M</v>
          </cell>
          <cell r="G1123" t="str">
            <v>lb/h</v>
          </cell>
          <cell r="H1123">
            <v>0</v>
          </cell>
          <cell r="P1123">
            <v>113816</v>
          </cell>
        </row>
        <row r="1124">
          <cell r="E1124" t="str">
            <v>ICV2IEC1</v>
          </cell>
          <cell r="F1124" t="str">
            <v>P</v>
          </cell>
          <cell r="G1124" t="str">
            <v>psia</v>
          </cell>
          <cell r="H1124">
            <v>2</v>
          </cell>
          <cell r="P1124">
            <v>338.22</v>
          </cell>
        </row>
        <row r="1125">
          <cell r="E1125" t="str">
            <v>ICV2IEC1</v>
          </cell>
          <cell r="F1125" t="str">
            <v>T</v>
          </cell>
          <cell r="G1125" t="str">
            <v>F</v>
          </cell>
          <cell r="H1125">
            <v>2</v>
          </cell>
          <cell r="P1125">
            <v>307.23</v>
          </cell>
        </row>
        <row r="1126">
          <cell r="E1126" t="str">
            <v>ICV2IEC1</v>
          </cell>
          <cell r="F1126" t="str">
            <v>H</v>
          </cell>
          <cell r="G1126" t="str">
            <v>Btu/lb</v>
          </cell>
          <cell r="H1126">
            <v>2</v>
          </cell>
          <cell r="P1126">
            <v>277.66</v>
          </cell>
        </row>
        <row r="1127">
          <cell r="P1127">
            <v>332.56999999999994</v>
          </cell>
        </row>
        <row r="1129">
          <cell r="E1129" t="str">
            <v>IEC2IPCV</v>
          </cell>
          <cell r="F1129" t="str">
            <v>M</v>
          </cell>
          <cell r="G1129" t="str">
            <v>lb/h</v>
          </cell>
          <cell r="H1129">
            <v>0</v>
          </cell>
          <cell r="P1129">
            <v>113816</v>
          </cell>
        </row>
        <row r="1130">
          <cell r="E1130" t="str">
            <v>IEC2IPCV</v>
          </cell>
          <cell r="F1130" t="str">
            <v>P</v>
          </cell>
          <cell r="G1130" t="str">
            <v>psia</v>
          </cell>
          <cell r="H1130">
            <v>2</v>
          </cell>
          <cell r="P1130">
            <v>308.22</v>
          </cell>
        </row>
        <row r="1131">
          <cell r="E1131" t="str">
            <v>IEC2IPCV</v>
          </cell>
          <cell r="F1131" t="str">
            <v>T</v>
          </cell>
          <cell r="G1131" t="str">
            <v>F</v>
          </cell>
          <cell r="H1131">
            <v>2</v>
          </cell>
          <cell r="P1131">
            <v>410.85</v>
          </cell>
        </row>
        <row r="1132">
          <cell r="E1132" t="str">
            <v>IEC2IPCV</v>
          </cell>
          <cell r="F1132" t="str">
            <v>H</v>
          </cell>
          <cell r="G1132" t="str">
            <v>Btu/lb</v>
          </cell>
          <cell r="H1132">
            <v>2</v>
          </cell>
          <cell r="P1132">
            <v>386.91</v>
          </cell>
        </row>
        <row r="1133">
          <cell r="E1133" t="str">
            <v>IPCVFGS1</v>
          </cell>
          <cell r="F1133" t="str">
            <v>M</v>
          </cell>
          <cell r="G1133" t="str">
            <v>lb/h</v>
          </cell>
          <cell r="H1133">
            <v>0</v>
          </cell>
          <cell r="P1133">
            <v>113816</v>
          </cell>
        </row>
        <row r="1134">
          <cell r="E1134" t="str">
            <v>IPCVFGS1</v>
          </cell>
          <cell r="F1134" t="str">
            <v>P</v>
          </cell>
          <cell r="G1134" t="str">
            <v>psia</v>
          </cell>
          <cell r="H1134">
            <v>2</v>
          </cell>
          <cell r="P1134">
            <v>308.22</v>
          </cell>
        </row>
        <row r="1135">
          <cell r="E1135" t="str">
            <v>IPCVFGS1</v>
          </cell>
          <cell r="F1135" t="str">
            <v>T</v>
          </cell>
          <cell r="G1135" t="str">
            <v>F</v>
          </cell>
          <cell r="H1135">
            <v>2</v>
          </cell>
          <cell r="P1135">
            <v>410.85</v>
          </cell>
        </row>
        <row r="1136">
          <cell r="E1136" t="str">
            <v>IPCVFGS1</v>
          </cell>
          <cell r="F1136" t="str">
            <v>H</v>
          </cell>
          <cell r="G1136" t="str">
            <v>Btu/lb</v>
          </cell>
          <cell r="H1136">
            <v>2</v>
          </cell>
          <cell r="P1136">
            <v>386.91</v>
          </cell>
        </row>
        <row r="1137">
          <cell r="P1137">
            <v>0</v>
          </cell>
        </row>
        <row r="1139">
          <cell r="E1139" t="str">
            <v>FGS2LPCV</v>
          </cell>
          <cell r="F1139" t="str">
            <v>M</v>
          </cell>
          <cell r="G1139" t="str">
            <v>lb/h</v>
          </cell>
          <cell r="H1139">
            <v>0</v>
          </cell>
          <cell r="P1139">
            <v>603312</v>
          </cell>
        </row>
        <row r="1140">
          <cell r="E1140" t="str">
            <v>FGS2LPCV</v>
          </cell>
          <cell r="F1140" t="str">
            <v>P</v>
          </cell>
          <cell r="G1140" t="str">
            <v>psia</v>
          </cell>
          <cell r="H1140">
            <v>2</v>
          </cell>
          <cell r="P1140">
            <v>399.82</v>
          </cell>
        </row>
        <row r="1141">
          <cell r="E1141" t="str">
            <v>FGS2LPCV</v>
          </cell>
          <cell r="F1141" t="str">
            <v>T</v>
          </cell>
          <cell r="G1141" t="str">
            <v>F</v>
          </cell>
          <cell r="H1141">
            <v>2</v>
          </cell>
          <cell r="P1141">
            <v>295.8</v>
          </cell>
        </row>
        <row r="1142">
          <cell r="E1142" t="str">
            <v>FGS2LPCV</v>
          </cell>
          <cell r="F1142" t="str">
            <v>H</v>
          </cell>
          <cell r="G1142" t="str">
            <v>Btu/lb</v>
          </cell>
          <cell r="H1142">
            <v>2</v>
          </cell>
          <cell r="P1142">
            <v>266.03</v>
          </cell>
        </row>
        <row r="1143">
          <cell r="E1143" t="str">
            <v>LPCVBND3</v>
          </cell>
          <cell r="F1143" t="str">
            <v>M</v>
          </cell>
          <cell r="G1143" t="str">
            <v>lb/h</v>
          </cell>
          <cell r="H1143">
            <v>0</v>
          </cell>
          <cell r="P1143">
            <v>603312</v>
          </cell>
        </row>
        <row r="1144">
          <cell r="E1144" t="str">
            <v>LPCVBND3</v>
          </cell>
          <cell r="F1144" t="str">
            <v>P</v>
          </cell>
          <cell r="G1144" t="str">
            <v>psia</v>
          </cell>
          <cell r="H1144">
            <v>2</v>
          </cell>
          <cell r="P1144">
            <v>72.58</v>
          </cell>
        </row>
        <row r="1145">
          <cell r="E1145" t="str">
            <v>LPCVBND3</v>
          </cell>
          <cell r="F1145" t="str">
            <v>T</v>
          </cell>
          <cell r="G1145" t="str">
            <v>F</v>
          </cell>
          <cell r="H1145">
            <v>2</v>
          </cell>
          <cell r="P1145">
            <v>296.4</v>
          </cell>
        </row>
        <row r="1146">
          <cell r="E1146" t="str">
            <v>LPCVBND3</v>
          </cell>
          <cell r="F1146" t="str">
            <v>H</v>
          </cell>
          <cell r="G1146" t="str">
            <v>Btu/lb</v>
          </cell>
          <cell r="H1146">
            <v>2</v>
          </cell>
          <cell r="P1146">
            <v>266.03</v>
          </cell>
        </row>
        <row r="1147">
          <cell r="P1147">
            <v>327.24</v>
          </cell>
        </row>
        <row r="1152">
          <cell r="E1152" t="str">
            <v>FIX1VSLO</v>
          </cell>
          <cell r="F1152" t="str">
            <v>M</v>
          </cell>
          <cell r="G1152" t="str">
            <v>lb/h</v>
          </cell>
          <cell r="H1152">
            <v>0</v>
          </cell>
          <cell r="I1152" t="e">
            <v>#NAME?</v>
          </cell>
          <cell r="J1152" t="str">
            <v>M</v>
          </cell>
          <cell r="L1152">
            <v>0</v>
          </cell>
          <cell r="P1152">
            <v>886222</v>
          </cell>
        </row>
        <row r="1153">
          <cell r="E1153" t="str">
            <v>FIX1VSLO</v>
          </cell>
          <cell r="F1153" t="str">
            <v>P</v>
          </cell>
          <cell r="G1153" t="str">
            <v>psia</v>
          </cell>
          <cell r="H1153">
            <v>2</v>
          </cell>
          <cell r="I1153" t="e">
            <v>#NAME?</v>
          </cell>
          <cell r="J1153" t="str">
            <v>P</v>
          </cell>
          <cell r="L1153">
            <v>1</v>
          </cell>
          <cell r="P1153">
            <v>1091</v>
          </cell>
        </row>
        <row r="1154">
          <cell r="E1154" t="str">
            <v>FIX1VSLO</v>
          </cell>
          <cell r="F1154" t="str">
            <v>T</v>
          </cell>
          <cell r="G1154" t="str">
            <v>F</v>
          </cell>
          <cell r="H1154">
            <v>2</v>
          </cell>
          <cell r="I1154" t="e">
            <v>#NAME?</v>
          </cell>
          <cell r="J1154" t="str">
            <v>T</v>
          </cell>
          <cell r="L1154">
            <v>1</v>
          </cell>
          <cell r="P1154">
            <v>1050.1</v>
          </cell>
        </row>
        <row r="1155">
          <cell r="E1155" t="str">
            <v>FIX1VSLO</v>
          </cell>
          <cell r="F1155" t="str">
            <v>H</v>
          </cell>
          <cell r="G1155" t="str">
            <v>Btu/lb</v>
          </cell>
          <cell r="H1155">
            <v>2</v>
          </cell>
          <cell r="I1155" t="e">
            <v>#NAME?</v>
          </cell>
          <cell r="J1155" t="str">
            <v>H</v>
          </cell>
          <cell r="L1155">
            <v>1</v>
          </cell>
          <cell r="P1155">
            <v>1532.24</v>
          </cell>
        </row>
        <row r="1156">
          <cell r="E1156" t="str">
            <v>FIX1VSLO</v>
          </cell>
          <cell r="F1156" t="str">
            <v>S</v>
          </cell>
          <cell r="G1156" t="str">
            <v>Btu/lbR</v>
          </cell>
          <cell r="H1156">
            <v>4</v>
          </cell>
          <cell r="P1156">
            <v>1.6618</v>
          </cell>
        </row>
        <row r="1157">
          <cell r="E1157" t="str">
            <v>FIX1VSLO</v>
          </cell>
          <cell r="F1157" t="str">
            <v>svol</v>
          </cell>
          <cell r="G1157" t="str">
            <v>ft3/lb</v>
          </cell>
          <cell r="H1157">
            <v>4</v>
          </cell>
          <cell r="P1157">
            <v>0.7895</v>
          </cell>
        </row>
        <row r="1158">
          <cell r="E1158" t="str">
            <v>THVGOV</v>
          </cell>
          <cell r="F1158" t="str">
            <v>M</v>
          </cell>
          <cell r="G1158" t="str">
            <v>lb/h</v>
          </cell>
          <cell r="H1158">
            <v>0</v>
          </cell>
          <cell r="P1158">
            <v>886222</v>
          </cell>
        </row>
        <row r="1159">
          <cell r="E1159" t="str">
            <v>THVGOV</v>
          </cell>
          <cell r="F1159" t="str">
            <v>P</v>
          </cell>
          <cell r="G1159" t="str">
            <v>psia</v>
          </cell>
          <cell r="H1159">
            <v>2</v>
          </cell>
          <cell r="P1159">
            <v>1082.2</v>
          </cell>
        </row>
        <row r="1160">
          <cell r="E1160" t="str">
            <v>THVGOV</v>
          </cell>
          <cell r="F1160" t="str">
            <v>T</v>
          </cell>
          <cell r="G1160" t="str">
            <v>F</v>
          </cell>
          <cell r="H1160">
            <v>2</v>
          </cell>
          <cell r="P1160">
            <v>1049.68</v>
          </cell>
        </row>
        <row r="1161">
          <cell r="E1161" t="str">
            <v>THVGOV</v>
          </cell>
          <cell r="F1161" t="str">
            <v>H</v>
          </cell>
          <cell r="G1161" t="str">
            <v>Btu/lb</v>
          </cell>
          <cell r="H1161">
            <v>2</v>
          </cell>
          <cell r="P1161">
            <v>1532.24</v>
          </cell>
        </row>
        <row r="1162">
          <cell r="E1162" t="str">
            <v>THVGOV</v>
          </cell>
          <cell r="F1162" t="str">
            <v>S</v>
          </cell>
          <cell r="G1162" t="str">
            <v>Btu/lbR</v>
          </cell>
          <cell r="H1162">
            <v>4</v>
          </cell>
          <cell r="P1162">
            <v>1.6627</v>
          </cell>
        </row>
        <row r="1163">
          <cell r="E1163" t="str">
            <v>THVGOV</v>
          </cell>
          <cell r="F1163" t="str">
            <v>svol</v>
          </cell>
          <cell r="G1163" t="str">
            <v>ft3/lb</v>
          </cell>
          <cell r="H1163">
            <v>4</v>
          </cell>
          <cell r="P1163">
            <v>0.796</v>
          </cell>
        </row>
        <row r="1164">
          <cell r="F1164" t="str">
            <v>P</v>
          </cell>
          <cell r="G1164" t="str">
            <v>psia</v>
          </cell>
          <cell r="P1164">
            <v>8.799999999999955</v>
          </cell>
        </row>
        <row r="1165">
          <cell r="P1165">
            <v>23839.998230982954</v>
          </cell>
        </row>
        <row r="1166">
          <cell r="E1166" t="str">
            <v>THV</v>
          </cell>
          <cell r="F1166" t="str">
            <v>tfr</v>
          </cell>
          <cell r="G1166" t="str">
            <v>tfr</v>
          </cell>
          <cell r="H1166">
            <v>4</v>
          </cell>
          <cell r="P1166">
            <v>0.9364</v>
          </cell>
        </row>
        <row r="1168">
          <cell r="E1168" t="str">
            <v>THVGOV</v>
          </cell>
          <cell r="F1168" t="str">
            <v>M</v>
          </cell>
          <cell r="G1168" t="str">
            <v>lb/h</v>
          </cell>
          <cell r="H1168">
            <v>0</v>
          </cell>
          <cell r="P1168">
            <v>886222</v>
          </cell>
        </row>
        <row r="1169">
          <cell r="E1169" t="str">
            <v>THVGOV</v>
          </cell>
          <cell r="F1169" t="str">
            <v>P</v>
          </cell>
          <cell r="G1169" t="str">
            <v>psia</v>
          </cell>
          <cell r="H1169">
            <v>2</v>
          </cell>
          <cell r="P1169">
            <v>1082.2</v>
          </cell>
        </row>
        <row r="1170">
          <cell r="E1170" t="str">
            <v>THVGOV</v>
          </cell>
          <cell r="F1170" t="str">
            <v>T</v>
          </cell>
          <cell r="G1170" t="str">
            <v>F</v>
          </cell>
          <cell r="H1170">
            <v>2</v>
          </cell>
          <cell r="P1170">
            <v>1049.68</v>
          </cell>
        </row>
        <row r="1171">
          <cell r="E1171" t="str">
            <v>THVGOV</v>
          </cell>
          <cell r="F1171" t="str">
            <v>H</v>
          </cell>
          <cell r="G1171" t="str">
            <v>Btu/lb</v>
          </cell>
          <cell r="H1171">
            <v>2</v>
          </cell>
          <cell r="P1171">
            <v>1532.24</v>
          </cell>
        </row>
        <row r="1172">
          <cell r="E1172" t="str">
            <v>THVGOV</v>
          </cell>
          <cell r="F1172" t="str">
            <v>S</v>
          </cell>
          <cell r="G1172" t="str">
            <v>Btu/lbR</v>
          </cell>
          <cell r="H1172">
            <v>4</v>
          </cell>
          <cell r="P1172">
            <v>1.6627</v>
          </cell>
        </row>
        <row r="1173">
          <cell r="E1173" t="str">
            <v>GOVGSL1</v>
          </cell>
          <cell r="F1173" t="str">
            <v>M</v>
          </cell>
          <cell r="G1173" t="str">
            <v>lb/h</v>
          </cell>
          <cell r="H1173">
            <v>0</v>
          </cell>
          <cell r="P1173">
            <v>886222</v>
          </cell>
        </row>
        <row r="1174">
          <cell r="E1174" t="str">
            <v>GOVGSL1</v>
          </cell>
          <cell r="F1174" t="str">
            <v>P</v>
          </cell>
          <cell r="G1174" t="str">
            <v>psia</v>
          </cell>
          <cell r="H1174">
            <v>2</v>
          </cell>
          <cell r="P1174">
            <v>880.98</v>
          </cell>
        </row>
        <row r="1175">
          <cell r="E1175" t="str">
            <v>GOVGSL1</v>
          </cell>
          <cell r="F1175" t="str">
            <v>T</v>
          </cell>
          <cell r="G1175" t="str">
            <v>F</v>
          </cell>
          <cell r="H1175">
            <v>2</v>
          </cell>
          <cell r="P1175">
            <v>997.82</v>
          </cell>
        </row>
        <row r="1176">
          <cell r="E1176" t="str">
            <v>GOVGSL1</v>
          </cell>
          <cell r="F1176" t="str">
            <v>H</v>
          </cell>
          <cell r="G1176" t="str">
            <v>Btu/lb</v>
          </cell>
          <cell r="H1176">
            <v>2</v>
          </cell>
          <cell r="P1176">
            <v>1508.5</v>
          </cell>
        </row>
        <row r="1178">
          <cell r="G1178" t="e">
            <v>#N/A</v>
          </cell>
          <cell r="P1178">
            <v>0.7406750059747695</v>
          </cell>
        </row>
        <row r="1179">
          <cell r="E1179" t="str">
            <v>GOV</v>
          </cell>
          <cell r="F1179" t="str">
            <v>Powout</v>
          </cell>
          <cell r="G1179" t="str">
            <v>kW</v>
          </cell>
          <cell r="H1179">
            <v>0</v>
          </cell>
          <cell r="P1179">
            <v>6165</v>
          </cell>
        </row>
        <row r="1180">
          <cell r="G1180" t="e">
            <v>#N/A</v>
          </cell>
          <cell r="P1180">
            <v>0.37209054555299104</v>
          </cell>
        </row>
        <row r="1181">
          <cell r="G1181" t="e">
            <v>#N/A</v>
          </cell>
          <cell r="P1181">
            <v>1.228404731094917</v>
          </cell>
        </row>
        <row r="1183">
          <cell r="E1183" t="str">
            <v>GSL1HPT</v>
          </cell>
          <cell r="F1183" t="str">
            <v>M</v>
          </cell>
          <cell r="G1183" t="str">
            <v>lb/h</v>
          </cell>
          <cell r="H1183">
            <v>0</v>
          </cell>
          <cell r="P1183">
            <v>877405</v>
          </cell>
        </row>
        <row r="1184">
          <cell r="E1184" t="str">
            <v>GSL1HPT</v>
          </cell>
          <cell r="F1184" t="str">
            <v>P</v>
          </cell>
          <cell r="G1184" t="str">
            <v>psia</v>
          </cell>
          <cell r="H1184">
            <v>2</v>
          </cell>
          <cell r="P1184">
            <v>880.98</v>
          </cell>
        </row>
        <row r="1185">
          <cell r="E1185" t="str">
            <v>GSL1HPT</v>
          </cell>
          <cell r="F1185" t="str">
            <v>T</v>
          </cell>
          <cell r="G1185" t="str">
            <v>F</v>
          </cell>
          <cell r="H1185">
            <v>2</v>
          </cell>
          <cell r="P1185">
            <v>997.82</v>
          </cell>
        </row>
        <row r="1186">
          <cell r="E1186" t="str">
            <v>GSL1HPT</v>
          </cell>
          <cell r="F1186" t="str">
            <v>H</v>
          </cell>
          <cell r="G1186" t="str">
            <v>Btu/lb</v>
          </cell>
          <cell r="H1186">
            <v>2</v>
          </cell>
          <cell r="P1186">
            <v>1508.5</v>
          </cell>
        </row>
        <row r="1187">
          <cell r="E1187" t="str">
            <v>GSL1HPT</v>
          </cell>
          <cell r="F1187" t="str">
            <v>S</v>
          </cell>
          <cell r="G1187" t="str">
            <v>Btu/lbR</v>
          </cell>
          <cell r="H1187">
            <v>4</v>
          </cell>
          <cell r="P1187">
            <v>1.6684</v>
          </cell>
        </row>
        <row r="1188">
          <cell r="E1188" t="str">
            <v>GSL1HPT</v>
          </cell>
          <cell r="F1188" t="str">
            <v>svol</v>
          </cell>
          <cell r="G1188" t="str">
            <v>ft3/lb</v>
          </cell>
          <cell r="H1188">
            <v>4</v>
          </cell>
          <cell r="P1188">
            <v>0.9467</v>
          </cell>
        </row>
        <row r="1189">
          <cell r="E1189" t="str">
            <v>HPTGSL3</v>
          </cell>
          <cell r="F1189" t="str">
            <v>M</v>
          </cell>
          <cell r="G1189" t="str">
            <v>lb/h</v>
          </cell>
          <cell r="H1189">
            <v>0</v>
          </cell>
          <cell r="P1189">
            <v>877405</v>
          </cell>
        </row>
        <row r="1190">
          <cell r="E1190" t="str">
            <v>HPTGSL3</v>
          </cell>
          <cell r="F1190" t="str">
            <v>P</v>
          </cell>
          <cell r="G1190" t="str">
            <v>psia</v>
          </cell>
          <cell r="H1190">
            <v>2</v>
          </cell>
          <cell r="P1190">
            <v>300.08</v>
          </cell>
        </row>
        <row r="1191">
          <cell r="E1191" t="str">
            <v>HPTGSL3</v>
          </cell>
          <cell r="F1191" t="str">
            <v>T</v>
          </cell>
          <cell r="G1191" t="str">
            <v>F</v>
          </cell>
          <cell r="H1191">
            <v>2</v>
          </cell>
          <cell r="P1191">
            <v>732.23</v>
          </cell>
        </row>
        <row r="1192">
          <cell r="E1192" t="str">
            <v>HPTGSL3</v>
          </cell>
          <cell r="F1192" t="str">
            <v>H</v>
          </cell>
          <cell r="G1192" t="str">
            <v>Btu/lb</v>
          </cell>
          <cell r="H1192">
            <v>2</v>
          </cell>
          <cell r="P1192">
            <v>1385.58</v>
          </cell>
        </row>
        <row r="1193">
          <cell r="E1193" t="str">
            <v>HPTGSL3</v>
          </cell>
          <cell r="F1193" t="str">
            <v>S</v>
          </cell>
          <cell r="G1193" t="str">
            <v>Btu/lbR</v>
          </cell>
          <cell r="H1193">
            <v>4</v>
          </cell>
          <cell r="P1193">
            <v>1.69</v>
          </cell>
        </row>
        <row r="1195">
          <cell r="G1195" t="e">
            <v>#N/A</v>
          </cell>
          <cell r="P1195">
            <v>0.8221308119318654</v>
          </cell>
        </row>
        <row r="1196">
          <cell r="G1196" t="e">
            <v>#N/A</v>
          </cell>
          <cell r="P1196">
            <v>0.8296293475380235</v>
          </cell>
        </row>
        <row r="1197">
          <cell r="E1197" t="str">
            <v>HPT</v>
          </cell>
          <cell r="F1197" t="str">
            <v>Powout</v>
          </cell>
          <cell r="G1197" t="str">
            <v>kW</v>
          </cell>
          <cell r="H1197">
            <v>0</v>
          </cell>
          <cell r="P1197">
            <v>31609</v>
          </cell>
        </row>
        <row r="1198">
          <cell r="P1198">
            <v>28762.2772923764</v>
          </cell>
        </row>
        <row r="1199">
          <cell r="P1199">
            <v>-5690.740740740785</v>
          </cell>
        </row>
        <row r="1201">
          <cell r="E1201" t="str">
            <v>CRMXSPAR</v>
          </cell>
          <cell r="F1201" t="str">
            <v>M</v>
          </cell>
          <cell r="G1201" t="str">
            <v>lb/h</v>
          </cell>
          <cell r="H1201">
            <v>0</v>
          </cell>
          <cell r="I1201" t="e">
            <v>#NAME?</v>
          </cell>
          <cell r="J1201" t="str">
            <v>M</v>
          </cell>
          <cell r="L1201">
            <v>0</v>
          </cell>
          <cell r="P1201">
            <v>872534</v>
          </cell>
        </row>
        <row r="1202">
          <cell r="E1202" t="str">
            <v>CRMXSPAR</v>
          </cell>
          <cell r="F1202" t="str">
            <v>P</v>
          </cell>
          <cell r="G1202" t="str">
            <v>psia</v>
          </cell>
          <cell r="H1202">
            <v>2</v>
          </cell>
          <cell r="I1202" t="e">
            <v>#NAME?</v>
          </cell>
          <cell r="J1202" t="str">
            <v>P</v>
          </cell>
          <cell r="L1202">
            <v>1</v>
          </cell>
          <cell r="P1202">
            <v>300.08</v>
          </cell>
        </row>
        <row r="1203">
          <cell r="E1203" t="str">
            <v>CRMXSPAR</v>
          </cell>
          <cell r="F1203" t="str">
            <v>T</v>
          </cell>
          <cell r="G1203" t="str">
            <v>F</v>
          </cell>
          <cell r="H1203">
            <v>2</v>
          </cell>
          <cell r="I1203" t="e">
            <v>#NAME?</v>
          </cell>
          <cell r="J1203" t="str">
            <v>T</v>
          </cell>
          <cell r="L1203">
            <v>1</v>
          </cell>
          <cell r="P1203">
            <v>732.23</v>
          </cell>
        </row>
        <row r="1204">
          <cell r="E1204" t="str">
            <v>CRMXSPAR</v>
          </cell>
          <cell r="F1204" t="str">
            <v>H</v>
          </cell>
          <cell r="G1204" t="str">
            <v>Btu/lb</v>
          </cell>
          <cell r="H1204">
            <v>2</v>
          </cell>
          <cell r="I1204" t="e">
            <v>#NAME?</v>
          </cell>
          <cell r="J1204" t="str">
            <v>H</v>
          </cell>
          <cell r="L1204">
            <v>1</v>
          </cell>
          <cell r="P1204">
            <v>1385.58</v>
          </cell>
        </row>
        <row r="1205">
          <cell r="F1205" t="str">
            <v>T</v>
          </cell>
          <cell r="G1205" t="str">
            <v>F</v>
          </cell>
          <cell r="P1205">
            <v>314.83996960469614</v>
          </cell>
        </row>
        <row r="1207">
          <cell r="E1207" t="str">
            <v>HRB3INTV</v>
          </cell>
          <cell r="F1207" t="str">
            <v>M</v>
          </cell>
          <cell r="G1207" t="str">
            <v>lb/h</v>
          </cell>
          <cell r="H1207">
            <v>0</v>
          </cell>
          <cell r="I1207" t="e">
            <v>#NAME?</v>
          </cell>
          <cell r="J1207" t="str">
            <v>M</v>
          </cell>
          <cell r="L1207">
            <v>0</v>
          </cell>
          <cell r="P1207">
            <v>998202</v>
          </cell>
        </row>
        <row r="1208">
          <cell r="E1208" t="str">
            <v>HRB3INTV</v>
          </cell>
          <cell r="F1208" t="str">
            <v>P</v>
          </cell>
          <cell r="G1208" t="str">
            <v>psia</v>
          </cell>
          <cell r="H1208">
            <v>2</v>
          </cell>
          <cell r="I1208" t="e">
            <v>#NAME?</v>
          </cell>
          <cell r="J1208" t="str">
            <v>P</v>
          </cell>
          <cell r="L1208">
            <v>1</v>
          </cell>
          <cell r="P1208">
            <v>251</v>
          </cell>
        </row>
        <row r="1209">
          <cell r="E1209" t="str">
            <v>HRB3INTV</v>
          </cell>
          <cell r="F1209" t="str">
            <v>T</v>
          </cell>
          <cell r="G1209" t="str">
            <v>F</v>
          </cell>
          <cell r="H1209">
            <v>2</v>
          </cell>
          <cell r="I1209" t="e">
            <v>#NAME?</v>
          </cell>
          <cell r="J1209" t="str">
            <v>T</v>
          </cell>
          <cell r="L1209">
            <v>1</v>
          </cell>
          <cell r="P1209">
            <v>1049.97</v>
          </cell>
        </row>
        <row r="1210">
          <cell r="E1210" t="str">
            <v>HRB3INTV</v>
          </cell>
          <cell r="F1210" t="str">
            <v>H</v>
          </cell>
          <cell r="G1210" t="str">
            <v>Btu/lb</v>
          </cell>
          <cell r="H1210">
            <v>2</v>
          </cell>
          <cell r="I1210" t="e">
            <v>#NAME?</v>
          </cell>
          <cell r="J1210" t="str">
            <v>H</v>
          </cell>
          <cell r="L1210">
            <v>1</v>
          </cell>
          <cell r="P1210">
            <v>1554.55</v>
          </cell>
        </row>
        <row r="1211">
          <cell r="E1211" t="str">
            <v>HRB3INTV</v>
          </cell>
          <cell r="F1211" t="str">
            <v>S</v>
          </cell>
          <cell r="G1211" t="str">
            <v>Btu/lbR</v>
          </cell>
          <cell r="H1211">
            <v>4</v>
          </cell>
          <cell r="P1211">
            <v>1.835</v>
          </cell>
        </row>
        <row r="1212">
          <cell r="E1212" t="str">
            <v>INTVGOV2</v>
          </cell>
          <cell r="F1212" t="str">
            <v>M</v>
          </cell>
          <cell r="G1212" t="str">
            <v>lb/h</v>
          </cell>
          <cell r="H1212">
            <v>0</v>
          </cell>
          <cell r="P1212">
            <v>1007019</v>
          </cell>
        </row>
        <row r="1213">
          <cell r="E1213" t="str">
            <v>INTVGOV2</v>
          </cell>
          <cell r="F1213" t="str">
            <v>P</v>
          </cell>
          <cell r="G1213" t="str">
            <v>psia</v>
          </cell>
          <cell r="H1213">
            <v>2</v>
          </cell>
          <cell r="P1213">
            <v>248.24</v>
          </cell>
        </row>
        <row r="1214">
          <cell r="E1214" t="str">
            <v>INTVGOV2</v>
          </cell>
          <cell r="F1214" t="str">
            <v>T</v>
          </cell>
          <cell r="G1214" t="str">
            <v>F</v>
          </cell>
          <cell r="H1214">
            <v>2</v>
          </cell>
          <cell r="P1214">
            <v>1049.08</v>
          </cell>
        </row>
        <row r="1215">
          <cell r="E1215" t="str">
            <v>INTVGOV2</v>
          </cell>
          <cell r="F1215" t="str">
            <v>H</v>
          </cell>
          <cell r="G1215" t="str">
            <v>Btu/lb</v>
          </cell>
          <cell r="H1215">
            <v>2</v>
          </cell>
          <cell r="P1215">
            <v>1554.14</v>
          </cell>
        </row>
        <row r="1216">
          <cell r="E1216" t="str">
            <v>INTVGOV2</v>
          </cell>
          <cell r="F1216" t="str">
            <v>S</v>
          </cell>
          <cell r="G1216" t="str">
            <v>Btu/lbR</v>
          </cell>
          <cell r="H1216">
            <v>4</v>
          </cell>
          <cell r="P1216">
            <v>1.836</v>
          </cell>
        </row>
        <row r="1217">
          <cell r="F1217" t="str">
            <v>P</v>
          </cell>
          <cell r="G1217" t="str">
            <v>psia</v>
          </cell>
          <cell r="P1217">
            <v>2.759999999999991</v>
          </cell>
        </row>
        <row r="1218">
          <cell r="P1218">
            <v>118691.00162661323</v>
          </cell>
        </row>
        <row r="1219">
          <cell r="F1219" t="str">
            <v>M</v>
          </cell>
          <cell r="G1219" t="str">
            <v>lb/h</v>
          </cell>
          <cell r="H1219">
            <v>0</v>
          </cell>
          <cell r="P1219">
            <v>125668</v>
          </cell>
        </row>
        <row r="1221">
          <cell r="E1221" t="str">
            <v>INTV</v>
          </cell>
          <cell r="F1221" t="str">
            <v>tfr</v>
          </cell>
          <cell r="G1221" t="str">
            <v>tfr</v>
          </cell>
          <cell r="H1221">
            <v>4</v>
          </cell>
          <cell r="P1221">
            <v>1.8861</v>
          </cell>
        </row>
        <row r="1223">
          <cell r="E1223" t="str">
            <v>GSL5IPT</v>
          </cell>
          <cell r="F1223" t="str">
            <v>M</v>
          </cell>
          <cell r="G1223" t="str">
            <v>lb/h</v>
          </cell>
          <cell r="H1223">
            <v>0</v>
          </cell>
          <cell r="P1223">
            <v>1004307</v>
          </cell>
        </row>
        <row r="1224">
          <cell r="E1224" t="str">
            <v>GSL5IPT</v>
          </cell>
          <cell r="F1224" t="str">
            <v>P</v>
          </cell>
          <cell r="G1224" t="str">
            <v>psia</v>
          </cell>
          <cell r="H1224">
            <v>2</v>
          </cell>
          <cell r="P1224">
            <v>248.24</v>
          </cell>
        </row>
        <row r="1225">
          <cell r="E1225" t="str">
            <v>GSL5IPT</v>
          </cell>
          <cell r="F1225" t="str">
            <v>T</v>
          </cell>
          <cell r="G1225" t="str">
            <v>F</v>
          </cell>
          <cell r="H1225">
            <v>2</v>
          </cell>
          <cell r="P1225">
            <v>1049.08</v>
          </cell>
        </row>
        <row r="1226">
          <cell r="E1226" t="str">
            <v>GSL5IPT</v>
          </cell>
          <cell r="F1226" t="str">
            <v>H</v>
          </cell>
          <cell r="G1226" t="str">
            <v>Btu/lb</v>
          </cell>
          <cell r="H1226">
            <v>2</v>
          </cell>
          <cell r="P1226">
            <v>1554.14</v>
          </cell>
        </row>
        <row r="1227">
          <cell r="E1227" t="str">
            <v>GSL5IPT</v>
          </cell>
          <cell r="F1227" t="str">
            <v>S</v>
          </cell>
          <cell r="G1227" t="str">
            <v>Btu/lbR</v>
          </cell>
          <cell r="H1227">
            <v>4</v>
          </cell>
          <cell r="P1227">
            <v>1.836</v>
          </cell>
        </row>
        <row r="1228">
          <cell r="E1228" t="str">
            <v>GSL5IPT</v>
          </cell>
          <cell r="F1228" t="str">
            <v>svol</v>
          </cell>
          <cell r="G1228" t="str">
            <v>ft3/lb</v>
          </cell>
          <cell r="H1228">
            <v>4</v>
          </cell>
          <cell r="P1228">
            <v>3.5864</v>
          </cell>
        </row>
        <row r="1229">
          <cell r="E1229" t="str">
            <v>IPTadm1</v>
          </cell>
          <cell r="F1229" t="str">
            <v>M</v>
          </cell>
          <cell r="G1229" t="str">
            <v>lb/h</v>
          </cell>
          <cell r="H1229">
            <v>0</v>
          </cell>
          <cell r="I1229" t="e">
            <v>#NAME?</v>
          </cell>
          <cell r="J1229" t="str">
            <v>M</v>
          </cell>
          <cell r="L1229">
            <v>0</v>
          </cell>
          <cell r="P1229">
            <v>1004307</v>
          </cell>
        </row>
        <row r="1230">
          <cell r="E1230" t="str">
            <v>IPTadm1</v>
          </cell>
          <cell r="F1230" t="str">
            <v>P</v>
          </cell>
          <cell r="G1230" t="str">
            <v>psia</v>
          </cell>
          <cell r="H1230">
            <v>2</v>
          </cell>
          <cell r="I1230" t="e">
            <v>#NAME?</v>
          </cell>
          <cell r="J1230" t="str">
            <v>P</v>
          </cell>
          <cell r="L1230">
            <v>1</v>
          </cell>
          <cell r="P1230">
            <v>50</v>
          </cell>
        </row>
        <row r="1231">
          <cell r="E1231" t="str">
            <v>IPTadm1</v>
          </cell>
          <cell r="F1231" t="str">
            <v>T</v>
          </cell>
          <cell r="G1231" t="str">
            <v>F</v>
          </cell>
          <cell r="H1231">
            <v>2</v>
          </cell>
          <cell r="I1231" t="e">
            <v>#NAME?</v>
          </cell>
          <cell r="J1231" t="str">
            <v>T</v>
          </cell>
          <cell r="L1231">
            <v>1</v>
          </cell>
          <cell r="P1231">
            <v>634.37</v>
          </cell>
        </row>
        <row r="1232">
          <cell r="E1232" t="str">
            <v>IPTadm1</v>
          </cell>
          <cell r="F1232" t="str">
            <v>H</v>
          </cell>
          <cell r="G1232" t="str">
            <v>Btu/lb</v>
          </cell>
          <cell r="H1232">
            <v>2</v>
          </cell>
          <cell r="I1232" t="e">
            <v>#NAME?</v>
          </cell>
          <cell r="J1232" t="str">
            <v>H</v>
          </cell>
          <cell r="L1232">
            <v>1</v>
          </cell>
          <cell r="P1232">
            <v>1349.74</v>
          </cell>
        </row>
        <row r="1233">
          <cell r="E1233" t="str">
            <v>IPTadm1</v>
          </cell>
          <cell r="F1233" t="str">
            <v>S</v>
          </cell>
          <cell r="G1233" t="str">
            <v>Btu/lbR</v>
          </cell>
          <cell r="H1233">
            <v>4</v>
          </cell>
          <cell r="P1233">
            <v>1.8531</v>
          </cell>
        </row>
        <row r="1235">
          <cell r="G1235" t="e">
            <v>#N/A</v>
          </cell>
          <cell r="P1235">
            <v>0.9176545639890459</v>
          </cell>
        </row>
        <row r="1236">
          <cell r="G1236" t="e">
            <v>#N/A</v>
          </cell>
          <cell r="P1236">
            <v>0.9176545639890459</v>
          </cell>
        </row>
        <row r="1237">
          <cell r="E1237" t="str">
            <v>IPT</v>
          </cell>
          <cell r="F1237" t="str">
            <v>Powout</v>
          </cell>
          <cell r="G1237" t="str">
            <v>kW</v>
          </cell>
          <cell r="H1237">
            <v>0</v>
          </cell>
          <cell r="P1237">
            <v>60162</v>
          </cell>
        </row>
        <row r="1238">
          <cell r="P1238">
            <v>120714.64773232416</v>
          </cell>
        </row>
        <row r="1239">
          <cell r="P1239">
            <v>-11953.216374269086</v>
          </cell>
        </row>
        <row r="1241">
          <cell r="E1241" t="str">
            <v>LLS3ADM1</v>
          </cell>
          <cell r="F1241" t="str">
            <v>M</v>
          </cell>
          <cell r="G1241" t="str">
            <v>lb/h</v>
          </cell>
          <cell r="H1241">
            <v>0</v>
          </cell>
          <cell r="I1241" t="e">
            <v>#NAME?</v>
          </cell>
          <cell r="J1241" t="str">
            <v>M</v>
          </cell>
          <cell r="L1241">
            <v>0</v>
          </cell>
          <cell r="P1241">
            <v>91788</v>
          </cell>
        </row>
        <row r="1242">
          <cell r="E1242" t="str">
            <v>LLS3ADM1</v>
          </cell>
          <cell r="F1242" t="str">
            <v>P</v>
          </cell>
          <cell r="G1242" t="str">
            <v>psia</v>
          </cell>
          <cell r="H1242">
            <v>2</v>
          </cell>
          <cell r="I1242" t="e">
            <v>#NAME?</v>
          </cell>
          <cell r="J1242" t="str">
            <v>P</v>
          </cell>
          <cell r="L1242">
            <v>1</v>
          </cell>
          <cell r="P1242">
            <v>49.99</v>
          </cell>
        </row>
        <row r="1243">
          <cell r="E1243" t="str">
            <v>LLS3ADM1</v>
          </cell>
          <cell r="F1243" t="str">
            <v>T</v>
          </cell>
          <cell r="G1243" t="str">
            <v>F</v>
          </cell>
          <cell r="H1243">
            <v>2</v>
          </cell>
          <cell r="I1243" t="e">
            <v>#NAME?</v>
          </cell>
          <cell r="J1243" t="str">
            <v>T</v>
          </cell>
          <cell r="L1243">
            <v>1</v>
          </cell>
          <cell r="P1243">
            <v>563.25</v>
          </cell>
        </row>
        <row r="1244">
          <cell r="E1244" t="str">
            <v>LLS3ADM1</v>
          </cell>
          <cell r="F1244" t="str">
            <v>H</v>
          </cell>
          <cell r="G1244" t="str">
            <v>Btu/lb</v>
          </cell>
          <cell r="H1244">
            <v>2</v>
          </cell>
          <cell r="I1244" t="e">
            <v>#NAME?</v>
          </cell>
          <cell r="J1244" t="str">
            <v>H</v>
          </cell>
          <cell r="L1244">
            <v>1</v>
          </cell>
          <cell r="P1244">
            <v>1314.94</v>
          </cell>
        </row>
        <row r="1245">
          <cell r="F1245" t="str">
            <v>T</v>
          </cell>
          <cell r="G1245" t="str">
            <v>F</v>
          </cell>
          <cell r="P1245">
            <v>-71.12</v>
          </cell>
        </row>
        <row r="1246">
          <cell r="E1246" t="str">
            <v>XOVRLPT</v>
          </cell>
          <cell r="F1246" t="str">
            <v>M</v>
          </cell>
          <cell r="G1246" t="str">
            <v>lb/h</v>
          </cell>
          <cell r="H1246">
            <v>0</v>
          </cell>
          <cell r="I1246" t="e">
            <v>#NAME?</v>
          </cell>
          <cell r="J1246" t="str">
            <v>M</v>
          </cell>
          <cell r="L1246">
            <v>0</v>
          </cell>
          <cell r="P1246">
            <v>1102662</v>
          </cell>
        </row>
        <row r="1247">
          <cell r="E1247" t="str">
            <v>XOVRLPT</v>
          </cell>
          <cell r="F1247" t="str">
            <v>P</v>
          </cell>
          <cell r="G1247" t="str">
            <v>psia</v>
          </cell>
          <cell r="H1247">
            <v>2</v>
          </cell>
          <cell r="I1247" t="e">
            <v>#NAME?</v>
          </cell>
          <cell r="J1247" t="str">
            <v>P</v>
          </cell>
          <cell r="L1247">
            <v>1</v>
          </cell>
          <cell r="P1247">
            <v>49.21</v>
          </cell>
        </row>
        <row r="1248">
          <cell r="E1248" t="str">
            <v>XOVRLPT</v>
          </cell>
          <cell r="F1248" t="str">
            <v>T</v>
          </cell>
          <cell r="G1248" t="str">
            <v>F</v>
          </cell>
          <cell r="H1248">
            <v>2</v>
          </cell>
          <cell r="I1248" t="e">
            <v>#NAME?</v>
          </cell>
          <cell r="J1248" t="str">
            <v>T</v>
          </cell>
          <cell r="L1248">
            <v>1</v>
          </cell>
          <cell r="P1248">
            <v>629.48</v>
          </cell>
        </row>
        <row r="1249">
          <cell r="E1249" t="str">
            <v>XOVRLPT</v>
          </cell>
          <cell r="F1249" t="str">
            <v>H</v>
          </cell>
          <cell r="G1249" t="str">
            <v>Btu/lb</v>
          </cell>
          <cell r="H1249">
            <v>2</v>
          </cell>
          <cell r="I1249" t="e">
            <v>#NAME?</v>
          </cell>
          <cell r="J1249" t="str">
            <v>H</v>
          </cell>
          <cell r="L1249">
            <v>1</v>
          </cell>
          <cell r="P1249">
            <v>1347.39</v>
          </cell>
        </row>
        <row r="1250">
          <cell r="E1250" t="str">
            <v>XOVRLPT</v>
          </cell>
          <cell r="F1250" t="str">
            <v>S</v>
          </cell>
          <cell r="G1250" t="str">
            <v>Btu/lbR</v>
          </cell>
          <cell r="H1250">
            <v>4</v>
          </cell>
          <cell r="P1250">
            <v>1.8526</v>
          </cell>
        </row>
        <row r="1251">
          <cell r="E1251" t="str">
            <v>XOVRLPT</v>
          </cell>
          <cell r="F1251" t="str">
            <v>svol</v>
          </cell>
          <cell r="G1251" t="str">
            <v>ft3/lb</v>
          </cell>
          <cell r="H1251">
            <v>4</v>
          </cell>
          <cell r="P1251">
            <v>13.0955</v>
          </cell>
        </row>
        <row r="1252">
          <cell r="E1252" t="str">
            <v>CNCVMCN1</v>
          </cell>
          <cell r="F1252" t="str">
            <v>M</v>
          </cell>
          <cell r="G1252" t="str">
            <v>lb/h</v>
          </cell>
          <cell r="H1252">
            <v>0</v>
          </cell>
          <cell r="P1252">
            <v>1102662</v>
          </cell>
        </row>
        <row r="1253">
          <cell r="E1253" t="str">
            <v>CNCVMCN1</v>
          </cell>
          <cell r="F1253" t="str">
            <v>P</v>
          </cell>
          <cell r="G1253" t="str">
            <v>psia</v>
          </cell>
          <cell r="H1253">
            <v>3</v>
          </cell>
          <cell r="P1253">
            <v>0.786</v>
          </cell>
        </row>
        <row r="1254">
          <cell r="E1254" t="str">
            <v>CNCVMCN1</v>
          </cell>
          <cell r="F1254" t="str">
            <v>pex</v>
          </cell>
          <cell r="G1254" t="str">
            <v>in HgA</v>
          </cell>
          <cell r="H1254">
            <v>3</v>
          </cell>
          <cell r="P1254">
            <v>1.6</v>
          </cell>
        </row>
        <row r="1255">
          <cell r="E1255" t="str">
            <v>CNCVMCN1</v>
          </cell>
          <cell r="F1255" t="str">
            <v>T</v>
          </cell>
          <cell r="G1255" t="str">
            <v>F</v>
          </cell>
          <cell r="H1255">
            <v>2</v>
          </cell>
        </row>
        <row r="1256">
          <cell r="E1256" t="str">
            <v>LPT</v>
          </cell>
          <cell r="F1256" t="str">
            <v>ELEP</v>
          </cell>
          <cell r="G1256" t="str">
            <v>Btu/lb</v>
          </cell>
          <cell r="H1256">
            <v>2</v>
          </cell>
        </row>
        <row r="1257">
          <cell r="E1257" t="str">
            <v>CNCVMCN1</v>
          </cell>
          <cell r="F1257" t="str">
            <v>H</v>
          </cell>
          <cell r="G1257" t="str">
            <v>Btu/lb</v>
          </cell>
          <cell r="H1257">
            <v>2</v>
          </cell>
        </row>
        <row r="1258">
          <cell r="E1258" t="str">
            <v>CNCVMCN1</v>
          </cell>
          <cell r="F1258" t="str">
            <v>S</v>
          </cell>
          <cell r="G1258" t="str">
            <v>Btu/lbR</v>
          </cell>
          <cell r="H1258">
            <v>4</v>
          </cell>
        </row>
        <row r="1259">
          <cell r="E1259" t="str">
            <v>CNCVMCN1</v>
          </cell>
          <cell r="F1259" t="str">
            <v>svol</v>
          </cell>
          <cell r="G1259" t="str">
            <v>ft3/lb</v>
          </cell>
          <cell r="H1259">
            <v>4</v>
          </cell>
        </row>
        <row r="1263">
          <cell r="F1263" t="str">
            <v>H</v>
          </cell>
          <cell r="G1263" t="str">
            <v>Btu/lb</v>
          </cell>
        </row>
        <row r="1265">
          <cell r="E1265" t="str">
            <v>ANNAASNK</v>
          </cell>
          <cell r="F1265" t="str">
            <v>M</v>
          </cell>
          <cell r="G1265" t="str">
            <v>lb/h</v>
          </cell>
          <cell r="H1265">
            <v>0</v>
          </cell>
        </row>
        <row r="1271">
          <cell r="E1271" t="str">
            <v>LPT</v>
          </cell>
          <cell r="F1271" t="str">
            <v>Powout</v>
          </cell>
          <cell r="G1271" t="str">
            <v>kW</v>
          </cell>
          <cell r="H1271">
            <v>0</v>
          </cell>
        </row>
        <row r="1277">
          <cell r="E1277" t="str">
            <v>GEN</v>
          </cell>
          <cell r="F1277" t="str">
            <v>output</v>
          </cell>
          <cell r="G1277" t="str">
            <v>kW</v>
          </cell>
          <cell r="H1277">
            <v>0</v>
          </cell>
          <cell r="I1277" t="e">
            <v>#NAME?</v>
          </cell>
          <cell r="J1277" t="str">
            <v>kW</v>
          </cell>
          <cell r="L1277">
            <v>-1</v>
          </cell>
        </row>
        <row r="1278">
          <cell r="F1278" t="str">
            <v>output</v>
          </cell>
          <cell r="G1278" t="str">
            <v>kW</v>
          </cell>
          <cell r="H1278">
            <v>0</v>
          </cell>
        </row>
        <row r="1279">
          <cell r="E1279" t="str">
            <v>GEN</v>
          </cell>
          <cell r="F1279" t="str">
            <v>GENLOS</v>
          </cell>
        </row>
        <row r="1280">
          <cell r="E1280" t="str">
            <v>GEN</v>
          </cell>
          <cell r="F1280" t="str">
            <v>MCHLOS</v>
          </cell>
        </row>
        <row r="1288">
          <cell r="E1288" t="str">
            <v>CURTCND</v>
          </cell>
          <cell r="F1288" t="str">
            <v>M</v>
          </cell>
          <cell r="G1288" t="str">
            <v>lb/h</v>
          </cell>
          <cell r="H1288">
            <v>0</v>
          </cell>
        </row>
        <row r="1289">
          <cell r="E1289" t="str">
            <v>CURTCND</v>
          </cell>
          <cell r="F1289" t="str">
            <v>P</v>
          </cell>
          <cell r="G1289" t="str">
            <v>psia</v>
          </cell>
          <cell r="H1289">
            <v>2</v>
          </cell>
        </row>
        <row r="1290">
          <cell r="E1290" t="str">
            <v>CURTCND</v>
          </cell>
          <cell r="F1290" t="str">
            <v>T</v>
          </cell>
          <cell r="G1290" t="str">
            <v>F</v>
          </cell>
          <cell r="H1290">
            <v>2</v>
          </cell>
        </row>
        <row r="1291">
          <cell r="E1291" t="str">
            <v>CURTCND</v>
          </cell>
          <cell r="F1291" t="str">
            <v>H</v>
          </cell>
          <cell r="G1291" t="str">
            <v>Btu/lb</v>
          </cell>
          <cell r="H1291">
            <v>2</v>
          </cell>
        </row>
        <row r="1292">
          <cell r="E1292" t="str">
            <v>CNDCP</v>
          </cell>
          <cell r="F1292" t="str">
            <v>M</v>
          </cell>
          <cell r="G1292" t="str">
            <v>lb/h</v>
          </cell>
          <cell r="H1292">
            <v>0</v>
          </cell>
          <cell r="I1292" t="e">
            <v>#NAME?</v>
          </cell>
          <cell r="J1292" t="str">
            <v>M</v>
          </cell>
          <cell r="L1292">
            <v>0</v>
          </cell>
        </row>
        <row r="1293">
          <cell r="E1293" t="str">
            <v>CNDCP</v>
          </cell>
          <cell r="F1293" t="str">
            <v>P</v>
          </cell>
          <cell r="G1293" t="str">
            <v>psia</v>
          </cell>
          <cell r="H1293">
            <v>2</v>
          </cell>
          <cell r="I1293" t="e">
            <v>#NAME?</v>
          </cell>
          <cell r="J1293" t="str">
            <v>P</v>
          </cell>
          <cell r="L1293">
            <v>2</v>
          </cell>
        </row>
        <row r="1294">
          <cell r="E1294" t="str">
            <v>CNDCP</v>
          </cell>
          <cell r="F1294" t="str">
            <v>T</v>
          </cell>
          <cell r="G1294" t="str">
            <v>F</v>
          </cell>
          <cell r="H1294">
            <v>2</v>
          </cell>
          <cell r="I1294" t="e">
            <v>#NAME?</v>
          </cell>
          <cell r="J1294" t="str">
            <v>T</v>
          </cell>
          <cell r="L1294">
            <v>1</v>
          </cell>
        </row>
        <row r="1295">
          <cell r="E1295" t="str">
            <v>CNDCP</v>
          </cell>
          <cell r="F1295" t="str">
            <v>H</v>
          </cell>
          <cell r="G1295" t="str">
            <v>Btu/lb</v>
          </cell>
          <cell r="H1295">
            <v>2</v>
          </cell>
          <cell r="I1295" t="e">
            <v>#NAME?</v>
          </cell>
          <cell r="J1295" t="str">
            <v>H</v>
          </cell>
          <cell r="L1295">
            <v>1</v>
          </cell>
        </row>
        <row r="1296">
          <cell r="F1296" t="str">
            <v>Duty</v>
          </cell>
          <cell r="G1296" t="str">
            <v>Mbtu/h</v>
          </cell>
        </row>
        <row r="1298">
          <cell r="E1298" t="str">
            <v>COLDCND</v>
          </cell>
          <cell r="F1298" t="str">
            <v>M</v>
          </cell>
          <cell r="G1298" t="str">
            <v>lb/h</v>
          </cell>
          <cell r="H1298">
            <v>0</v>
          </cell>
        </row>
        <row r="1299">
          <cell r="E1299" t="str">
            <v>COLDCND</v>
          </cell>
          <cell r="F1299" t="str">
            <v>P</v>
          </cell>
          <cell r="G1299" t="str">
            <v>psia</v>
          </cell>
          <cell r="H1299">
            <v>2</v>
          </cell>
        </row>
        <row r="1300">
          <cell r="E1300" t="str">
            <v>COLDCND</v>
          </cell>
          <cell r="F1300" t="str">
            <v>T</v>
          </cell>
          <cell r="G1300" t="str">
            <v>F</v>
          </cell>
          <cell r="H1300">
            <v>2</v>
          </cell>
        </row>
        <row r="1301">
          <cell r="E1301" t="str">
            <v>COLDCND</v>
          </cell>
          <cell r="F1301" t="str">
            <v>H</v>
          </cell>
          <cell r="G1301" t="str">
            <v>Btu/lb</v>
          </cell>
          <cell r="H1301">
            <v>2</v>
          </cell>
        </row>
        <row r="1302">
          <cell r="E1302" t="str">
            <v>CNDHOT</v>
          </cell>
          <cell r="F1302" t="str">
            <v>M</v>
          </cell>
          <cell r="G1302" t="str">
            <v>lb/h</v>
          </cell>
          <cell r="H1302">
            <v>0</v>
          </cell>
        </row>
        <row r="1303">
          <cell r="E1303" t="str">
            <v>CNDHOT</v>
          </cell>
          <cell r="F1303" t="str">
            <v>P</v>
          </cell>
          <cell r="G1303" t="str">
            <v>psia</v>
          </cell>
          <cell r="H1303">
            <v>2</v>
          </cell>
        </row>
        <row r="1304">
          <cell r="E1304" t="str">
            <v>CNDHOT</v>
          </cell>
          <cell r="F1304" t="str">
            <v>T</v>
          </cell>
          <cell r="G1304" t="str">
            <v>F</v>
          </cell>
          <cell r="H1304">
            <v>2</v>
          </cell>
        </row>
        <row r="1305">
          <cell r="E1305" t="str">
            <v>CNDHOT</v>
          </cell>
          <cell r="F1305" t="str">
            <v>H</v>
          </cell>
          <cell r="G1305" t="str">
            <v>Btu/lb</v>
          </cell>
          <cell r="H1305">
            <v>2</v>
          </cell>
        </row>
        <row r="1307">
          <cell r="F1307" t="str">
            <v>Duty</v>
          </cell>
          <cell r="G1307" t="str">
            <v>Mbtu/h</v>
          </cell>
        </row>
        <row r="1309">
          <cell r="F1309" t="str">
            <v>T</v>
          </cell>
          <cell r="G1309" t="str">
            <v>F</v>
          </cell>
        </row>
        <row r="1310">
          <cell r="F1310" t="str">
            <v>T</v>
          </cell>
          <cell r="G1310" t="str">
            <v>F</v>
          </cell>
        </row>
        <row r="1311">
          <cell r="F1311" t="str">
            <v>T</v>
          </cell>
          <cell r="G1311" t="str">
            <v>F</v>
          </cell>
        </row>
        <row r="1314">
          <cell r="E1314" t="str">
            <v>TWRCWP</v>
          </cell>
          <cell r="F1314" t="str">
            <v>M</v>
          </cell>
          <cell r="G1314" t="str">
            <v>lb/h</v>
          </cell>
          <cell r="H1314">
            <v>0</v>
          </cell>
        </row>
        <row r="1315">
          <cell r="E1315" t="str">
            <v>TWRCWP</v>
          </cell>
          <cell r="F1315" t="str">
            <v>P</v>
          </cell>
          <cell r="G1315" t="str">
            <v>psia</v>
          </cell>
          <cell r="H1315">
            <v>2</v>
          </cell>
        </row>
        <row r="1316">
          <cell r="E1316" t="str">
            <v>TWRCWP</v>
          </cell>
          <cell r="F1316" t="str">
            <v>T</v>
          </cell>
          <cell r="G1316" t="str">
            <v>F</v>
          </cell>
          <cell r="H1316">
            <v>2</v>
          </cell>
        </row>
        <row r="1317">
          <cell r="E1317" t="str">
            <v>TWRCWP</v>
          </cell>
          <cell r="F1317" t="str">
            <v>H</v>
          </cell>
          <cell r="G1317" t="str">
            <v>Btu/lb</v>
          </cell>
          <cell r="H1317">
            <v>2</v>
          </cell>
        </row>
        <row r="1318">
          <cell r="E1318" t="str">
            <v>HOTTWR</v>
          </cell>
          <cell r="F1318" t="str">
            <v>M</v>
          </cell>
          <cell r="G1318" t="str">
            <v>lb/h</v>
          </cell>
          <cell r="H1318">
            <v>0</v>
          </cell>
        </row>
        <row r="1319">
          <cell r="E1319" t="str">
            <v>HOTTWR</v>
          </cell>
          <cell r="F1319" t="str">
            <v>P</v>
          </cell>
          <cell r="G1319" t="str">
            <v>psia</v>
          </cell>
          <cell r="H1319">
            <v>2</v>
          </cell>
        </row>
        <row r="1320">
          <cell r="E1320" t="str">
            <v>HOTTWR</v>
          </cell>
          <cell r="F1320" t="str">
            <v>T</v>
          </cell>
          <cell r="G1320" t="str">
            <v>F</v>
          </cell>
          <cell r="H1320">
            <v>2</v>
          </cell>
        </row>
        <row r="1321">
          <cell r="E1321" t="str">
            <v>HOTTWR</v>
          </cell>
          <cell r="F1321" t="str">
            <v>H</v>
          </cell>
          <cell r="G1321" t="str">
            <v>Btu/lb</v>
          </cell>
          <cell r="H1321">
            <v>2</v>
          </cell>
        </row>
        <row r="1322">
          <cell r="F1322" t="str">
            <v>Duty</v>
          </cell>
          <cell r="G1322" t="str">
            <v>Mbtu/h</v>
          </cell>
        </row>
        <row r="1323">
          <cell r="F1323" t="str">
            <v>T</v>
          </cell>
          <cell r="G1323" t="str">
            <v>F</v>
          </cell>
        </row>
        <row r="1324">
          <cell r="F1324" t="str">
            <v>T</v>
          </cell>
          <cell r="G1324" t="str">
            <v>F</v>
          </cell>
        </row>
        <row r="1326">
          <cell r="E1326" t="str">
            <v>TWR</v>
          </cell>
          <cell r="F1326" t="str">
            <v>EVPH20LH</v>
          </cell>
          <cell r="G1326" t="str">
            <v>lb/h</v>
          </cell>
          <cell r="H1326">
            <v>1</v>
          </cell>
        </row>
        <row r="1327">
          <cell r="E1327" t="str">
            <v>TWR</v>
          </cell>
          <cell r="F1327" t="str">
            <v>EVPH20GM</v>
          </cell>
          <cell r="G1327" t="str">
            <v>GPM</v>
          </cell>
          <cell r="H1327">
            <v>1</v>
          </cell>
        </row>
        <row r="1328">
          <cell r="E1328" t="str">
            <v>TWR</v>
          </cell>
          <cell r="F1328" t="str">
            <v>drift</v>
          </cell>
          <cell r="G1328" t="str">
            <v>lb/h</v>
          </cell>
          <cell r="H1328">
            <v>1</v>
          </cell>
        </row>
        <row r="1330">
          <cell r="F1330" t="str">
            <v>TFR</v>
          </cell>
          <cell r="G1330" t="str">
            <v>tfr</v>
          </cell>
        </row>
        <row r="1334">
          <cell r="E1334" t="str">
            <v>SPCVMDEA</v>
          </cell>
          <cell r="F1334" t="str">
            <v>M</v>
          </cell>
          <cell r="G1334" t="str">
            <v>lb/h</v>
          </cell>
          <cell r="H1334">
            <v>0</v>
          </cell>
        </row>
        <row r="1335">
          <cell r="E1335" t="str">
            <v>SPCVMDEA</v>
          </cell>
          <cell r="F1335" t="str">
            <v>P</v>
          </cell>
          <cell r="G1335" t="str">
            <v>psia</v>
          </cell>
          <cell r="H1335">
            <v>2</v>
          </cell>
        </row>
        <row r="1336">
          <cell r="E1336" t="str">
            <v>SPCVMDEA</v>
          </cell>
          <cell r="F1336" t="str">
            <v>T</v>
          </cell>
          <cell r="G1336" t="str">
            <v>F</v>
          </cell>
          <cell r="H1336">
            <v>2</v>
          </cell>
        </row>
        <row r="1337">
          <cell r="E1337" t="str">
            <v>SPCVMDEA</v>
          </cell>
          <cell r="F1337" t="str">
            <v>H</v>
          </cell>
          <cell r="G1337" t="str">
            <v>Btu/lb</v>
          </cell>
          <cell r="H1337">
            <v>2</v>
          </cell>
        </row>
        <row r="1338">
          <cell r="E1338" t="str">
            <v>MKUPMDEA</v>
          </cell>
          <cell r="F1338" t="str">
            <v>M</v>
          </cell>
          <cell r="G1338" t="str">
            <v>lb/h</v>
          </cell>
          <cell r="H1338">
            <v>0</v>
          </cell>
        </row>
        <row r="1339">
          <cell r="E1339" t="str">
            <v>MKUPMDEA</v>
          </cell>
          <cell r="F1339" t="str">
            <v>P</v>
          </cell>
          <cell r="G1339" t="str">
            <v>psia</v>
          </cell>
          <cell r="H1339">
            <v>2</v>
          </cell>
        </row>
        <row r="1340">
          <cell r="E1340" t="str">
            <v>MKUPMDEA</v>
          </cell>
          <cell r="F1340" t="str">
            <v>T</v>
          </cell>
          <cell r="G1340" t="str">
            <v>F</v>
          </cell>
          <cell r="H1340">
            <v>2</v>
          </cell>
        </row>
        <row r="1341">
          <cell r="E1341" t="str">
            <v>MKUPMDEA</v>
          </cell>
          <cell r="F1341" t="str">
            <v>H</v>
          </cell>
          <cell r="G1341" t="str">
            <v>Btu/lb</v>
          </cell>
          <cell r="H1341">
            <v>2</v>
          </cell>
        </row>
        <row r="1342">
          <cell r="E1342" t="str">
            <v>MDEAMCND</v>
          </cell>
          <cell r="F1342" t="str">
            <v>M</v>
          </cell>
          <cell r="G1342" t="str">
            <v>lb/h</v>
          </cell>
          <cell r="H1342">
            <v>0</v>
          </cell>
        </row>
        <row r="1343">
          <cell r="E1343" t="str">
            <v>MDEAMCND</v>
          </cell>
          <cell r="F1343" t="str">
            <v>P</v>
          </cell>
          <cell r="G1343" t="str">
            <v>psia</v>
          </cell>
          <cell r="H1343">
            <v>2</v>
          </cell>
        </row>
        <row r="1344">
          <cell r="E1344" t="str">
            <v>MDEAMCND</v>
          </cell>
          <cell r="F1344" t="str">
            <v>T</v>
          </cell>
          <cell r="G1344" t="str">
            <v>F</v>
          </cell>
          <cell r="H1344">
            <v>2</v>
          </cell>
        </row>
        <row r="1345">
          <cell r="E1345" t="str">
            <v>MDEAMCND</v>
          </cell>
          <cell r="F1345" t="str">
            <v>H</v>
          </cell>
          <cell r="G1345" t="str">
            <v>Btu/lb</v>
          </cell>
          <cell r="H1345">
            <v>2</v>
          </cell>
        </row>
        <row r="1347">
          <cell r="E1347" t="str">
            <v>CWPTBND</v>
          </cell>
          <cell r="F1347" t="str">
            <v>M</v>
          </cell>
          <cell r="G1347" t="str">
            <v>lb/h</v>
          </cell>
          <cell r="H1347">
            <v>0</v>
          </cell>
        </row>
        <row r="1348">
          <cell r="E1348" t="str">
            <v>CWPTBND</v>
          </cell>
          <cell r="F1348" t="str">
            <v>P</v>
          </cell>
          <cell r="G1348" t="str">
            <v>psia</v>
          </cell>
          <cell r="H1348">
            <v>2</v>
          </cell>
        </row>
        <row r="1349">
          <cell r="E1349" t="str">
            <v>CWPTBND</v>
          </cell>
          <cell r="F1349" t="str">
            <v>T</v>
          </cell>
          <cell r="G1349" t="str">
            <v>F</v>
          </cell>
          <cell r="H1349">
            <v>2</v>
          </cell>
        </row>
        <row r="1350">
          <cell r="E1350" t="str">
            <v>CWPTBND</v>
          </cell>
          <cell r="F1350" t="str">
            <v>H</v>
          </cell>
          <cell r="G1350" t="str">
            <v>Btu/lb</v>
          </cell>
          <cell r="H1350">
            <v>2</v>
          </cell>
        </row>
        <row r="1351">
          <cell r="E1351" t="str">
            <v>TBNDCWPL</v>
          </cell>
          <cell r="F1351" t="str">
            <v>M</v>
          </cell>
          <cell r="G1351" t="str">
            <v>lb/h</v>
          </cell>
          <cell r="H1351">
            <v>0</v>
          </cell>
        </row>
        <row r="1352">
          <cell r="E1352" t="str">
            <v>TBNDCWPL</v>
          </cell>
          <cell r="F1352" t="str">
            <v>P</v>
          </cell>
          <cell r="G1352" t="str">
            <v>psia</v>
          </cell>
          <cell r="H1352">
            <v>2</v>
          </cell>
        </row>
        <row r="1353">
          <cell r="E1353" t="str">
            <v>TBNDCWPL</v>
          </cell>
          <cell r="F1353" t="str">
            <v>T</v>
          </cell>
          <cell r="G1353" t="str">
            <v>F</v>
          </cell>
          <cell r="H1353">
            <v>2</v>
          </cell>
        </row>
        <row r="1354">
          <cell r="E1354" t="str">
            <v>TBNDCWPL</v>
          </cell>
          <cell r="F1354" t="str">
            <v>H</v>
          </cell>
          <cell r="G1354" t="str">
            <v>Btu/lb</v>
          </cell>
          <cell r="H1354">
            <v>2</v>
          </cell>
        </row>
        <row r="1359">
          <cell r="E1359" t="str">
            <v>BFP1IPP</v>
          </cell>
          <cell r="F1359" t="str">
            <v>M</v>
          </cell>
          <cell r="G1359" t="str">
            <v>lb/h</v>
          </cell>
          <cell r="H1359">
            <v>0</v>
          </cell>
        </row>
        <row r="1360">
          <cell r="E1360" t="str">
            <v>BFP1IPP</v>
          </cell>
          <cell r="F1360" t="str">
            <v>P</v>
          </cell>
          <cell r="G1360" t="str">
            <v>psia</v>
          </cell>
          <cell r="H1360">
            <v>2</v>
          </cell>
        </row>
        <row r="1361">
          <cell r="E1361" t="str">
            <v>BFP1IPP</v>
          </cell>
          <cell r="F1361" t="str">
            <v>T</v>
          </cell>
          <cell r="G1361" t="str">
            <v>F</v>
          </cell>
          <cell r="H1361">
            <v>2</v>
          </cell>
        </row>
        <row r="1362">
          <cell r="E1362" t="str">
            <v>BFP1IPP</v>
          </cell>
          <cell r="F1362" t="str">
            <v>H</v>
          </cell>
          <cell r="G1362" t="str">
            <v>Btu/lb</v>
          </cell>
          <cell r="H1362">
            <v>2</v>
          </cell>
        </row>
        <row r="1363">
          <cell r="E1363" t="str">
            <v>BFP1IPP</v>
          </cell>
          <cell r="F1363" t="str">
            <v>SVOL</v>
          </cell>
          <cell r="G1363" t="str">
            <v>ft3/lb</v>
          </cell>
          <cell r="H1363">
            <v>4</v>
          </cell>
        </row>
        <row r="1364">
          <cell r="E1364" t="str">
            <v>IPPBFP2</v>
          </cell>
          <cell r="F1364" t="str">
            <v>M</v>
          </cell>
          <cell r="G1364" t="str">
            <v>lb/h</v>
          </cell>
          <cell r="H1364">
            <v>0</v>
          </cell>
        </row>
        <row r="1365">
          <cell r="E1365" t="str">
            <v>IPPBFP2</v>
          </cell>
          <cell r="F1365" t="str">
            <v>P</v>
          </cell>
          <cell r="G1365" t="str">
            <v>psia</v>
          </cell>
          <cell r="H1365">
            <v>2</v>
          </cell>
        </row>
        <row r="1366">
          <cell r="E1366" t="str">
            <v>IPPBFP2</v>
          </cell>
          <cell r="F1366" t="str">
            <v>T</v>
          </cell>
          <cell r="G1366" t="str">
            <v>F</v>
          </cell>
          <cell r="H1366">
            <v>2</v>
          </cell>
        </row>
        <row r="1367">
          <cell r="E1367" t="str">
            <v>IPPBFP2</v>
          </cell>
          <cell r="F1367" t="str">
            <v>H</v>
          </cell>
          <cell r="G1367" t="str">
            <v>Btu/lb</v>
          </cell>
          <cell r="H1367">
            <v>2</v>
          </cell>
        </row>
        <row r="1368">
          <cell r="E1368" t="str">
            <v>IPPBFP2</v>
          </cell>
          <cell r="F1368" t="str">
            <v>SVOL</v>
          </cell>
          <cell r="G1368" t="str">
            <v>ft3/lb</v>
          </cell>
          <cell r="H1368">
            <v>4</v>
          </cell>
        </row>
        <row r="1373">
          <cell r="E1373" t="str">
            <v>IPP</v>
          </cell>
          <cell r="F1373" t="str">
            <v>Powin</v>
          </cell>
          <cell r="G1373" t="str">
            <v>kW</v>
          </cell>
        </row>
        <row r="1375">
          <cell r="E1375" t="str">
            <v>FWSPSPRI</v>
          </cell>
          <cell r="F1375" t="str">
            <v>M</v>
          </cell>
          <cell r="G1375" t="str">
            <v>lb/h</v>
          </cell>
          <cell r="H1375">
            <v>0</v>
          </cell>
        </row>
        <row r="1376">
          <cell r="E1376" t="str">
            <v>FWSPSPRI</v>
          </cell>
          <cell r="F1376" t="str">
            <v>P</v>
          </cell>
          <cell r="G1376" t="str">
            <v>psia</v>
          </cell>
          <cell r="H1376">
            <v>2</v>
          </cell>
        </row>
        <row r="1377">
          <cell r="E1377" t="str">
            <v>FWSPSPRI</v>
          </cell>
          <cell r="F1377" t="str">
            <v>T</v>
          </cell>
          <cell r="G1377" t="str">
            <v>F</v>
          </cell>
          <cell r="H1377">
            <v>2</v>
          </cell>
        </row>
        <row r="1378">
          <cell r="E1378" t="str">
            <v>FWSPSPRI</v>
          </cell>
          <cell r="F1378" t="str">
            <v>H</v>
          </cell>
          <cell r="G1378" t="str">
            <v>Btu/lb</v>
          </cell>
          <cell r="H1378">
            <v>2</v>
          </cell>
        </row>
        <row r="1379">
          <cell r="E1379" t="str">
            <v>FWSPSPRI</v>
          </cell>
          <cell r="F1379" t="str">
            <v>SVOL</v>
          </cell>
          <cell r="G1379" t="str">
            <v>ft3/lb</v>
          </cell>
          <cell r="H1379">
            <v>4</v>
          </cell>
        </row>
        <row r="1381">
          <cell r="E1381" t="str">
            <v>BFP3HPP</v>
          </cell>
          <cell r="F1381" t="str">
            <v>M</v>
          </cell>
          <cell r="G1381" t="str">
            <v>lb/h</v>
          </cell>
          <cell r="H1381">
            <v>0</v>
          </cell>
        </row>
        <row r="1382">
          <cell r="E1382" t="str">
            <v>BFP3HPP</v>
          </cell>
          <cell r="F1382" t="str">
            <v>P</v>
          </cell>
          <cell r="G1382" t="str">
            <v>psia</v>
          </cell>
          <cell r="H1382">
            <v>2</v>
          </cell>
        </row>
        <row r="1383">
          <cell r="E1383" t="str">
            <v>BFP3HPP</v>
          </cell>
          <cell r="F1383" t="str">
            <v>T</v>
          </cell>
          <cell r="G1383" t="str">
            <v>F</v>
          </cell>
          <cell r="H1383">
            <v>2</v>
          </cell>
        </row>
        <row r="1384">
          <cell r="E1384" t="str">
            <v>BFP3HPP</v>
          </cell>
          <cell r="F1384" t="str">
            <v>H</v>
          </cell>
          <cell r="G1384" t="str">
            <v>Btu/lb</v>
          </cell>
          <cell r="H1384">
            <v>2</v>
          </cell>
        </row>
        <row r="1385">
          <cell r="E1385" t="str">
            <v>BFP3HPP</v>
          </cell>
          <cell r="F1385" t="str">
            <v>svol</v>
          </cell>
          <cell r="G1385" t="str">
            <v>ft3/lb</v>
          </cell>
          <cell r="H1385">
            <v>4</v>
          </cell>
        </row>
        <row r="1386">
          <cell r="E1386" t="str">
            <v>HPPBFP4</v>
          </cell>
          <cell r="F1386" t="str">
            <v>M</v>
          </cell>
          <cell r="G1386" t="str">
            <v>lb/h</v>
          </cell>
          <cell r="H1386">
            <v>0</v>
          </cell>
        </row>
        <row r="1387">
          <cell r="E1387" t="str">
            <v>HPPBFP4</v>
          </cell>
          <cell r="F1387" t="str">
            <v>P</v>
          </cell>
          <cell r="G1387" t="str">
            <v>psia</v>
          </cell>
          <cell r="H1387">
            <v>2</v>
          </cell>
        </row>
        <row r="1388">
          <cell r="E1388" t="str">
            <v>HPPBFP4</v>
          </cell>
          <cell r="F1388" t="str">
            <v>T</v>
          </cell>
          <cell r="G1388" t="str">
            <v>F</v>
          </cell>
          <cell r="H1388">
            <v>2</v>
          </cell>
        </row>
        <row r="1389">
          <cell r="E1389" t="str">
            <v>HPPBFP4</v>
          </cell>
          <cell r="F1389" t="str">
            <v>H</v>
          </cell>
          <cell r="G1389" t="str">
            <v>Btu/lb</v>
          </cell>
          <cell r="H1389">
            <v>2</v>
          </cell>
        </row>
        <row r="1390">
          <cell r="E1390" t="str">
            <v>HPPBFP4</v>
          </cell>
          <cell r="F1390" t="str">
            <v>svol</v>
          </cell>
          <cell r="G1390" t="str">
            <v>ft3/lb</v>
          </cell>
          <cell r="H1390">
            <v>4</v>
          </cell>
        </row>
        <row r="1395">
          <cell r="E1395" t="str">
            <v>HPP</v>
          </cell>
          <cell r="F1395" t="str">
            <v>Powin</v>
          </cell>
          <cell r="G1395" t="str">
            <v>kW</v>
          </cell>
        </row>
        <row r="1397">
          <cell r="E1397" t="str">
            <v>CNDCP</v>
          </cell>
          <cell r="F1397" t="str">
            <v>M</v>
          </cell>
          <cell r="G1397" t="str">
            <v>lb/h</v>
          </cell>
          <cell r="H1397">
            <v>0</v>
          </cell>
        </row>
        <row r="1398">
          <cell r="E1398" t="str">
            <v>CNDCP</v>
          </cell>
          <cell r="F1398" t="str">
            <v>P</v>
          </cell>
          <cell r="G1398" t="str">
            <v>psia</v>
          </cell>
          <cell r="H1398">
            <v>2</v>
          </cell>
        </row>
        <row r="1399">
          <cell r="E1399" t="str">
            <v>CNDCP</v>
          </cell>
          <cell r="F1399" t="str">
            <v>T</v>
          </cell>
          <cell r="G1399" t="str">
            <v>F</v>
          </cell>
          <cell r="H1399">
            <v>2</v>
          </cell>
        </row>
        <row r="1400">
          <cell r="E1400" t="str">
            <v>CNDCP</v>
          </cell>
          <cell r="F1400" t="str">
            <v>H</v>
          </cell>
          <cell r="G1400" t="str">
            <v>Btu/lb</v>
          </cell>
          <cell r="H1400">
            <v>2</v>
          </cell>
        </row>
        <row r="1401">
          <cell r="E1401" t="str">
            <v>CNDCP</v>
          </cell>
          <cell r="F1401" t="str">
            <v>svol</v>
          </cell>
          <cell r="G1401" t="str">
            <v>ft3/lb</v>
          </cell>
          <cell r="H1401">
            <v>4</v>
          </cell>
        </row>
        <row r="1402">
          <cell r="E1402" t="str">
            <v>CPBYPS</v>
          </cell>
          <cell r="F1402" t="str">
            <v>M</v>
          </cell>
          <cell r="G1402" t="str">
            <v>lb/h</v>
          </cell>
          <cell r="H1402">
            <v>0</v>
          </cell>
        </row>
        <row r="1403">
          <cell r="E1403" t="str">
            <v>CPBYPS</v>
          </cell>
          <cell r="F1403" t="str">
            <v>P</v>
          </cell>
          <cell r="G1403" t="str">
            <v>psia</v>
          </cell>
          <cell r="H1403">
            <v>2</v>
          </cell>
        </row>
        <row r="1404">
          <cell r="E1404" t="str">
            <v>CPBYPS</v>
          </cell>
          <cell r="F1404" t="str">
            <v>T</v>
          </cell>
          <cell r="G1404" t="str">
            <v>F</v>
          </cell>
          <cell r="H1404">
            <v>2</v>
          </cell>
        </row>
        <row r="1405">
          <cell r="E1405" t="str">
            <v>CPBYPS</v>
          </cell>
          <cell r="F1405" t="str">
            <v>H</v>
          </cell>
          <cell r="G1405" t="str">
            <v>Btu/lb</v>
          </cell>
          <cell r="H1405">
            <v>2</v>
          </cell>
        </row>
        <row r="1406">
          <cell r="E1406" t="str">
            <v>CPBYPS</v>
          </cell>
          <cell r="F1406" t="str">
            <v>svol</v>
          </cell>
          <cell r="G1406" t="str">
            <v>ft3/lb</v>
          </cell>
          <cell r="H1406">
            <v>4</v>
          </cell>
        </row>
        <row r="1410">
          <cell r="E1410" t="str">
            <v>CP</v>
          </cell>
          <cell r="F1410" t="str">
            <v>Powin</v>
          </cell>
          <cell r="G1410" t="str">
            <v>kW</v>
          </cell>
        </row>
        <row r="1412">
          <cell r="E1412" t="str">
            <v>TWRCWP</v>
          </cell>
          <cell r="F1412" t="str">
            <v>M</v>
          </cell>
          <cell r="G1412" t="str">
            <v>lb/h</v>
          </cell>
          <cell r="H1412">
            <v>0</v>
          </cell>
        </row>
        <row r="1413">
          <cell r="E1413" t="str">
            <v>TWRCWP</v>
          </cell>
          <cell r="F1413" t="str">
            <v>P</v>
          </cell>
          <cell r="G1413" t="str">
            <v>psia</v>
          </cell>
          <cell r="H1413">
            <v>2</v>
          </cell>
        </row>
        <row r="1414">
          <cell r="E1414" t="str">
            <v>TWRCWP</v>
          </cell>
          <cell r="F1414" t="str">
            <v>T</v>
          </cell>
          <cell r="G1414" t="str">
            <v>F</v>
          </cell>
          <cell r="H1414">
            <v>2</v>
          </cell>
        </row>
        <row r="1415">
          <cell r="E1415" t="str">
            <v>TWRCWP</v>
          </cell>
          <cell r="F1415" t="str">
            <v>H</v>
          </cell>
          <cell r="G1415" t="str">
            <v>Btu/lb</v>
          </cell>
          <cell r="H1415">
            <v>2</v>
          </cell>
        </row>
        <row r="1416">
          <cell r="E1416" t="str">
            <v>TWRCWP</v>
          </cell>
          <cell r="F1416" t="str">
            <v>svol</v>
          </cell>
          <cell r="G1416" t="str">
            <v>ft3/lb</v>
          </cell>
          <cell r="H1416">
            <v>4</v>
          </cell>
        </row>
        <row r="1417">
          <cell r="E1417" t="str">
            <v>CWPTBND</v>
          </cell>
          <cell r="F1417" t="str">
            <v>M</v>
          </cell>
          <cell r="G1417" t="str">
            <v>lb/h</v>
          </cell>
          <cell r="H1417">
            <v>0</v>
          </cell>
        </row>
        <row r="1418">
          <cell r="E1418" t="str">
            <v>CWPTBND</v>
          </cell>
          <cell r="F1418" t="str">
            <v>P</v>
          </cell>
          <cell r="G1418" t="str">
            <v>psia</v>
          </cell>
          <cell r="H1418">
            <v>2</v>
          </cell>
        </row>
        <row r="1419">
          <cell r="E1419" t="str">
            <v>CWPTBND</v>
          </cell>
          <cell r="F1419" t="str">
            <v>T</v>
          </cell>
          <cell r="G1419" t="str">
            <v>F</v>
          </cell>
          <cell r="H1419">
            <v>2</v>
          </cell>
        </row>
        <row r="1420">
          <cell r="E1420" t="str">
            <v>CWPTBND</v>
          </cell>
          <cell r="F1420" t="str">
            <v>H</v>
          </cell>
          <cell r="G1420" t="str">
            <v>Btu/lb</v>
          </cell>
          <cell r="H1420">
            <v>2</v>
          </cell>
        </row>
        <row r="1421">
          <cell r="E1421" t="str">
            <v>CWPTBND</v>
          </cell>
          <cell r="F1421" t="str">
            <v>svol</v>
          </cell>
          <cell r="G1421" t="str">
            <v>ft3/lb</v>
          </cell>
          <cell r="H1421">
            <v>4</v>
          </cell>
        </row>
        <row r="1425">
          <cell r="E1425" t="str">
            <v>CWP</v>
          </cell>
          <cell r="F1425" t="str">
            <v>Powin</v>
          </cell>
          <cell r="G1425" t="str">
            <v>kW</v>
          </cell>
        </row>
        <row r="1427">
          <cell r="E1427" t="str">
            <v>RCSPRCP</v>
          </cell>
          <cell r="F1427" t="str">
            <v>M</v>
          </cell>
          <cell r="G1427" t="str">
            <v>lb/h</v>
          </cell>
          <cell r="H1427">
            <v>0</v>
          </cell>
        </row>
        <row r="1428">
          <cell r="E1428" t="str">
            <v>RCSPRCP</v>
          </cell>
          <cell r="F1428" t="str">
            <v>P</v>
          </cell>
          <cell r="G1428" t="str">
            <v>psia</v>
          </cell>
          <cell r="H1428">
            <v>2</v>
          </cell>
        </row>
        <row r="1429">
          <cell r="E1429" t="str">
            <v>RCSPRCP</v>
          </cell>
          <cell r="F1429" t="str">
            <v>T</v>
          </cell>
          <cell r="G1429" t="str">
            <v>F</v>
          </cell>
          <cell r="H1429">
            <v>2</v>
          </cell>
        </row>
        <row r="1430">
          <cell r="E1430" t="str">
            <v>RCSPRCP</v>
          </cell>
          <cell r="F1430" t="str">
            <v>H</v>
          </cell>
          <cell r="G1430" t="str">
            <v>Btu/lb</v>
          </cell>
          <cell r="H1430">
            <v>2</v>
          </cell>
        </row>
        <row r="1431">
          <cell r="E1431" t="str">
            <v>RCSPRCP</v>
          </cell>
          <cell r="F1431" t="str">
            <v>svol</v>
          </cell>
          <cell r="G1431" t="str">
            <v>ft3/lb</v>
          </cell>
          <cell r="H1431">
            <v>4</v>
          </cell>
        </row>
        <row r="1432">
          <cell r="E1432" t="str">
            <v>RCPDSRC</v>
          </cell>
          <cell r="F1432" t="str">
            <v>M</v>
          </cell>
          <cell r="G1432" t="str">
            <v>lb/h</v>
          </cell>
          <cell r="H1432">
            <v>0</v>
          </cell>
        </row>
        <row r="1433">
          <cell r="E1433" t="str">
            <v>RCPDSRC</v>
          </cell>
          <cell r="F1433" t="str">
            <v>P</v>
          </cell>
          <cell r="G1433" t="str">
            <v>psia</v>
          </cell>
          <cell r="H1433">
            <v>2</v>
          </cell>
        </row>
        <row r="1434">
          <cell r="E1434" t="str">
            <v>RCPDSRC</v>
          </cell>
          <cell r="F1434" t="str">
            <v>T</v>
          </cell>
          <cell r="G1434" t="str">
            <v>F</v>
          </cell>
          <cell r="H1434">
            <v>2</v>
          </cell>
        </row>
        <row r="1435">
          <cell r="E1435" t="str">
            <v>RCPDSRC</v>
          </cell>
          <cell r="F1435" t="str">
            <v>H</v>
          </cell>
          <cell r="G1435" t="str">
            <v>Btu/lb</v>
          </cell>
          <cell r="H1435">
            <v>2</v>
          </cell>
        </row>
        <row r="1436">
          <cell r="E1436" t="str">
            <v>RCPDSRC</v>
          </cell>
          <cell r="F1436" t="str">
            <v>svol</v>
          </cell>
          <cell r="G1436" t="str">
            <v>ft3/lb</v>
          </cell>
          <cell r="H1436">
            <v>4</v>
          </cell>
        </row>
        <row r="1440">
          <cell r="E1440" t="str">
            <v>RCP</v>
          </cell>
          <cell r="F1440" t="str">
            <v>Powin</v>
          </cell>
          <cell r="G1440" t="str">
            <v>kW</v>
          </cell>
        </row>
        <row r="1442">
          <cell r="E1442" t="str">
            <v>FGS1FGM2</v>
          </cell>
          <cell r="F1442" t="str">
            <v>M</v>
          </cell>
          <cell r="G1442" t="str">
            <v>lb/h</v>
          </cell>
          <cell r="H1442">
            <v>0</v>
          </cell>
        </row>
        <row r="1443">
          <cell r="E1443" t="str">
            <v>FGS1FGM2</v>
          </cell>
          <cell r="F1443" t="str">
            <v>P</v>
          </cell>
          <cell r="G1443" t="str">
            <v>psia</v>
          </cell>
          <cell r="H1443">
            <v>2</v>
          </cell>
        </row>
        <row r="1444">
          <cell r="E1444" t="str">
            <v>FGS1FGM2</v>
          </cell>
          <cell r="F1444" t="str">
            <v>T</v>
          </cell>
          <cell r="G1444" t="str">
            <v>F</v>
          </cell>
          <cell r="H1444">
            <v>2</v>
          </cell>
        </row>
        <row r="1445">
          <cell r="E1445" t="str">
            <v>FGS1FGM2</v>
          </cell>
          <cell r="F1445" t="str">
            <v>H</v>
          </cell>
          <cell r="G1445" t="str">
            <v>Btu/lb</v>
          </cell>
          <cell r="H1445">
            <v>2</v>
          </cell>
        </row>
        <row r="1446">
          <cell r="E1446" t="str">
            <v>FGBXFGS4</v>
          </cell>
          <cell r="F1446" t="str">
            <v>M</v>
          </cell>
          <cell r="G1446" t="str">
            <v>lb/h</v>
          </cell>
          <cell r="H1446">
            <v>0</v>
          </cell>
        </row>
        <row r="1447">
          <cell r="E1447" t="str">
            <v>FGBXFGS4</v>
          </cell>
          <cell r="F1447" t="str">
            <v>P</v>
          </cell>
          <cell r="G1447" t="str">
            <v>psia</v>
          </cell>
          <cell r="H1447">
            <v>2</v>
          </cell>
        </row>
        <row r="1448">
          <cell r="E1448" t="str">
            <v>FGBXFGS4</v>
          </cell>
          <cell r="F1448" t="str">
            <v>T</v>
          </cell>
          <cell r="G1448" t="str">
            <v>F</v>
          </cell>
          <cell r="H1448">
            <v>2</v>
          </cell>
        </row>
        <row r="1449">
          <cell r="E1449" t="str">
            <v>FGBXFGS4</v>
          </cell>
          <cell r="F1449" t="str">
            <v>H</v>
          </cell>
          <cell r="G1449" t="str">
            <v>Btu/lb</v>
          </cell>
          <cell r="H1449">
            <v>2</v>
          </cell>
        </row>
        <row r="1451">
          <cell r="E1451" t="str">
            <v>SICVDSPG</v>
          </cell>
          <cell r="F1451" t="str">
            <v>M</v>
          </cell>
          <cell r="G1451" t="str">
            <v>lb/h</v>
          </cell>
          <cell r="H1451">
            <v>0</v>
          </cell>
        </row>
        <row r="1452">
          <cell r="E1452" t="str">
            <v>SICVDSPG</v>
          </cell>
          <cell r="F1452" t="str">
            <v>P</v>
          </cell>
          <cell r="G1452" t="str">
            <v>psia</v>
          </cell>
          <cell r="H1452">
            <v>2</v>
          </cell>
        </row>
        <row r="1453">
          <cell r="E1453" t="str">
            <v>SICVDSPG</v>
          </cell>
          <cell r="F1453" t="str">
            <v>T</v>
          </cell>
          <cell r="G1453" t="str">
            <v>F</v>
          </cell>
          <cell r="H1453">
            <v>2</v>
          </cell>
        </row>
        <row r="1454">
          <cell r="E1454" t="str">
            <v>SICVDSPG</v>
          </cell>
          <cell r="F1454" t="str">
            <v>H</v>
          </cell>
          <cell r="G1454" t="str">
            <v>Btu/lb</v>
          </cell>
          <cell r="H1454">
            <v>2</v>
          </cell>
        </row>
        <row r="1455">
          <cell r="E1455" t="str">
            <v>SPRIDSPG</v>
          </cell>
          <cell r="F1455" t="str">
            <v>M</v>
          </cell>
          <cell r="G1455" t="str">
            <v>lb/h</v>
          </cell>
          <cell r="H1455">
            <v>0</v>
          </cell>
        </row>
        <row r="1456">
          <cell r="E1456" t="str">
            <v>SPRIDSPG</v>
          </cell>
          <cell r="F1456" t="str">
            <v>P</v>
          </cell>
          <cell r="G1456" t="str">
            <v>psia</v>
          </cell>
          <cell r="H1456">
            <v>2</v>
          </cell>
        </row>
        <row r="1457">
          <cell r="E1457" t="str">
            <v>SPRIDSPG</v>
          </cell>
          <cell r="F1457" t="str">
            <v>T</v>
          </cell>
          <cell r="G1457" t="str">
            <v>F</v>
          </cell>
          <cell r="H1457">
            <v>2</v>
          </cell>
        </row>
        <row r="1458">
          <cell r="E1458" t="str">
            <v>SPRIDSPG</v>
          </cell>
          <cell r="F1458" t="str">
            <v>H</v>
          </cell>
          <cell r="G1458" t="str">
            <v>Btu/lb</v>
          </cell>
          <cell r="H1458">
            <v>2</v>
          </cell>
        </row>
        <row r="1459">
          <cell r="E1459" t="str">
            <v>DSPGPAG</v>
          </cell>
          <cell r="F1459" t="str">
            <v>M</v>
          </cell>
          <cell r="G1459" t="str">
            <v>lb/h</v>
          </cell>
          <cell r="H1459">
            <v>0</v>
          </cell>
        </row>
        <row r="1460">
          <cell r="E1460" t="str">
            <v>DSPGPAG</v>
          </cell>
          <cell r="F1460" t="str">
            <v>P</v>
          </cell>
          <cell r="G1460" t="str">
            <v>psia</v>
          </cell>
          <cell r="H1460">
            <v>2</v>
          </cell>
        </row>
        <row r="1461">
          <cell r="E1461" t="str">
            <v>DSPGPAG</v>
          </cell>
          <cell r="F1461" t="str">
            <v>T</v>
          </cell>
          <cell r="G1461" t="str">
            <v>F</v>
          </cell>
          <cell r="H1461">
            <v>2</v>
          </cell>
        </row>
        <row r="1462">
          <cell r="E1462" t="str">
            <v>DSPGPAG</v>
          </cell>
          <cell r="F1462" t="str">
            <v>H</v>
          </cell>
          <cell r="G1462" t="str">
            <v>Btu/lb</v>
          </cell>
          <cell r="H1462">
            <v>2</v>
          </cell>
        </row>
        <row r="1464">
          <cell r="E1464" t="str">
            <v>HPEVHPBD</v>
          </cell>
          <cell r="F1464" t="str">
            <v>M</v>
          </cell>
          <cell r="G1464" t="str">
            <v>lb/h</v>
          </cell>
          <cell r="H1464">
            <v>0</v>
          </cell>
        </row>
        <row r="1465">
          <cell r="E1465" t="str">
            <v>IPEVIPBD</v>
          </cell>
          <cell r="F1465" t="str">
            <v>M</v>
          </cell>
          <cell r="G1465" t="str">
            <v>lb/h</v>
          </cell>
          <cell r="H1465">
            <v>0</v>
          </cell>
        </row>
        <row r="1466">
          <cell r="E1466" t="str">
            <v>LPEVLPBD</v>
          </cell>
          <cell r="F1466" t="str">
            <v>M</v>
          </cell>
          <cell r="G1466" t="str">
            <v>lb/h</v>
          </cell>
          <cell r="H1466">
            <v>0</v>
          </cell>
        </row>
        <row r="1467">
          <cell r="E1467" t="str">
            <v>MKUPMDEA</v>
          </cell>
          <cell r="F1467" t="str">
            <v>M</v>
          </cell>
          <cell r="G1467" t="str">
            <v>lb/h</v>
          </cell>
          <cell r="H1467">
            <v>0</v>
          </cell>
        </row>
        <row r="1468">
          <cell r="E1468" t="str">
            <v>MKUPMDEA</v>
          </cell>
          <cell r="F1468" t="str">
            <v>T</v>
          </cell>
          <cell r="G1468" t="str">
            <v>F</v>
          </cell>
          <cell r="H1468">
            <v>2</v>
          </cell>
        </row>
        <row r="1472">
          <cell r="E1472" t="str">
            <v>HBYPMBL1</v>
          </cell>
          <cell r="F1472" t="str">
            <v>M</v>
          </cell>
          <cell r="G1472" t="str">
            <v>lb/h</v>
          </cell>
          <cell r="H1472">
            <v>0</v>
          </cell>
        </row>
        <row r="1473">
          <cell r="E1473" t="str">
            <v>HBYPMBL1</v>
          </cell>
          <cell r="F1473" t="str">
            <v>P</v>
          </cell>
          <cell r="G1473" t="str">
            <v>psia</v>
          </cell>
          <cell r="H1473">
            <v>2</v>
          </cell>
        </row>
        <row r="1474">
          <cell r="E1474" t="str">
            <v>HBYPMBL1</v>
          </cell>
          <cell r="F1474" t="str">
            <v>T</v>
          </cell>
          <cell r="G1474" t="str">
            <v>F</v>
          </cell>
          <cell r="H1474">
            <v>2</v>
          </cell>
        </row>
        <row r="1475">
          <cell r="E1475" t="str">
            <v>HBYPMBL1</v>
          </cell>
          <cell r="F1475" t="str">
            <v>H</v>
          </cell>
          <cell r="G1475" t="str">
            <v>Btu/lb</v>
          </cell>
          <cell r="H1475">
            <v>2</v>
          </cell>
        </row>
        <row r="1476">
          <cell r="E1476" t="str">
            <v>SPRIMBDS</v>
          </cell>
          <cell r="F1476" t="str">
            <v>M</v>
          </cell>
          <cell r="G1476" t="str">
            <v>lb/h</v>
          </cell>
          <cell r="H1476">
            <v>0</v>
          </cell>
        </row>
        <row r="1477">
          <cell r="E1477" t="str">
            <v>SPRIMBDS</v>
          </cell>
          <cell r="F1477" t="str">
            <v>T</v>
          </cell>
          <cell r="G1477" t="str">
            <v>F</v>
          </cell>
          <cell r="H1477">
            <v>2</v>
          </cell>
        </row>
        <row r="1479">
          <cell r="E1479" t="str">
            <v>CRM1CRL3</v>
          </cell>
          <cell r="F1479" t="str">
            <v>M</v>
          </cell>
          <cell r="G1479" t="str">
            <v>lb/h</v>
          </cell>
          <cell r="H1479">
            <v>0</v>
          </cell>
        </row>
        <row r="1480">
          <cell r="E1480" t="str">
            <v>CRM1CRL3</v>
          </cell>
          <cell r="F1480" t="str">
            <v>P</v>
          </cell>
          <cell r="G1480" t="str">
            <v>psia</v>
          </cell>
          <cell r="H1480">
            <v>2</v>
          </cell>
        </row>
        <row r="1481">
          <cell r="E1481" t="str">
            <v>CRM1CRL3</v>
          </cell>
          <cell r="F1481" t="str">
            <v>T</v>
          </cell>
          <cell r="G1481" t="str">
            <v>F</v>
          </cell>
          <cell r="H1481">
            <v>2</v>
          </cell>
        </row>
        <row r="1482">
          <cell r="E1482" t="str">
            <v>CRM1CRL3</v>
          </cell>
          <cell r="F1482" t="str">
            <v>H</v>
          </cell>
          <cell r="G1482" t="str">
            <v>Btu/lb</v>
          </cell>
          <cell r="H1482">
            <v>2</v>
          </cell>
        </row>
        <row r="1483">
          <cell r="E1483" t="str">
            <v>RBYPRBL1</v>
          </cell>
          <cell r="F1483" t="str">
            <v>M</v>
          </cell>
          <cell r="G1483" t="str">
            <v>lb/h</v>
          </cell>
          <cell r="H1483">
            <v>0</v>
          </cell>
        </row>
        <row r="1484">
          <cell r="E1484" t="str">
            <v>RBYPRBL1</v>
          </cell>
          <cell r="F1484" t="str">
            <v>P</v>
          </cell>
          <cell r="G1484" t="str">
            <v>psia</v>
          </cell>
          <cell r="H1484">
            <v>2</v>
          </cell>
        </row>
        <row r="1485">
          <cell r="E1485" t="str">
            <v>RBYPRBL1</v>
          </cell>
          <cell r="F1485" t="str">
            <v>T</v>
          </cell>
          <cell r="G1485" t="str">
            <v>F</v>
          </cell>
          <cell r="H1485">
            <v>2</v>
          </cell>
        </row>
        <row r="1486">
          <cell r="E1486" t="str">
            <v>RBYPRBL1</v>
          </cell>
          <cell r="F1486" t="str">
            <v>H</v>
          </cell>
          <cell r="G1486" t="str">
            <v>Btu/lb</v>
          </cell>
          <cell r="H1486">
            <v>2</v>
          </cell>
        </row>
        <row r="1487">
          <cell r="E1487" t="str">
            <v>RBCVRBDS</v>
          </cell>
          <cell r="F1487" t="str">
            <v>M</v>
          </cell>
          <cell r="G1487" t="str">
            <v>lb/h</v>
          </cell>
          <cell r="H1487">
            <v>0</v>
          </cell>
        </row>
        <row r="1488">
          <cell r="E1488" t="str">
            <v>RBCVRBDS</v>
          </cell>
          <cell r="F1488" t="str">
            <v>P</v>
          </cell>
          <cell r="G1488" t="str">
            <v>psia</v>
          </cell>
          <cell r="H1488">
            <v>2</v>
          </cell>
        </row>
        <row r="1489">
          <cell r="E1489" t="str">
            <v>RBCVRBDS</v>
          </cell>
          <cell r="F1489" t="str">
            <v>T</v>
          </cell>
          <cell r="G1489" t="str">
            <v>F</v>
          </cell>
          <cell r="H1489">
            <v>2</v>
          </cell>
        </row>
        <row r="1490">
          <cell r="E1490" t="str">
            <v>RBCVRBDS</v>
          </cell>
          <cell r="F1490" t="str">
            <v>H</v>
          </cell>
          <cell r="G1490" t="str">
            <v>Btu/lb</v>
          </cell>
          <cell r="H1490">
            <v>2</v>
          </cell>
        </row>
        <row r="1492">
          <cell r="E1492" t="str">
            <v>CPB2RBDS</v>
          </cell>
          <cell r="F1492" t="str">
            <v>M</v>
          </cell>
          <cell r="G1492" t="str">
            <v>lb/h</v>
          </cell>
          <cell r="H1492">
            <v>0</v>
          </cell>
        </row>
        <row r="1493">
          <cell r="E1493" t="str">
            <v>CPB2RBDS</v>
          </cell>
          <cell r="F1493" t="str">
            <v>P</v>
          </cell>
          <cell r="G1493" t="str">
            <v>psia</v>
          </cell>
          <cell r="H1493">
            <v>2</v>
          </cell>
        </row>
        <row r="1494">
          <cell r="E1494" t="str">
            <v>CPB2RBDS</v>
          </cell>
          <cell r="F1494" t="str">
            <v>T</v>
          </cell>
          <cell r="G1494" t="str">
            <v>F</v>
          </cell>
          <cell r="H1494">
            <v>2</v>
          </cell>
        </row>
        <row r="1495">
          <cell r="F1495" t="str">
            <v>H</v>
          </cell>
          <cell r="G1495" t="str">
            <v>Btu/lb</v>
          </cell>
          <cell r="H1495">
            <v>2</v>
          </cell>
        </row>
        <row r="1496">
          <cell r="E1496" t="str">
            <v>RBL2RBX1</v>
          </cell>
          <cell r="F1496" t="str">
            <v>M</v>
          </cell>
          <cell r="G1496" t="str">
            <v>lb/h</v>
          </cell>
          <cell r="H1496">
            <v>0</v>
          </cell>
        </row>
        <row r="1497">
          <cell r="E1497" t="str">
            <v>RBL2RBX1</v>
          </cell>
          <cell r="F1497" t="str">
            <v>P</v>
          </cell>
          <cell r="G1497" t="str">
            <v>psia</v>
          </cell>
          <cell r="H1497">
            <v>2</v>
          </cell>
        </row>
        <row r="1498">
          <cell r="E1498" t="str">
            <v>RBL2RBX1</v>
          </cell>
          <cell r="F1498" t="str">
            <v>T</v>
          </cell>
          <cell r="G1498" t="str">
            <v>F</v>
          </cell>
          <cell r="H1498">
            <v>2</v>
          </cell>
        </row>
        <row r="1499">
          <cell r="E1499" t="str">
            <v>RBL2RBX1</v>
          </cell>
          <cell r="F1499" t="str">
            <v>H</v>
          </cell>
          <cell r="G1499" t="str">
            <v>Btu/lb</v>
          </cell>
          <cell r="H1499">
            <v>2</v>
          </cell>
        </row>
        <row r="1500">
          <cell r="E1500" t="str">
            <v>LBYPLBL1</v>
          </cell>
          <cell r="F1500" t="str">
            <v>M</v>
          </cell>
          <cell r="G1500" t="str">
            <v>lb/h</v>
          </cell>
          <cell r="H1500">
            <v>0</v>
          </cell>
        </row>
        <row r="1501">
          <cell r="E1501" t="str">
            <v>LBYPLBL1</v>
          </cell>
          <cell r="F1501" t="str">
            <v>P</v>
          </cell>
          <cell r="G1501" t="str">
            <v>psia</v>
          </cell>
          <cell r="H1501">
            <v>2</v>
          </cell>
        </row>
        <row r="1502">
          <cell r="E1502" t="str">
            <v>LBYPLBL1</v>
          </cell>
          <cell r="F1502" t="str">
            <v>T</v>
          </cell>
          <cell r="G1502" t="str">
            <v>F</v>
          </cell>
          <cell r="H1502">
            <v>2</v>
          </cell>
        </row>
        <row r="1503">
          <cell r="E1503" t="str">
            <v>LBYPLBL1</v>
          </cell>
          <cell r="F1503" t="str">
            <v>H</v>
          </cell>
          <cell r="G1503" t="str">
            <v>Btu/lb</v>
          </cell>
          <cell r="H1503">
            <v>2</v>
          </cell>
        </row>
        <row r="1504">
          <cell r="E1504" t="str">
            <v>LCVBLBDS</v>
          </cell>
          <cell r="F1504" t="str">
            <v>M</v>
          </cell>
          <cell r="G1504" t="str">
            <v>lb/h</v>
          </cell>
          <cell r="H1504">
            <v>0</v>
          </cell>
        </row>
        <row r="1505">
          <cell r="E1505" t="str">
            <v>LCVBLBDS</v>
          </cell>
          <cell r="F1505" t="str">
            <v>P</v>
          </cell>
          <cell r="G1505" t="str">
            <v>psia</v>
          </cell>
          <cell r="H1505">
            <v>2</v>
          </cell>
        </row>
        <row r="1506">
          <cell r="E1506" t="str">
            <v>LCVBLBDS</v>
          </cell>
          <cell r="F1506" t="str">
            <v>T</v>
          </cell>
          <cell r="G1506" t="str">
            <v>F</v>
          </cell>
          <cell r="H1506">
            <v>2</v>
          </cell>
        </row>
        <row r="1507">
          <cell r="E1507" t="str">
            <v>LCVBLBDS</v>
          </cell>
          <cell r="F1507" t="str">
            <v>H</v>
          </cell>
          <cell r="G1507" t="str">
            <v>Btu/lb</v>
          </cell>
          <cell r="H1507">
            <v>2</v>
          </cell>
        </row>
        <row r="1509">
          <cell r="E1509" t="str">
            <v>CPB3LBDS</v>
          </cell>
          <cell r="F1509" t="str">
            <v>M</v>
          </cell>
          <cell r="G1509" t="str">
            <v>lb/h</v>
          </cell>
          <cell r="H1509">
            <v>0</v>
          </cell>
        </row>
        <row r="1510">
          <cell r="E1510" t="str">
            <v>CPB3LBDS</v>
          </cell>
          <cell r="F1510" t="str">
            <v>P</v>
          </cell>
          <cell r="G1510" t="str">
            <v>psia</v>
          </cell>
          <cell r="H1510">
            <v>2</v>
          </cell>
        </row>
        <row r="1511">
          <cell r="E1511" t="str">
            <v>CPB3LBDS</v>
          </cell>
          <cell r="F1511" t="str">
            <v>T</v>
          </cell>
          <cell r="G1511" t="str">
            <v>F</v>
          </cell>
          <cell r="H1511">
            <v>2</v>
          </cell>
        </row>
        <row r="1512">
          <cell r="F1512" t="str">
            <v>H</v>
          </cell>
          <cell r="G1512" t="str">
            <v>Btu/lb</v>
          </cell>
          <cell r="H1512">
            <v>2</v>
          </cell>
        </row>
        <row r="1513">
          <cell r="E1513" t="str">
            <v>LBL2LBX2</v>
          </cell>
          <cell r="F1513" t="str">
            <v>M</v>
          </cell>
          <cell r="G1513" t="str">
            <v>lb/h</v>
          </cell>
          <cell r="H1513">
            <v>0</v>
          </cell>
        </row>
        <row r="1514">
          <cell r="E1514" t="str">
            <v>LBL2LBX2</v>
          </cell>
          <cell r="F1514" t="str">
            <v>P</v>
          </cell>
          <cell r="G1514" t="str">
            <v>psia</v>
          </cell>
          <cell r="H1514">
            <v>2</v>
          </cell>
        </row>
        <row r="1515">
          <cell r="E1515" t="str">
            <v>LBL2LBX2</v>
          </cell>
          <cell r="F1515" t="str">
            <v>T</v>
          </cell>
          <cell r="G1515" t="str">
            <v>F</v>
          </cell>
          <cell r="H1515">
            <v>2</v>
          </cell>
        </row>
        <row r="1516">
          <cell r="E1516" t="str">
            <v>LBL2LBX2</v>
          </cell>
          <cell r="F1516" t="str">
            <v>H</v>
          </cell>
          <cell r="G1516" t="str">
            <v>Btu/lb</v>
          </cell>
          <cell r="H1516">
            <v>2</v>
          </cell>
        </row>
        <row r="1517">
          <cell r="F1517" t="str">
            <v>T</v>
          </cell>
          <cell r="G1517" t="str">
            <v>F</v>
          </cell>
          <cell r="H1517">
            <v>2</v>
          </cell>
        </row>
        <row r="1518">
          <cell r="E1518" t="str">
            <v>BYPSCTFC</v>
          </cell>
          <cell r="F1518" t="str">
            <v>M</v>
          </cell>
          <cell r="G1518" t="str">
            <v>lb/h</v>
          </cell>
          <cell r="H1518">
            <v>0</v>
          </cell>
        </row>
        <row r="1519">
          <cell r="E1519" t="str">
            <v>BYPSCTFC</v>
          </cell>
          <cell r="F1519" t="str">
            <v>P</v>
          </cell>
          <cell r="G1519" t="str">
            <v>psia</v>
          </cell>
          <cell r="H1519">
            <v>2</v>
          </cell>
        </row>
        <row r="1520">
          <cell r="E1520" t="str">
            <v>BYPSCTFC</v>
          </cell>
          <cell r="F1520" t="str">
            <v>T</v>
          </cell>
          <cell r="G1520" t="str">
            <v>F</v>
          </cell>
          <cell r="H1520">
            <v>2</v>
          </cell>
        </row>
        <row r="1521">
          <cell r="E1521" t="str">
            <v>BYPSCTFC</v>
          </cell>
          <cell r="F1521" t="str">
            <v>H</v>
          </cell>
          <cell r="G1521" t="str">
            <v>Btu/lb</v>
          </cell>
          <cell r="H1521">
            <v>2</v>
          </cell>
        </row>
        <row r="1522">
          <cell r="E1522" t="str">
            <v>BYPSHDFC</v>
          </cell>
          <cell r="F1522" t="str">
            <v>M</v>
          </cell>
          <cell r="G1522" t="str">
            <v>lb/h</v>
          </cell>
          <cell r="H1522">
            <v>0</v>
          </cell>
        </row>
        <row r="1523">
          <cell r="E1523" t="str">
            <v>BYPSHDFC</v>
          </cell>
          <cell r="F1523" t="str">
            <v>P</v>
          </cell>
          <cell r="G1523" t="str">
            <v>psia</v>
          </cell>
          <cell r="H1523">
            <v>2</v>
          </cell>
        </row>
        <row r="1524">
          <cell r="E1524" t="str">
            <v>BYPSHDFC</v>
          </cell>
          <cell r="F1524" t="str">
            <v>T</v>
          </cell>
          <cell r="G1524" t="str">
            <v>F</v>
          </cell>
          <cell r="H1524">
            <v>2</v>
          </cell>
        </row>
        <row r="1525">
          <cell r="E1525" t="str">
            <v>BYPSHDFC</v>
          </cell>
          <cell r="F1525" t="str">
            <v>H</v>
          </cell>
          <cell r="G1525" t="str">
            <v>Btu/lb</v>
          </cell>
          <cell r="H1525">
            <v>2</v>
          </cell>
        </row>
        <row r="1531">
          <cell r="E1531" t="str">
            <v>HNRVHLS0</v>
          </cell>
          <cell r="F1531" t="str">
            <v>M</v>
          </cell>
          <cell r="G1531" t="str">
            <v>lb/h</v>
          </cell>
          <cell r="H1531">
            <v>0</v>
          </cell>
        </row>
        <row r="1532">
          <cell r="E1532" t="str">
            <v>HNRVHLS0</v>
          </cell>
          <cell r="F1532" t="str">
            <v>P</v>
          </cell>
          <cell r="G1532" t="str">
            <v>psia</v>
          </cell>
          <cell r="H1532">
            <v>2</v>
          </cell>
        </row>
        <row r="1533">
          <cell r="E1533" t="str">
            <v>HNRVHLS0</v>
          </cell>
          <cell r="F1533" t="str">
            <v>T</v>
          </cell>
          <cell r="G1533" t="str">
            <v>F</v>
          </cell>
          <cell r="H1533">
            <v>2</v>
          </cell>
        </row>
        <row r="1534">
          <cell r="E1534" t="str">
            <v>HNRVHLS0</v>
          </cell>
          <cell r="F1534" t="str">
            <v>svol</v>
          </cell>
          <cell r="G1534" t="str">
            <v>ft3/lb</v>
          </cell>
          <cell r="H1534">
            <v>4</v>
          </cell>
        </row>
        <row r="1535">
          <cell r="E1535" t="str">
            <v>HNRVHLS0</v>
          </cell>
          <cell r="F1535" t="str">
            <v>S</v>
          </cell>
          <cell r="G1535" t="str">
            <v>Btu/lbR</v>
          </cell>
          <cell r="H1535">
            <v>4</v>
          </cell>
        </row>
        <row r="1542">
          <cell r="E1542" t="str">
            <v>HLS0HBYP</v>
          </cell>
          <cell r="F1542" t="str">
            <v>P</v>
          </cell>
          <cell r="G1542" t="str">
            <v>psia</v>
          </cell>
          <cell r="H1542">
            <v>2</v>
          </cell>
        </row>
        <row r="1543">
          <cell r="E1543" t="str">
            <v>HBYPHLS1</v>
          </cell>
          <cell r="F1543" t="str">
            <v>M</v>
          </cell>
          <cell r="G1543" t="str">
            <v>lb/h</v>
          </cell>
          <cell r="H1543">
            <v>0</v>
          </cell>
        </row>
        <row r="1544">
          <cell r="E1544" t="str">
            <v>HBYPHLS1</v>
          </cell>
          <cell r="F1544" t="str">
            <v>P</v>
          </cell>
          <cell r="G1544" t="str">
            <v>psia</v>
          </cell>
          <cell r="H1544">
            <v>2</v>
          </cell>
        </row>
        <row r="1545">
          <cell r="E1545" t="str">
            <v>HBYPHLS1</v>
          </cell>
          <cell r="F1545" t="str">
            <v>T</v>
          </cell>
          <cell r="G1545" t="str">
            <v>F</v>
          </cell>
          <cell r="H1545">
            <v>2</v>
          </cell>
        </row>
        <row r="1546">
          <cell r="E1546" t="str">
            <v>HBYPHLS1</v>
          </cell>
          <cell r="F1546" t="str">
            <v>svol</v>
          </cell>
          <cell r="G1546" t="str">
            <v>ft3/lb</v>
          </cell>
          <cell r="H1546">
            <v>4</v>
          </cell>
        </row>
        <row r="1547">
          <cell r="E1547" t="str">
            <v>HBYPHLS1</v>
          </cell>
          <cell r="F1547" t="str">
            <v>S</v>
          </cell>
          <cell r="G1547" t="str">
            <v>Btu/lbR</v>
          </cell>
          <cell r="H1547">
            <v>4</v>
          </cell>
        </row>
        <row r="1554">
          <cell r="E1554" t="str">
            <v>HLS1MSSP</v>
          </cell>
          <cell r="F1554" t="str">
            <v>P</v>
          </cell>
          <cell r="G1554" t="str">
            <v>psia</v>
          </cell>
          <cell r="H1554">
            <v>2</v>
          </cell>
        </row>
        <row r="1555">
          <cell r="E1555" t="str">
            <v>HBX1HLS2</v>
          </cell>
          <cell r="F1555" t="str">
            <v>M</v>
          </cell>
          <cell r="G1555" t="str">
            <v>lb/h</v>
          </cell>
          <cell r="H1555">
            <v>0</v>
          </cell>
        </row>
        <row r="1556">
          <cell r="E1556" t="str">
            <v>HBX1HLS2</v>
          </cell>
          <cell r="F1556" t="str">
            <v>P</v>
          </cell>
          <cell r="G1556" t="str">
            <v>psia</v>
          </cell>
          <cell r="H1556">
            <v>2</v>
          </cell>
        </row>
        <row r="1557">
          <cell r="E1557" t="str">
            <v>HBX1HLS2</v>
          </cell>
          <cell r="F1557" t="str">
            <v>T</v>
          </cell>
          <cell r="G1557" t="str">
            <v>F</v>
          </cell>
          <cell r="H1557">
            <v>2</v>
          </cell>
        </row>
        <row r="1558">
          <cell r="E1558" t="str">
            <v>HBX1HLS2</v>
          </cell>
          <cell r="F1558" t="str">
            <v>svol</v>
          </cell>
          <cell r="G1558" t="str">
            <v>ft3/lb</v>
          </cell>
          <cell r="H1558">
            <v>4</v>
          </cell>
        </row>
        <row r="1559">
          <cell r="E1559" t="str">
            <v>HBX1HLS2</v>
          </cell>
          <cell r="F1559" t="str">
            <v>S</v>
          </cell>
          <cell r="G1559" t="str">
            <v>Btu/lbR</v>
          </cell>
          <cell r="H1559">
            <v>4</v>
          </cell>
        </row>
        <row r="1566">
          <cell r="E1566" t="str">
            <v>HLS2HBX2</v>
          </cell>
          <cell r="F1566" t="str">
            <v>P</v>
          </cell>
          <cell r="G1566" t="str">
            <v>psia</v>
          </cell>
          <cell r="H1566">
            <v>2</v>
          </cell>
        </row>
        <row r="1567">
          <cell r="E1567" t="str">
            <v>HBX2HLS3</v>
          </cell>
          <cell r="F1567" t="str">
            <v>M</v>
          </cell>
          <cell r="G1567" t="str">
            <v>lb/h</v>
          </cell>
          <cell r="H1567">
            <v>0</v>
          </cell>
        </row>
        <row r="1568">
          <cell r="E1568" t="str">
            <v>HBX2HLS3</v>
          </cell>
          <cell r="F1568" t="str">
            <v>P</v>
          </cell>
          <cell r="G1568" t="str">
            <v>psia</v>
          </cell>
          <cell r="H1568">
            <v>2</v>
          </cell>
        </row>
        <row r="1569">
          <cell r="E1569" t="str">
            <v>HBX2HLS3</v>
          </cell>
          <cell r="F1569" t="str">
            <v>T</v>
          </cell>
          <cell r="G1569" t="str">
            <v>F</v>
          </cell>
          <cell r="H1569">
            <v>2</v>
          </cell>
        </row>
        <row r="1570">
          <cell r="E1570" t="str">
            <v>HBX2HLS3</v>
          </cell>
          <cell r="F1570" t="str">
            <v>svol</v>
          </cell>
          <cell r="G1570" t="str">
            <v>ft3/lb</v>
          </cell>
          <cell r="H1570">
            <v>4</v>
          </cell>
        </row>
        <row r="1571">
          <cell r="E1571" t="str">
            <v>HBX2HLS3</v>
          </cell>
          <cell r="F1571" t="str">
            <v>S</v>
          </cell>
          <cell r="G1571" t="str">
            <v>Btu/lbR</v>
          </cell>
          <cell r="H1571">
            <v>4</v>
          </cell>
        </row>
        <row r="1578">
          <cell r="E1578" t="str">
            <v>HLS3HBX3</v>
          </cell>
          <cell r="F1578" t="str">
            <v>P</v>
          </cell>
          <cell r="G1578" t="str">
            <v>psia</v>
          </cell>
          <cell r="H1578">
            <v>2</v>
          </cell>
        </row>
        <row r="1579">
          <cell r="F1579" t="str">
            <v>P</v>
          </cell>
          <cell r="G1579" t="str">
            <v>psia</v>
          </cell>
        </row>
        <row r="1580">
          <cell r="F1580" t="str">
            <v>P</v>
          </cell>
          <cell r="G1580" t="str">
            <v>psia</v>
          </cell>
        </row>
        <row r="1581">
          <cell r="F1581" t="str">
            <v>P</v>
          </cell>
          <cell r="G1581" t="str">
            <v>psia</v>
          </cell>
        </row>
        <row r="1582">
          <cell r="F1582" t="str">
            <v>P</v>
          </cell>
          <cell r="G1582" t="str">
            <v>psia</v>
          </cell>
        </row>
        <row r="1583">
          <cell r="F1583" t="str">
            <v>P</v>
          </cell>
          <cell r="G1583" t="str">
            <v>psia</v>
          </cell>
        </row>
        <row r="1584">
          <cell r="E1584" t="str">
            <v>CRB2CRL0</v>
          </cell>
          <cell r="F1584" t="str">
            <v>M</v>
          </cell>
          <cell r="G1584" t="str">
            <v>lb/h</v>
          </cell>
          <cell r="H1584">
            <v>0</v>
          </cell>
        </row>
        <row r="1585">
          <cell r="E1585" t="str">
            <v>CRB2CRL0</v>
          </cell>
          <cell r="F1585" t="str">
            <v>P</v>
          </cell>
          <cell r="G1585" t="str">
            <v>psia</v>
          </cell>
          <cell r="H1585">
            <v>2</v>
          </cell>
        </row>
        <row r="1586">
          <cell r="E1586" t="str">
            <v>CRB2CRL0</v>
          </cell>
          <cell r="F1586" t="str">
            <v>T</v>
          </cell>
          <cell r="G1586" t="str">
            <v>F</v>
          </cell>
          <cell r="H1586">
            <v>2</v>
          </cell>
        </row>
        <row r="1587">
          <cell r="E1587" t="str">
            <v>CRB2CRL0</v>
          </cell>
          <cell r="F1587" t="str">
            <v>svol</v>
          </cell>
          <cell r="G1587" t="str">
            <v>ft3/lb</v>
          </cell>
          <cell r="H1587">
            <v>4</v>
          </cell>
        </row>
        <row r="1588">
          <cell r="E1588" t="str">
            <v>CRB2CRL0</v>
          </cell>
          <cell r="F1588" t="str">
            <v>S</v>
          </cell>
          <cell r="G1588" t="str">
            <v>Btu/lbR</v>
          </cell>
          <cell r="H1588">
            <v>4</v>
          </cell>
        </row>
        <row r="1595">
          <cell r="E1595" t="str">
            <v>CRL0CRB3</v>
          </cell>
          <cell r="F1595" t="str">
            <v>P</v>
          </cell>
          <cell r="G1595" t="str">
            <v>psia</v>
          </cell>
          <cell r="H1595">
            <v>2</v>
          </cell>
        </row>
        <row r="1596">
          <cell r="E1596" t="str">
            <v>CRB3CRL1</v>
          </cell>
          <cell r="F1596" t="str">
            <v>M</v>
          </cell>
          <cell r="G1596" t="str">
            <v>lb/h</v>
          </cell>
          <cell r="H1596">
            <v>0</v>
          </cell>
        </row>
        <row r="1597">
          <cell r="E1597" t="str">
            <v>CRB3CRL1</v>
          </cell>
          <cell r="F1597" t="str">
            <v>P</v>
          </cell>
          <cell r="G1597" t="str">
            <v>psia</v>
          </cell>
          <cell r="H1597">
            <v>2</v>
          </cell>
        </row>
        <row r="1598">
          <cell r="E1598" t="str">
            <v>CRB3CRL1</v>
          </cell>
          <cell r="F1598" t="str">
            <v>T</v>
          </cell>
          <cell r="G1598" t="str">
            <v>F</v>
          </cell>
          <cell r="H1598">
            <v>2</v>
          </cell>
        </row>
        <row r="1599">
          <cell r="E1599" t="str">
            <v>CRB3CRL1</v>
          </cell>
          <cell r="F1599" t="str">
            <v>svol</v>
          </cell>
          <cell r="G1599" t="str">
            <v>ft3/lb</v>
          </cell>
          <cell r="H1599">
            <v>4</v>
          </cell>
        </row>
        <row r="1600">
          <cell r="E1600" t="str">
            <v>CRB3CRL1</v>
          </cell>
          <cell r="F1600" t="str">
            <v>S</v>
          </cell>
          <cell r="G1600" t="str">
            <v>Btu/lbR</v>
          </cell>
          <cell r="H1600">
            <v>4</v>
          </cell>
        </row>
        <row r="1607">
          <cell r="E1607" t="str">
            <v>CRL1CRB1</v>
          </cell>
          <cell r="F1607" t="str">
            <v>P</v>
          </cell>
          <cell r="G1607" t="str">
            <v>psia</v>
          </cell>
          <cell r="H1607">
            <v>2</v>
          </cell>
        </row>
        <row r="1608">
          <cell r="E1608" t="str">
            <v>CRB1CRL2</v>
          </cell>
          <cell r="F1608" t="str">
            <v>M</v>
          </cell>
          <cell r="G1608" t="str">
            <v>lb/h</v>
          </cell>
          <cell r="H1608">
            <v>0</v>
          </cell>
        </row>
        <row r="1609">
          <cell r="E1609" t="str">
            <v>CRB1CRL2</v>
          </cell>
          <cell r="F1609" t="str">
            <v>P</v>
          </cell>
          <cell r="G1609" t="str">
            <v>psia</v>
          </cell>
          <cell r="H1609">
            <v>2</v>
          </cell>
        </row>
        <row r="1610">
          <cell r="E1610" t="str">
            <v>CRB1CRL2</v>
          </cell>
          <cell r="F1610" t="str">
            <v>T</v>
          </cell>
          <cell r="G1610" t="str">
            <v>F</v>
          </cell>
          <cell r="H1610">
            <v>2</v>
          </cell>
        </row>
        <row r="1611">
          <cell r="E1611" t="str">
            <v>CRL1CRB1</v>
          </cell>
          <cell r="F1611" t="str">
            <v>svol</v>
          </cell>
          <cell r="G1611" t="str">
            <v>ft3/lb</v>
          </cell>
          <cell r="H1611">
            <v>4</v>
          </cell>
        </row>
        <row r="1612">
          <cell r="E1612" t="str">
            <v>CRB1CRL2</v>
          </cell>
          <cell r="F1612" t="str">
            <v>S</v>
          </cell>
          <cell r="G1612" t="str">
            <v>Btu/lbR</v>
          </cell>
          <cell r="H1612">
            <v>4</v>
          </cell>
        </row>
        <row r="1619">
          <cell r="E1619" t="str">
            <v>CRL2CRM1</v>
          </cell>
          <cell r="F1619" t="str">
            <v>P</v>
          </cell>
          <cell r="G1619" t="str">
            <v>psia</v>
          </cell>
          <cell r="H1619">
            <v>2</v>
          </cell>
        </row>
        <row r="1620">
          <cell r="E1620" t="str">
            <v>CRM1CRL3</v>
          </cell>
          <cell r="F1620" t="str">
            <v>M</v>
          </cell>
          <cell r="G1620" t="str">
            <v>lb/h</v>
          </cell>
          <cell r="H1620">
            <v>0</v>
          </cell>
        </row>
        <row r="1621">
          <cell r="E1621" t="str">
            <v>CRM1CRL3</v>
          </cell>
          <cell r="F1621" t="str">
            <v>P</v>
          </cell>
          <cell r="G1621" t="str">
            <v>psia</v>
          </cell>
          <cell r="H1621">
            <v>2</v>
          </cell>
        </row>
        <row r="1622">
          <cell r="E1622" t="str">
            <v>CRM1CRL3</v>
          </cell>
          <cell r="F1622" t="str">
            <v>T</v>
          </cell>
          <cell r="G1622" t="str">
            <v>F</v>
          </cell>
          <cell r="H1622">
            <v>2</v>
          </cell>
        </row>
        <row r="1623">
          <cell r="E1623" t="str">
            <v>CRL2CRM1</v>
          </cell>
          <cell r="F1623" t="str">
            <v>svol</v>
          </cell>
          <cell r="G1623" t="str">
            <v>ft3/lb</v>
          </cell>
          <cell r="H1623">
            <v>4</v>
          </cell>
        </row>
        <row r="1624">
          <cell r="E1624" t="str">
            <v>CRM1CRL3</v>
          </cell>
          <cell r="F1624" t="str">
            <v>S</v>
          </cell>
          <cell r="G1624" t="str">
            <v>Btu/lbR</v>
          </cell>
          <cell r="H1624">
            <v>4</v>
          </cell>
        </row>
        <row r="1631">
          <cell r="E1631" t="str">
            <v>CRL3CRSP</v>
          </cell>
          <cell r="F1631" t="str">
            <v>P</v>
          </cell>
          <cell r="G1631" t="str">
            <v>psia</v>
          </cell>
          <cell r="H1631">
            <v>2</v>
          </cell>
        </row>
        <row r="1632">
          <cell r="F1632" t="str">
            <v>P</v>
          </cell>
          <cell r="G1632" t="str">
            <v>psia</v>
          </cell>
        </row>
        <row r="1633">
          <cell r="F1633" t="str">
            <v>P</v>
          </cell>
          <cell r="G1633" t="str">
            <v>psia</v>
          </cell>
        </row>
        <row r="1634">
          <cell r="F1634" t="str">
            <v>P</v>
          </cell>
          <cell r="G1634" t="str">
            <v>psia</v>
          </cell>
        </row>
        <row r="1635">
          <cell r="F1635" t="str">
            <v>P</v>
          </cell>
          <cell r="G1635" t="str">
            <v>psia</v>
          </cell>
        </row>
        <row r="1636">
          <cell r="F1636" t="str">
            <v>P</v>
          </cell>
          <cell r="G1636" t="str">
            <v>psia</v>
          </cell>
        </row>
        <row r="1640">
          <cell r="E1640" t="str">
            <v>TRMXHRL0</v>
          </cell>
          <cell r="F1640" t="str">
            <v>M</v>
          </cell>
          <cell r="G1640" t="str">
            <v>lb/h</v>
          </cell>
          <cell r="H1640">
            <v>0</v>
          </cell>
        </row>
        <row r="1641">
          <cell r="E1641" t="str">
            <v>TRMXHRL0</v>
          </cell>
          <cell r="F1641" t="str">
            <v>P</v>
          </cell>
          <cell r="G1641" t="str">
            <v>psia</v>
          </cell>
          <cell r="H1641">
            <v>2</v>
          </cell>
        </row>
        <row r="1642">
          <cell r="E1642" t="str">
            <v>TRMXHRL0</v>
          </cell>
          <cell r="F1642" t="str">
            <v>T</v>
          </cell>
          <cell r="G1642" t="str">
            <v>F</v>
          </cell>
          <cell r="H1642">
            <v>2</v>
          </cell>
        </row>
        <row r="1643">
          <cell r="E1643" t="str">
            <v>TRMXHRL0</v>
          </cell>
          <cell r="F1643" t="str">
            <v>svol</v>
          </cell>
          <cell r="G1643" t="str">
            <v>ft3/lb</v>
          </cell>
          <cell r="H1643">
            <v>4</v>
          </cell>
        </row>
        <row r="1644">
          <cell r="E1644" t="str">
            <v>TRMXHRL0</v>
          </cell>
          <cell r="F1644" t="str">
            <v>S</v>
          </cell>
          <cell r="G1644" t="str">
            <v>Btu/lbR</v>
          </cell>
          <cell r="H1644">
            <v>4</v>
          </cell>
        </row>
        <row r="1651">
          <cell r="E1651" t="str">
            <v>HRL0RBYP</v>
          </cell>
          <cell r="F1651" t="str">
            <v>P</v>
          </cell>
          <cell r="G1651" t="str">
            <v>psia</v>
          </cell>
          <cell r="H1651">
            <v>2</v>
          </cell>
        </row>
        <row r="1652">
          <cell r="E1652" t="str">
            <v>RBYPHRL1</v>
          </cell>
          <cell r="F1652" t="str">
            <v>M</v>
          </cell>
          <cell r="G1652" t="str">
            <v>lb/h</v>
          </cell>
          <cell r="H1652">
            <v>0</v>
          </cell>
        </row>
        <row r="1653">
          <cell r="E1653" t="str">
            <v>RBYPHRL1</v>
          </cell>
          <cell r="F1653" t="str">
            <v>P</v>
          </cell>
          <cell r="G1653" t="str">
            <v>psia</v>
          </cell>
          <cell r="H1653">
            <v>2</v>
          </cell>
        </row>
        <row r="1654">
          <cell r="E1654" t="str">
            <v>RBYPHRL1</v>
          </cell>
          <cell r="F1654" t="str">
            <v>T</v>
          </cell>
          <cell r="G1654" t="str">
            <v>F</v>
          </cell>
          <cell r="H1654">
            <v>2</v>
          </cell>
        </row>
        <row r="1655">
          <cell r="E1655" t="str">
            <v>RBYPHRL1</v>
          </cell>
          <cell r="F1655" t="str">
            <v>svol</v>
          </cell>
          <cell r="G1655" t="str">
            <v>ft3/lb</v>
          </cell>
          <cell r="H1655">
            <v>4</v>
          </cell>
        </row>
        <row r="1656">
          <cell r="E1656" t="str">
            <v>RBYPHRL1</v>
          </cell>
          <cell r="F1656" t="str">
            <v>S</v>
          </cell>
          <cell r="G1656" t="str">
            <v>Btu/lbR</v>
          </cell>
          <cell r="H1656">
            <v>4</v>
          </cell>
        </row>
        <row r="1663">
          <cell r="E1663" t="str">
            <v>HRL1HRB1</v>
          </cell>
          <cell r="F1663" t="str">
            <v>P</v>
          </cell>
          <cell r="G1663" t="str">
            <v>psia</v>
          </cell>
          <cell r="H1663">
            <v>2</v>
          </cell>
        </row>
        <row r="1664">
          <cell r="E1664" t="str">
            <v>HRB1HRL2</v>
          </cell>
          <cell r="F1664" t="str">
            <v>M</v>
          </cell>
          <cell r="G1664" t="str">
            <v>lb/h</v>
          </cell>
          <cell r="H1664">
            <v>0</v>
          </cell>
        </row>
        <row r="1665">
          <cell r="E1665" t="str">
            <v>HRB1HRL2</v>
          </cell>
          <cell r="F1665" t="str">
            <v>P</v>
          </cell>
          <cell r="G1665" t="str">
            <v>psia</v>
          </cell>
          <cell r="H1665">
            <v>2</v>
          </cell>
        </row>
        <row r="1666">
          <cell r="E1666" t="str">
            <v>HRB1HRL2</v>
          </cell>
          <cell r="F1666" t="str">
            <v>T</v>
          </cell>
          <cell r="G1666" t="str">
            <v>F</v>
          </cell>
          <cell r="H1666">
            <v>2</v>
          </cell>
        </row>
        <row r="1667">
          <cell r="E1667" t="str">
            <v>HRB1HRL2</v>
          </cell>
          <cell r="F1667" t="str">
            <v>svol</v>
          </cell>
          <cell r="G1667" t="str">
            <v>ft3/lb</v>
          </cell>
          <cell r="H1667">
            <v>4</v>
          </cell>
        </row>
        <row r="1668">
          <cell r="E1668" t="str">
            <v>HRB1HRL2</v>
          </cell>
          <cell r="F1668" t="str">
            <v>S</v>
          </cell>
          <cell r="G1668" t="str">
            <v>Btu/lbR</v>
          </cell>
          <cell r="H1668">
            <v>4</v>
          </cell>
        </row>
        <row r="1675">
          <cell r="E1675" t="str">
            <v>HRL2HRB2</v>
          </cell>
          <cell r="F1675" t="str">
            <v>P</v>
          </cell>
          <cell r="G1675" t="str">
            <v>psia</v>
          </cell>
          <cell r="H1675">
            <v>2</v>
          </cell>
        </row>
        <row r="1676">
          <cell r="E1676" t="str">
            <v>HRB2HRL3</v>
          </cell>
          <cell r="F1676" t="str">
            <v>M</v>
          </cell>
          <cell r="G1676" t="str">
            <v>lb/h</v>
          </cell>
          <cell r="H1676">
            <v>0</v>
          </cell>
        </row>
        <row r="1677">
          <cell r="E1677" t="str">
            <v>HRB2HRL3</v>
          </cell>
          <cell r="F1677" t="str">
            <v>P</v>
          </cell>
          <cell r="G1677" t="str">
            <v>psia</v>
          </cell>
          <cell r="H1677">
            <v>2</v>
          </cell>
        </row>
        <row r="1678">
          <cell r="E1678" t="str">
            <v>HRB2HRL3</v>
          </cell>
          <cell r="F1678" t="str">
            <v>T</v>
          </cell>
          <cell r="G1678" t="str">
            <v>F</v>
          </cell>
          <cell r="H1678">
            <v>2</v>
          </cell>
        </row>
        <row r="1679">
          <cell r="E1679" t="str">
            <v>HRB2HRL3</v>
          </cell>
          <cell r="F1679" t="str">
            <v>svol</v>
          </cell>
          <cell r="G1679" t="str">
            <v>ft3/lb</v>
          </cell>
          <cell r="H1679">
            <v>4</v>
          </cell>
        </row>
        <row r="1680">
          <cell r="E1680" t="str">
            <v>HRB2HRL3</v>
          </cell>
          <cell r="F1680" t="str">
            <v>S</v>
          </cell>
          <cell r="G1680" t="str">
            <v>Btu/lbR</v>
          </cell>
          <cell r="H1680">
            <v>4</v>
          </cell>
        </row>
        <row r="1687">
          <cell r="E1687" t="str">
            <v>HRL3HRB3</v>
          </cell>
          <cell r="F1687" t="str">
            <v>P</v>
          </cell>
          <cell r="G1687" t="str">
            <v>psia</v>
          </cell>
          <cell r="H1687">
            <v>2</v>
          </cell>
        </row>
        <row r="1688">
          <cell r="F1688" t="str">
            <v>P</v>
          </cell>
          <cell r="G1688" t="str">
            <v>psia</v>
          </cell>
        </row>
        <row r="1689">
          <cell r="F1689" t="str">
            <v>P</v>
          </cell>
          <cell r="G1689" t="str">
            <v>psia</v>
          </cell>
        </row>
        <row r="1690">
          <cell r="F1690" t="str">
            <v>P</v>
          </cell>
          <cell r="G1690" t="str">
            <v>psia</v>
          </cell>
        </row>
        <row r="1691">
          <cell r="F1691" t="str">
            <v>P</v>
          </cell>
          <cell r="G1691" t="str">
            <v>psia</v>
          </cell>
        </row>
        <row r="1692">
          <cell r="F1692" t="str">
            <v>P</v>
          </cell>
          <cell r="G1692" t="str">
            <v>psia</v>
          </cell>
        </row>
        <row r="1694">
          <cell r="F1694" t="str">
            <v>P</v>
          </cell>
          <cell r="G1694" t="str">
            <v>psia</v>
          </cell>
        </row>
        <row r="1695">
          <cell r="F1695" t="str">
            <v>P</v>
          </cell>
          <cell r="G1695" t="str">
            <v>psia</v>
          </cell>
        </row>
        <row r="1696">
          <cell r="F1696" t="str">
            <v>P</v>
          </cell>
          <cell r="G1696" t="str">
            <v>psia</v>
          </cell>
        </row>
        <row r="1697">
          <cell r="F1697" t="str">
            <v>P</v>
          </cell>
          <cell r="G1697" t="str">
            <v>psia</v>
          </cell>
        </row>
        <row r="1699">
          <cell r="E1699" t="str">
            <v>LNRVLLS1</v>
          </cell>
          <cell r="F1699" t="str">
            <v>M</v>
          </cell>
          <cell r="G1699" t="str">
            <v>lb/h</v>
          </cell>
          <cell r="H1699">
            <v>0</v>
          </cell>
        </row>
        <row r="1700">
          <cell r="E1700" t="str">
            <v>LNRVLLS1</v>
          </cell>
          <cell r="F1700" t="str">
            <v>P</v>
          </cell>
          <cell r="G1700" t="str">
            <v>psia</v>
          </cell>
          <cell r="H1700">
            <v>2</v>
          </cell>
        </row>
        <row r="1701">
          <cell r="E1701" t="str">
            <v>LNRVLLS1</v>
          </cell>
          <cell r="F1701" t="str">
            <v>T</v>
          </cell>
          <cell r="G1701" t="str">
            <v>F</v>
          </cell>
          <cell r="H1701">
            <v>2</v>
          </cell>
        </row>
        <row r="1702">
          <cell r="E1702" t="str">
            <v>LNRVLLS1</v>
          </cell>
          <cell r="F1702" t="str">
            <v>svol</v>
          </cell>
          <cell r="G1702" t="str">
            <v>ft3/lb</v>
          </cell>
          <cell r="H1702">
            <v>4</v>
          </cell>
        </row>
        <row r="1703">
          <cell r="E1703" t="str">
            <v>LNRVLLS1</v>
          </cell>
          <cell r="F1703" t="str">
            <v>S</v>
          </cell>
          <cell r="G1703" t="str">
            <v>Btu/lbR</v>
          </cell>
          <cell r="H1703">
            <v>4</v>
          </cell>
        </row>
        <row r="1710">
          <cell r="E1710" t="str">
            <v>LLS1LBYP</v>
          </cell>
          <cell r="F1710" t="str">
            <v>P</v>
          </cell>
          <cell r="G1710" t="str">
            <v>psia</v>
          </cell>
          <cell r="H1710">
            <v>2</v>
          </cell>
        </row>
        <row r="1711">
          <cell r="E1711" t="str">
            <v>LBYPLLS2</v>
          </cell>
          <cell r="F1711" t="str">
            <v>M</v>
          </cell>
          <cell r="G1711" t="str">
            <v>lb/h</v>
          </cell>
          <cell r="H1711">
            <v>0</v>
          </cell>
        </row>
        <row r="1712">
          <cell r="E1712" t="str">
            <v>LBYPLLS2</v>
          </cell>
          <cell r="F1712" t="str">
            <v>P</v>
          </cell>
          <cell r="G1712" t="str">
            <v>psia</v>
          </cell>
          <cell r="H1712">
            <v>2</v>
          </cell>
        </row>
        <row r="1713">
          <cell r="E1713" t="str">
            <v>LBYPLLS2</v>
          </cell>
          <cell r="F1713" t="str">
            <v>T</v>
          </cell>
          <cell r="G1713" t="str">
            <v>F</v>
          </cell>
          <cell r="H1713">
            <v>2</v>
          </cell>
        </row>
        <row r="1714">
          <cell r="E1714" t="str">
            <v>LBYPLLS2</v>
          </cell>
          <cell r="F1714" t="str">
            <v>svol</v>
          </cell>
          <cell r="G1714" t="str">
            <v>ft3/lb</v>
          </cell>
          <cell r="H1714">
            <v>4</v>
          </cell>
        </row>
        <row r="1715">
          <cell r="E1715" t="str">
            <v>LBYPLLS2</v>
          </cell>
          <cell r="F1715" t="str">
            <v>S</v>
          </cell>
          <cell r="G1715" t="str">
            <v>Btu/lbR</v>
          </cell>
          <cell r="H1715">
            <v>4</v>
          </cell>
        </row>
        <row r="1722">
          <cell r="E1722" t="str">
            <v>LLS2LBX1</v>
          </cell>
          <cell r="F1722" t="str">
            <v>P</v>
          </cell>
          <cell r="G1722" t="str">
            <v>psia</v>
          </cell>
          <cell r="H1722">
            <v>2</v>
          </cell>
        </row>
        <row r="1723">
          <cell r="E1723" t="str">
            <v>LBX1LLS3</v>
          </cell>
          <cell r="F1723" t="str">
            <v>M</v>
          </cell>
          <cell r="G1723" t="str">
            <v>lb/h</v>
          </cell>
          <cell r="H1723">
            <v>0</v>
          </cell>
        </row>
        <row r="1724">
          <cell r="E1724" t="str">
            <v>LBX1LLS3</v>
          </cell>
          <cell r="F1724" t="str">
            <v>P</v>
          </cell>
          <cell r="G1724" t="str">
            <v>psia</v>
          </cell>
          <cell r="H1724">
            <v>2</v>
          </cell>
        </row>
        <row r="1725">
          <cell r="E1725" t="str">
            <v>LBX1LLS3</v>
          </cell>
          <cell r="F1725" t="str">
            <v>T</v>
          </cell>
          <cell r="G1725" t="str">
            <v>F</v>
          </cell>
          <cell r="H1725">
            <v>2</v>
          </cell>
        </row>
        <row r="1726">
          <cell r="E1726" t="str">
            <v>LLS2LBX1</v>
          </cell>
          <cell r="F1726" t="str">
            <v>svol</v>
          </cell>
          <cell r="G1726" t="str">
            <v>ft3/lb</v>
          </cell>
          <cell r="H1726">
            <v>4</v>
          </cell>
        </row>
        <row r="1727">
          <cell r="E1727" t="str">
            <v>LBX1LLS3</v>
          </cell>
          <cell r="F1727" t="str">
            <v>S</v>
          </cell>
          <cell r="G1727" t="str">
            <v>Btu/lbR</v>
          </cell>
          <cell r="H1727">
            <v>4</v>
          </cell>
        </row>
        <row r="1734">
          <cell r="E1734" t="str">
            <v>LLS3ADM1</v>
          </cell>
          <cell r="F1734" t="str">
            <v>P</v>
          </cell>
          <cell r="G1734" t="str">
            <v>psia</v>
          </cell>
          <cell r="H1734">
            <v>2</v>
          </cell>
        </row>
        <row r="1735">
          <cell r="F1735" t="str">
            <v>P</v>
          </cell>
          <cell r="G1735" t="str">
            <v>psia</v>
          </cell>
        </row>
        <row r="1736">
          <cell r="F1736" t="str">
            <v>P</v>
          </cell>
          <cell r="G1736" t="str">
            <v>psia</v>
          </cell>
        </row>
        <row r="1737">
          <cell r="F1737" t="str">
            <v>P</v>
          </cell>
          <cell r="G1737" t="str">
            <v>psia</v>
          </cell>
        </row>
        <row r="1738">
          <cell r="F1738" t="str">
            <v>P</v>
          </cell>
          <cell r="G1738" t="str">
            <v>psia</v>
          </cell>
        </row>
      </sheetData>
      <sheetData sheetId="12">
        <row r="799">
          <cell r="C799" t="str">
            <v/>
          </cell>
        </row>
        <row r="800">
          <cell r="C800" t="str">
            <v/>
          </cell>
        </row>
        <row r="801">
          <cell r="C801" t="str">
            <v/>
          </cell>
        </row>
        <row r="802">
          <cell r="C802" t="str">
            <v/>
          </cell>
        </row>
        <row r="803">
          <cell r="C803" t="str">
            <v/>
          </cell>
        </row>
        <row r="804">
          <cell r="C804" t="str">
            <v/>
          </cell>
        </row>
        <row r="805">
          <cell r="C805" t="str">
            <v/>
          </cell>
        </row>
        <row r="806">
          <cell r="C806" t="str">
            <v/>
          </cell>
        </row>
        <row r="807">
          <cell r="C807" t="str">
            <v/>
          </cell>
        </row>
        <row r="808">
          <cell r="C808" t="str">
            <v/>
          </cell>
        </row>
        <row r="809">
          <cell r="C809" t="str">
            <v/>
          </cell>
        </row>
        <row r="810">
          <cell r="C810" t="str">
            <v/>
          </cell>
        </row>
        <row r="811">
          <cell r="C811" t="str">
            <v>TRSP</v>
          </cell>
        </row>
        <row r="812">
          <cell r="C812" t="str">
            <v/>
          </cell>
        </row>
        <row r="813">
          <cell r="C813" t="str">
            <v/>
          </cell>
        </row>
        <row r="814">
          <cell r="C814" t="str">
            <v>TRCB</v>
          </cell>
        </row>
        <row r="815">
          <cell r="C815" t="str">
            <v>BX10</v>
          </cell>
        </row>
        <row r="816">
          <cell r="C816" t="str">
            <v>BX11</v>
          </cell>
        </row>
        <row r="817">
          <cell r="C817" t="str">
            <v>BX12</v>
          </cell>
        </row>
        <row r="818">
          <cell r="C818" t="str">
            <v>BX13</v>
          </cell>
        </row>
        <row r="819">
          <cell r="C819" t="str">
            <v>BX14</v>
          </cell>
        </row>
        <row r="820">
          <cell r="C820" t="str">
            <v>BX15</v>
          </cell>
        </row>
        <row r="821">
          <cell r="C821" t="str">
            <v>BX16</v>
          </cell>
        </row>
        <row r="823">
          <cell r="C823" t="str">
            <v>TRMX</v>
          </cell>
        </row>
        <row r="824">
          <cell r="C824" t="str">
            <v/>
          </cell>
        </row>
        <row r="825">
          <cell r="C825" t="str">
            <v/>
          </cell>
        </row>
        <row r="826">
          <cell r="C826" t="str">
            <v/>
          </cell>
        </row>
        <row r="827">
          <cell r="C827" t="str">
            <v>CRSP</v>
          </cell>
        </row>
        <row r="828">
          <cell r="C828" t="str">
            <v/>
          </cell>
        </row>
        <row r="829">
          <cell r="C829" t="str">
            <v/>
          </cell>
        </row>
        <row r="830">
          <cell r="C830" t="str">
            <v>MSSP</v>
          </cell>
        </row>
        <row r="831">
          <cell r="C831" t="str">
            <v/>
          </cell>
        </row>
        <row r="832">
          <cell r="C832" t="str">
            <v/>
          </cell>
        </row>
        <row r="833">
          <cell r="C833" t="str">
            <v>PAGM</v>
          </cell>
        </row>
        <row r="834">
          <cell r="C834" t="str">
            <v>SICV</v>
          </cell>
        </row>
        <row r="835">
          <cell r="C835" t="str">
            <v>DSPG</v>
          </cell>
        </row>
        <row r="836">
          <cell r="C836" t="str">
            <v/>
          </cell>
        </row>
        <row r="837">
          <cell r="C837" t="str">
            <v/>
          </cell>
        </row>
        <row r="838">
          <cell r="C838" t="str">
            <v/>
          </cell>
        </row>
        <row r="839">
          <cell r="C839" t="str">
            <v>PAG </v>
          </cell>
        </row>
        <row r="840">
          <cell r="C840" t="str">
            <v/>
          </cell>
        </row>
        <row r="841">
          <cell r="C841" t="str">
            <v/>
          </cell>
        </row>
        <row r="842">
          <cell r="C842" t="str">
            <v/>
          </cell>
        </row>
        <row r="843">
          <cell r="C843" t="str">
            <v/>
          </cell>
        </row>
        <row r="844">
          <cell r="C844" t="str">
            <v/>
          </cell>
        </row>
        <row r="845">
          <cell r="C845" t="str">
            <v/>
          </cell>
        </row>
        <row r="847">
          <cell r="C847" t="str">
            <v>DUCT</v>
          </cell>
        </row>
        <row r="848">
          <cell r="C848" t="str">
            <v>DLOS</v>
          </cell>
        </row>
        <row r="849">
          <cell r="C849" t="str">
            <v>GSNK</v>
          </cell>
        </row>
        <row r="850">
          <cell r="C850" t="str">
            <v/>
          </cell>
        </row>
        <row r="851">
          <cell r="C851" t="str">
            <v>HRSG</v>
          </cell>
        </row>
        <row r="852">
          <cell r="C852" t="str">
            <v/>
          </cell>
        </row>
        <row r="853">
          <cell r="C853" t="str">
            <v>HSH4</v>
          </cell>
        </row>
        <row r="854">
          <cell r="C854" t="str">
            <v/>
          </cell>
        </row>
        <row r="855">
          <cell r="C855" t="str">
            <v/>
          </cell>
        </row>
        <row r="856">
          <cell r="C856" t="str">
            <v/>
          </cell>
        </row>
        <row r="857">
          <cell r="C857" t="str">
            <v/>
          </cell>
        </row>
        <row r="858">
          <cell r="C858" t="str">
            <v/>
          </cell>
        </row>
        <row r="859">
          <cell r="C859" t="str">
            <v/>
          </cell>
        </row>
        <row r="860">
          <cell r="C860" t="str">
            <v/>
          </cell>
        </row>
        <row r="861">
          <cell r="C861" t="str">
            <v>RHT3</v>
          </cell>
        </row>
        <row r="862">
          <cell r="C862" t="str">
            <v/>
          </cell>
        </row>
        <row r="863">
          <cell r="C863" t="str">
            <v/>
          </cell>
        </row>
        <row r="864">
          <cell r="C864" t="str">
            <v/>
          </cell>
        </row>
        <row r="865">
          <cell r="C865" t="str">
            <v/>
          </cell>
        </row>
        <row r="866">
          <cell r="C866" t="str">
            <v/>
          </cell>
        </row>
        <row r="867">
          <cell r="C867" t="str">
            <v/>
          </cell>
        </row>
        <row r="868">
          <cell r="C868" t="str">
            <v>AFAN</v>
          </cell>
        </row>
        <row r="869">
          <cell r="C869" t="str">
            <v/>
          </cell>
        </row>
        <row r="870">
          <cell r="C870" t="str">
            <v>BRN1</v>
          </cell>
        </row>
        <row r="871">
          <cell r="C871" t="str">
            <v/>
          </cell>
        </row>
        <row r="872">
          <cell r="C872" t="str">
            <v/>
          </cell>
        </row>
        <row r="873">
          <cell r="C873" t="str">
            <v/>
          </cell>
        </row>
        <row r="874">
          <cell r="C874" t="str">
            <v/>
          </cell>
        </row>
        <row r="875">
          <cell r="C875" t="str">
            <v/>
          </cell>
        </row>
        <row r="876">
          <cell r="C876" t="str">
            <v/>
          </cell>
        </row>
        <row r="877">
          <cell r="C877" t="str">
            <v/>
          </cell>
        </row>
        <row r="878">
          <cell r="C878" t="str">
            <v/>
          </cell>
        </row>
        <row r="879">
          <cell r="C879" t="str">
            <v/>
          </cell>
        </row>
        <row r="880">
          <cell r="C880" t="str">
            <v>HSH3</v>
          </cell>
        </row>
        <row r="881">
          <cell r="C881" t="str">
            <v/>
          </cell>
        </row>
        <row r="882">
          <cell r="C882" t="str">
            <v/>
          </cell>
        </row>
        <row r="883">
          <cell r="C883" t="str">
            <v/>
          </cell>
        </row>
        <row r="884">
          <cell r="C884" t="str">
            <v/>
          </cell>
        </row>
        <row r="885">
          <cell r="C885" t="str">
            <v/>
          </cell>
        </row>
        <row r="886">
          <cell r="C886" t="str">
            <v/>
          </cell>
        </row>
        <row r="887">
          <cell r="C887" t="str">
            <v/>
          </cell>
        </row>
        <row r="888">
          <cell r="C888" t="str">
            <v>RHT2</v>
          </cell>
        </row>
        <row r="889">
          <cell r="C889" t="str">
            <v/>
          </cell>
        </row>
        <row r="890">
          <cell r="C890" t="str">
            <v/>
          </cell>
        </row>
        <row r="891">
          <cell r="C891" t="str">
            <v/>
          </cell>
        </row>
        <row r="892">
          <cell r="C892" t="str">
            <v/>
          </cell>
        </row>
        <row r="893">
          <cell r="C893" t="str">
            <v/>
          </cell>
        </row>
        <row r="895">
          <cell r="C895" t="str">
            <v/>
          </cell>
        </row>
        <row r="896">
          <cell r="C896" t="str">
            <v>HSH2</v>
          </cell>
        </row>
        <row r="897">
          <cell r="C897" t="str">
            <v/>
          </cell>
        </row>
        <row r="898">
          <cell r="C898" t="str">
            <v/>
          </cell>
        </row>
        <row r="899">
          <cell r="C899" t="str">
            <v/>
          </cell>
        </row>
        <row r="900">
          <cell r="C900" t="str">
            <v/>
          </cell>
        </row>
        <row r="901">
          <cell r="C901" t="str">
            <v/>
          </cell>
        </row>
        <row r="902">
          <cell r="C902" t="str">
            <v/>
          </cell>
        </row>
        <row r="903">
          <cell r="C903" t="str">
            <v/>
          </cell>
        </row>
        <row r="904">
          <cell r="C904" t="str">
            <v>RHT1</v>
          </cell>
        </row>
        <row r="905">
          <cell r="C905" t="str">
            <v/>
          </cell>
        </row>
        <row r="906">
          <cell r="C906" t="str">
            <v/>
          </cell>
        </row>
        <row r="907">
          <cell r="C907" t="str">
            <v/>
          </cell>
        </row>
        <row r="908">
          <cell r="C908" t="str">
            <v/>
          </cell>
        </row>
        <row r="909">
          <cell r="C909" t="str">
            <v/>
          </cell>
        </row>
        <row r="910">
          <cell r="C910" t="str">
            <v/>
          </cell>
        </row>
        <row r="911">
          <cell r="C911" t="str">
            <v/>
          </cell>
        </row>
        <row r="912">
          <cell r="C912" t="str">
            <v>HSH1</v>
          </cell>
        </row>
        <row r="913">
          <cell r="C913" t="str">
            <v/>
          </cell>
        </row>
        <row r="914">
          <cell r="C914" t="str">
            <v/>
          </cell>
        </row>
        <row r="915">
          <cell r="C915" t="str">
            <v/>
          </cell>
        </row>
        <row r="916">
          <cell r="C916" t="str">
            <v/>
          </cell>
        </row>
        <row r="917">
          <cell r="C917" t="str">
            <v/>
          </cell>
        </row>
        <row r="918">
          <cell r="C918" t="str">
            <v/>
          </cell>
        </row>
        <row r="919">
          <cell r="C919" t="str">
            <v/>
          </cell>
        </row>
        <row r="920">
          <cell r="C920" t="str">
            <v>HPEV</v>
          </cell>
        </row>
        <row r="921">
          <cell r="C921" t="str">
            <v/>
          </cell>
        </row>
        <row r="922">
          <cell r="C922" t="str">
            <v/>
          </cell>
        </row>
        <row r="923">
          <cell r="C923" t="str">
            <v/>
          </cell>
        </row>
        <row r="924">
          <cell r="C924" t="str">
            <v/>
          </cell>
        </row>
        <row r="925">
          <cell r="C925" t="str">
            <v/>
          </cell>
        </row>
        <row r="926">
          <cell r="C926" t="str">
            <v/>
          </cell>
        </row>
        <row r="927">
          <cell r="C927" t="str">
            <v/>
          </cell>
        </row>
        <row r="928">
          <cell r="C928" t="str">
            <v/>
          </cell>
        </row>
        <row r="929">
          <cell r="C929" t="str">
            <v/>
          </cell>
        </row>
        <row r="930">
          <cell r="C930" t="str">
            <v/>
          </cell>
        </row>
        <row r="931">
          <cell r="C931" t="str">
            <v/>
          </cell>
        </row>
        <row r="932">
          <cell r="C932" t="str">
            <v>IPSH</v>
          </cell>
        </row>
        <row r="933">
          <cell r="C933" t="str">
            <v/>
          </cell>
        </row>
        <row r="934">
          <cell r="C934" t="str">
            <v/>
          </cell>
        </row>
        <row r="935">
          <cell r="C935" t="str">
            <v/>
          </cell>
        </row>
        <row r="936">
          <cell r="C936" t="str">
            <v/>
          </cell>
        </row>
        <row r="937">
          <cell r="C937" t="str">
            <v/>
          </cell>
        </row>
        <row r="938">
          <cell r="C938" t="str">
            <v/>
          </cell>
        </row>
        <row r="939">
          <cell r="C939" t="str">
            <v/>
          </cell>
        </row>
        <row r="940">
          <cell r="C940" t="str">
            <v>HEC4</v>
          </cell>
        </row>
        <row r="941">
          <cell r="C941" t="str">
            <v/>
          </cell>
        </row>
        <row r="942">
          <cell r="C942" t="str">
            <v/>
          </cell>
        </row>
        <row r="943">
          <cell r="C943" t="str">
            <v/>
          </cell>
        </row>
        <row r="944">
          <cell r="C944" t="str">
            <v/>
          </cell>
        </row>
        <row r="945">
          <cell r="C945" t="str">
            <v/>
          </cell>
        </row>
        <row r="946">
          <cell r="C946" t="str">
            <v/>
          </cell>
        </row>
        <row r="947">
          <cell r="C947" t="str">
            <v/>
          </cell>
        </row>
        <row r="948">
          <cell r="C948" t="str">
            <v>LPSH</v>
          </cell>
        </row>
        <row r="949">
          <cell r="C949" t="str">
            <v/>
          </cell>
        </row>
        <row r="950">
          <cell r="C950" t="str">
            <v/>
          </cell>
        </row>
        <row r="951">
          <cell r="C951" t="str">
            <v/>
          </cell>
        </row>
        <row r="952">
          <cell r="C952" t="str">
            <v/>
          </cell>
        </row>
        <row r="953">
          <cell r="C953" t="str">
            <v/>
          </cell>
        </row>
        <row r="954">
          <cell r="C954" t="str">
            <v/>
          </cell>
        </row>
        <row r="955">
          <cell r="C955" t="str">
            <v/>
          </cell>
        </row>
        <row r="956">
          <cell r="C956" t="str">
            <v>HEC3</v>
          </cell>
        </row>
        <row r="957">
          <cell r="C957" t="str">
            <v/>
          </cell>
        </row>
        <row r="958">
          <cell r="C958" t="str">
            <v/>
          </cell>
        </row>
        <row r="959">
          <cell r="C959" t="str">
            <v/>
          </cell>
        </row>
        <row r="960">
          <cell r="C960" t="str">
            <v/>
          </cell>
        </row>
        <row r="961">
          <cell r="C961" t="str">
            <v/>
          </cell>
        </row>
        <row r="962">
          <cell r="C962" t="str">
            <v/>
          </cell>
        </row>
        <row r="963">
          <cell r="C963" t="str">
            <v/>
          </cell>
        </row>
        <row r="964">
          <cell r="C964" t="str">
            <v>IPEV</v>
          </cell>
        </row>
        <row r="965">
          <cell r="C965" t="str">
            <v/>
          </cell>
        </row>
        <row r="966">
          <cell r="C966" t="str">
            <v/>
          </cell>
        </row>
        <row r="967">
          <cell r="C967" t="str">
            <v/>
          </cell>
        </row>
        <row r="968">
          <cell r="C968" t="str">
            <v/>
          </cell>
        </row>
        <row r="969">
          <cell r="C969" t="str">
            <v/>
          </cell>
        </row>
        <row r="970">
          <cell r="C970" t="str">
            <v/>
          </cell>
        </row>
        <row r="971">
          <cell r="C971" t="str">
            <v/>
          </cell>
        </row>
        <row r="972">
          <cell r="C972" t="str">
            <v/>
          </cell>
        </row>
        <row r="973">
          <cell r="C973" t="str">
            <v/>
          </cell>
        </row>
        <row r="974">
          <cell r="C974" t="str">
            <v/>
          </cell>
        </row>
        <row r="975">
          <cell r="C975" t="str">
            <v>IPS1</v>
          </cell>
        </row>
        <row r="976">
          <cell r="C976" t="str">
            <v/>
          </cell>
        </row>
        <row r="977">
          <cell r="C977" t="str">
            <v/>
          </cell>
        </row>
        <row r="978">
          <cell r="C978" t="str">
            <v/>
          </cell>
        </row>
        <row r="979">
          <cell r="C979" t="str">
            <v>HEC2</v>
          </cell>
        </row>
        <row r="980">
          <cell r="C980" t="str">
            <v/>
          </cell>
        </row>
        <row r="981">
          <cell r="C981" t="str">
            <v/>
          </cell>
        </row>
        <row r="982">
          <cell r="C982" t="str">
            <v/>
          </cell>
        </row>
        <row r="983">
          <cell r="C983" t="str">
            <v/>
          </cell>
        </row>
        <row r="984">
          <cell r="C984" t="str">
            <v/>
          </cell>
        </row>
        <row r="985">
          <cell r="C985" t="str">
            <v/>
          </cell>
        </row>
        <row r="986">
          <cell r="C986" t="str">
            <v/>
          </cell>
        </row>
        <row r="987">
          <cell r="C987" t="str">
            <v>IEC2</v>
          </cell>
        </row>
        <row r="988">
          <cell r="C988" t="str">
            <v/>
          </cell>
        </row>
        <row r="989">
          <cell r="C989" t="str">
            <v/>
          </cell>
        </row>
        <row r="990">
          <cell r="C990" t="str">
            <v/>
          </cell>
        </row>
        <row r="991">
          <cell r="C991" t="str">
            <v/>
          </cell>
        </row>
        <row r="992">
          <cell r="C992" t="str">
            <v/>
          </cell>
        </row>
        <row r="993">
          <cell r="C993" t="str">
            <v/>
          </cell>
        </row>
        <row r="994">
          <cell r="C994" t="str">
            <v/>
          </cell>
        </row>
        <row r="995">
          <cell r="C995" t="str">
            <v>HEC1</v>
          </cell>
        </row>
        <row r="996">
          <cell r="C996" t="str">
            <v/>
          </cell>
        </row>
        <row r="997">
          <cell r="C997" t="str">
            <v/>
          </cell>
        </row>
        <row r="998">
          <cell r="C998" t="str">
            <v/>
          </cell>
        </row>
        <row r="999">
          <cell r="C999" t="str">
            <v/>
          </cell>
        </row>
        <row r="1000">
          <cell r="C1000" t="str">
            <v/>
          </cell>
        </row>
        <row r="1001">
          <cell r="C1001" t="str">
            <v/>
          </cell>
        </row>
        <row r="1002">
          <cell r="C1002" t="str">
            <v/>
          </cell>
        </row>
        <row r="1003">
          <cell r="C1003" t="str">
            <v>IEC1</v>
          </cell>
        </row>
        <row r="1004">
          <cell r="C1004" t="str">
            <v/>
          </cell>
        </row>
        <row r="1005">
          <cell r="C1005" t="str">
            <v/>
          </cell>
        </row>
        <row r="1006">
          <cell r="C1006" t="str">
            <v/>
          </cell>
        </row>
        <row r="1007">
          <cell r="C1007" t="str">
            <v/>
          </cell>
        </row>
        <row r="1008">
          <cell r="C1008" t="str">
            <v/>
          </cell>
        </row>
      </sheetData>
      <sheetData sheetId="13">
        <row r="1">
          <cell r="C1">
            <v>3</v>
          </cell>
          <cell r="D1">
            <v>4</v>
          </cell>
          <cell r="E1">
            <v>5</v>
          </cell>
          <cell r="F1">
            <v>6</v>
          </cell>
          <cell r="G1">
            <v>7</v>
          </cell>
          <cell r="H1">
            <v>8</v>
          </cell>
          <cell r="I1">
            <v>9</v>
          </cell>
          <cell r="J1">
            <v>10</v>
          </cell>
        </row>
        <row r="3">
          <cell r="C3" t="str">
            <v>GEPG7241(FA)108_32_100REV_0</v>
          </cell>
          <cell r="D3" t="str">
            <v>GEPG7241(FA)108_32_50REV_0</v>
          </cell>
          <cell r="E3" t="str">
            <v>GEPG7241(FA)62_84_100REV_0</v>
          </cell>
          <cell r="F3" t="str">
            <v>GEPG7241(FA)62_84_50REV_0</v>
          </cell>
          <cell r="G3" t="str">
            <v>GEPG7241(FA)27_51_100REV_0</v>
          </cell>
          <cell r="H3" t="str">
            <v>GEPG7241(FA)27_51_50REV_0</v>
          </cell>
          <cell r="I3" t="str">
            <v>GEPG7241(FA)79_71_100REV_0</v>
          </cell>
          <cell r="J3" t="str">
            <v>GEPG7241(FA)79_71_50REV_0</v>
          </cell>
        </row>
        <row r="4">
          <cell r="C4" t="str">
            <v>GEPG7241(FA)</v>
          </cell>
          <cell r="D4" t="str">
            <v>GEPG7241(FA)</v>
          </cell>
          <cell r="E4" t="str">
            <v>GEPG7241(FA)</v>
          </cell>
          <cell r="F4" t="str">
            <v>GEPG7241(FA)</v>
          </cell>
          <cell r="G4" t="str">
            <v>GEPG7241(FA)</v>
          </cell>
          <cell r="H4" t="str">
            <v>GEPG7241(FA)</v>
          </cell>
          <cell r="I4" t="str">
            <v>GEPG7241(FA)</v>
          </cell>
          <cell r="J4" t="str">
            <v>GEPG7241(FA)</v>
          </cell>
        </row>
        <row r="5">
          <cell r="C5" t="str">
            <v> None/9 ppm</v>
          </cell>
          <cell r="D5" t="str">
            <v> None/9 ppm</v>
          </cell>
          <cell r="E5" t="str">
            <v> None/9 ppm</v>
          </cell>
          <cell r="F5" t="str">
            <v> None/9 ppm</v>
          </cell>
          <cell r="G5" t="str">
            <v> None/9 ppm</v>
          </cell>
          <cell r="H5" t="str">
            <v> None/9 ppm</v>
          </cell>
          <cell r="I5" t="str">
            <v> None/9 ppm</v>
          </cell>
          <cell r="J5" t="str">
            <v> None/9 ppm</v>
          </cell>
        </row>
        <row r="6">
          <cell r="C6" t="str">
            <v>Natural Gas</v>
          </cell>
          <cell r="D6" t="str">
            <v>Natural Gas</v>
          </cell>
          <cell r="E6" t="str">
            <v>Natural Gas</v>
          </cell>
          <cell r="F6" t="str">
            <v>Natural Gas</v>
          </cell>
          <cell r="G6" t="str">
            <v>Natural Gas</v>
          </cell>
          <cell r="H6" t="str">
            <v>Natural Gas</v>
          </cell>
          <cell r="I6" t="str">
            <v>Natural Gas</v>
          </cell>
          <cell r="J6" t="str">
            <v>Natural Gas</v>
          </cell>
        </row>
        <row r="7">
          <cell r="C7">
            <v>1</v>
          </cell>
          <cell r="D7">
            <v>0.5</v>
          </cell>
          <cell r="E7">
            <v>1</v>
          </cell>
          <cell r="F7">
            <v>0.5</v>
          </cell>
          <cell r="G7">
            <v>1</v>
          </cell>
          <cell r="H7">
            <v>0.5</v>
          </cell>
          <cell r="I7">
            <v>1</v>
          </cell>
          <cell r="J7">
            <v>0.5</v>
          </cell>
        </row>
        <row r="8">
          <cell r="C8" t="str">
            <v>GTPE 03/15/2004</v>
          </cell>
          <cell r="D8" t="str">
            <v>GTPE 03/15/2004</v>
          </cell>
          <cell r="E8" t="str">
            <v>GTPE 03/15/2004</v>
          </cell>
          <cell r="F8" t="str">
            <v>GTPE 03/15/2004</v>
          </cell>
          <cell r="G8" t="str">
            <v>GTPE 03/15/2004</v>
          </cell>
          <cell r="H8" t="str">
            <v>GTPE 03/15/2004</v>
          </cell>
          <cell r="I8" t="str">
            <v>GTPE 03/15/2004</v>
          </cell>
          <cell r="J8" t="str">
            <v>GTPE 03/15/2004</v>
          </cell>
        </row>
        <row r="12">
          <cell r="C12">
            <v>0</v>
          </cell>
          <cell r="D12">
            <v>0</v>
          </cell>
          <cell r="E12">
            <v>0</v>
          </cell>
          <cell r="F12">
            <v>0</v>
          </cell>
          <cell r="G12">
            <v>0</v>
          </cell>
          <cell r="H12">
            <v>0</v>
          </cell>
          <cell r="I12">
            <v>0</v>
          </cell>
          <cell r="J12">
            <v>0</v>
          </cell>
        </row>
        <row r="14">
          <cell r="C14">
            <v>14.69</v>
          </cell>
          <cell r="D14">
            <v>14.69</v>
          </cell>
          <cell r="E14">
            <v>14.69</v>
          </cell>
          <cell r="F14">
            <v>14.69</v>
          </cell>
          <cell r="G14">
            <v>14.69</v>
          </cell>
          <cell r="H14">
            <v>14.69</v>
          </cell>
          <cell r="I14">
            <v>14.69</v>
          </cell>
          <cell r="J14">
            <v>14.69</v>
          </cell>
        </row>
        <row r="15">
          <cell r="C15">
            <v>13</v>
          </cell>
          <cell r="D15">
            <v>13</v>
          </cell>
          <cell r="E15">
            <v>13</v>
          </cell>
          <cell r="F15">
            <v>13</v>
          </cell>
          <cell r="G15">
            <v>13</v>
          </cell>
          <cell r="H15">
            <v>13</v>
          </cell>
          <cell r="I15">
            <v>13</v>
          </cell>
          <cell r="J15">
            <v>13</v>
          </cell>
        </row>
        <row r="16">
          <cell r="C16">
            <v>108</v>
          </cell>
          <cell r="D16">
            <v>108</v>
          </cell>
          <cell r="E16">
            <v>62</v>
          </cell>
          <cell r="F16">
            <v>62</v>
          </cell>
          <cell r="G16">
            <v>27</v>
          </cell>
          <cell r="H16">
            <v>27</v>
          </cell>
          <cell r="I16">
            <v>79</v>
          </cell>
          <cell r="J16">
            <v>79</v>
          </cell>
        </row>
        <row r="17">
          <cell r="C17">
            <v>31.8</v>
          </cell>
          <cell r="D17">
            <v>31.8</v>
          </cell>
          <cell r="E17">
            <v>83.6</v>
          </cell>
          <cell r="F17">
            <v>83.6</v>
          </cell>
          <cell r="G17">
            <v>51.2</v>
          </cell>
          <cell r="H17">
            <v>51.2</v>
          </cell>
          <cell r="I17">
            <v>70.9</v>
          </cell>
          <cell r="J17">
            <v>70.9</v>
          </cell>
        </row>
        <row r="18">
          <cell r="C18">
            <v>80.99829682926865</v>
          </cell>
          <cell r="D18">
            <v>80.99829682926865</v>
          </cell>
          <cell r="E18">
            <v>58.89283796272518</v>
          </cell>
          <cell r="F18">
            <v>58.89283796272518</v>
          </cell>
          <cell r="G18">
            <v>22.582929773714913</v>
          </cell>
          <cell r="H18">
            <v>22.582929773714913</v>
          </cell>
          <cell r="I18">
            <v>71.78395986949417</v>
          </cell>
          <cell r="J18">
            <v>71.78395986949417</v>
          </cell>
        </row>
        <row r="20">
          <cell r="C20">
            <v>108</v>
          </cell>
          <cell r="D20">
            <v>108</v>
          </cell>
          <cell r="E20">
            <v>62</v>
          </cell>
          <cell r="F20">
            <v>62</v>
          </cell>
          <cell r="G20">
            <v>27</v>
          </cell>
          <cell r="H20">
            <v>27</v>
          </cell>
          <cell r="I20">
            <v>79</v>
          </cell>
          <cell r="J20">
            <v>79</v>
          </cell>
        </row>
        <row r="21">
          <cell r="C21">
            <v>31.8</v>
          </cell>
          <cell r="D21">
            <v>31.8</v>
          </cell>
          <cell r="E21">
            <v>83.6</v>
          </cell>
          <cell r="F21">
            <v>83.6</v>
          </cell>
          <cell r="G21">
            <v>51.2</v>
          </cell>
          <cell r="H21">
            <v>51.2</v>
          </cell>
          <cell r="I21">
            <v>70.9</v>
          </cell>
          <cell r="J21">
            <v>70.9</v>
          </cell>
        </row>
        <row r="23">
          <cell r="C23">
            <v>108</v>
          </cell>
          <cell r="D23">
            <v>108</v>
          </cell>
          <cell r="E23">
            <v>62</v>
          </cell>
          <cell r="F23">
            <v>62</v>
          </cell>
          <cell r="G23">
            <v>50</v>
          </cell>
          <cell r="H23">
            <v>50</v>
          </cell>
          <cell r="I23">
            <v>79</v>
          </cell>
          <cell r="J23">
            <v>79</v>
          </cell>
        </row>
        <row r="24">
          <cell r="C24">
            <v>31.8</v>
          </cell>
          <cell r="D24">
            <v>31.8</v>
          </cell>
          <cell r="E24">
            <v>83.6</v>
          </cell>
          <cell r="F24">
            <v>83.6</v>
          </cell>
          <cell r="G24">
            <v>20.768257816842205</v>
          </cell>
          <cell r="H24">
            <v>20.768257816842205</v>
          </cell>
          <cell r="I24">
            <v>70.9</v>
          </cell>
          <cell r="J24">
            <v>70.9</v>
          </cell>
        </row>
        <row r="26">
          <cell r="C26" t="str">
            <v>GEPG7241(FA)</v>
          </cell>
          <cell r="D26" t="str">
            <v>GEPG7241(FA)</v>
          </cell>
          <cell r="E26" t="str">
            <v>GEPG7241(FA)</v>
          </cell>
          <cell r="F26" t="str">
            <v>GEPG7241(FA)</v>
          </cell>
          <cell r="G26" t="str">
            <v>GEPG7241(FA)</v>
          </cell>
          <cell r="H26" t="str">
            <v>GEPG7241(FA)</v>
          </cell>
          <cell r="I26" t="str">
            <v>GEPG7241(FA)</v>
          </cell>
          <cell r="J26" t="str">
            <v>GEPG7241(FA)</v>
          </cell>
        </row>
        <row r="27">
          <cell r="C27" t="str">
            <v> None/9 ppm</v>
          </cell>
          <cell r="D27" t="str">
            <v> None/9 ppm</v>
          </cell>
          <cell r="E27" t="str">
            <v> None/9 ppm</v>
          </cell>
          <cell r="F27" t="str">
            <v> None/9 ppm</v>
          </cell>
          <cell r="G27" t="str">
            <v> None/9 ppm</v>
          </cell>
          <cell r="H27" t="str">
            <v> None/9 ppm</v>
          </cell>
          <cell r="I27" t="str">
            <v> None/9 ppm</v>
          </cell>
          <cell r="J27" t="str">
            <v> None/9 ppm</v>
          </cell>
        </row>
        <row r="28">
          <cell r="C28">
            <v>1</v>
          </cell>
          <cell r="D28">
            <v>0.5</v>
          </cell>
          <cell r="E28">
            <v>1</v>
          </cell>
          <cell r="F28">
            <v>0.5</v>
          </cell>
          <cell r="G28">
            <v>1</v>
          </cell>
          <cell r="H28">
            <v>0.5</v>
          </cell>
          <cell r="I28">
            <v>1</v>
          </cell>
          <cell r="J28">
            <v>0.5</v>
          </cell>
        </row>
        <row r="29">
          <cell r="C29" t="str">
            <v>Evaporative Cooler Off</v>
          </cell>
          <cell r="D29" t="str">
            <v>Evaporative Cooler Off</v>
          </cell>
          <cell r="E29" t="str">
            <v>Evaporative Cooler Off</v>
          </cell>
          <cell r="F29" t="str">
            <v>Evaporative Cooler Off</v>
          </cell>
          <cell r="G29" t="str">
            <v>Evaporative Cooler Off</v>
          </cell>
          <cell r="H29" t="str">
            <v>Evaporative Cooler Off</v>
          </cell>
          <cell r="I29" t="str">
            <v>Evaporative Cooler Off</v>
          </cell>
          <cell r="J29" t="str">
            <v>Evaporative Cooler Off</v>
          </cell>
        </row>
        <row r="30">
          <cell r="C30" t="str">
            <v>NoEC</v>
          </cell>
          <cell r="D30" t="str">
            <v>NoEC</v>
          </cell>
          <cell r="E30" t="str">
            <v>NoEC</v>
          </cell>
          <cell r="F30" t="str">
            <v>NoEC</v>
          </cell>
          <cell r="G30" t="str">
            <v>NoEC</v>
          </cell>
          <cell r="H30" t="str">
            <v>NoEC</v>
          </cell>
          <cell r="I30" t="str">
            <v>NoEC</v>
          </cell>
          <cell r="J30" t="str">
            <v>NoEC</v>
          </cell>
        </row>
        <row r="31">
          <cell r="C31">
            <v>3</v>
          </cell>
          <cell r="D31">
            <v>3</v>
          </cell>
          <cell r="E31">
            <v>3</v>
          </cell>
          <cell r="F31">
            <v>3</v>
          </cell>
          <cell r="G31">
            <v>3</v>
          </cell>
          <cell r="H31">
            <v>3</v>
          </cell>
          <cell r="I31">
            <v>3</v>
          </cell>
          <cell r="J31">
            <v>3</v>
          </cell>
        </row>
        <row r="32">
          <cell r="C32">
            <v>12.7</v>
          </cell>
          <cell r="D32">
            <v>6.5</v>
          </cell>
          <cell r="E32">
            <v>15.8</v>
          </cell>
          <cell r="F32">
            <v>7.3</v>
          </cell>
          <cell r="G32">
            <v>17.8</v>
          </cell>
          <cell r="H32">
            <v>7.8</v>
          </cell>
          <cell r="I32">
            <v>14.7</v>
          </cell>
          <cell r="J32">
            <v>7</v>
          </cell>
        </row>
        <row r="33">
          <cell r="C33">
            <v>139600</v>
          </cell>
          <cell r="D33">
            <v>69800</v>
          </cell>
          <cell r="E33">
            <v>168200</v>
          </cell>
          <cell r="F33">
            <v>84100</v>
          </cell>
          <cell r="G33">
            <v>183700</v>
          </cell>
          <cell r="H33">
            <v>91900</v>
          </cell>
          <cell r="I33">
            <v>159300</v>
          </cell>
          <cell r="J33">
            <v>79600</v>
          </cell>
        </row>
        <row r="34">
          <cell r="C34">
            <v>9940</v>
          </cell>
          <cell r="D34">
            <v>13160</v>
          </cell>
          <cell r="E34">
            <v>9415</v>
          </cell>
          <cell r="F34">
            <v>12240</v>
          </cell>
          <cell r="G34">
            <v>9215</v>
          </cell>
          <cell r="H34">
            <v>11860</v>
          </cell>
          <cell r="I34">
            <v>9555</v>
          </cell>
          <cell r="J34">
            <v>12480</v>
          </cell>
        </row>
        <row r="35">
          <cell r="C35">
            <v>11030.857006983138</v>
          </cell>
          <cell r="D35">
            <v>14604.233220512888</v>
          </cell>
          <cell r="E35">
            <v>10448.241319994593</v>
          </cell>
          <cell r="F35">
            <v>13583.268588075816</v>
          </cell>
          <cell r="G35">
            <v>10226.292486856099</v>
          </cell>
          <cell r="H35">
            <v>13161.56580511268</v>
          </cell>
          <cell r="I35">
            <v>10603.605503191538</v>
          </cell>
          <cell r="J35">
            <v>13849.60718784201</v>
          </cell>
        </row>
        <row r="36">
          <cell r="C36">
            <v>3182000</v>
          </cell>
          <cell r="D36">
            <v>2261000</v>
          </cell>
          <cell r="E36">
            <v>3584000</v>
          </cell>
          <cell r="F36">
            <v>2397000</v>
          </cell>
          <cell r="G36">
            <v>3842000</v>
          </cell>
          <cell r="H36">
            <v>2482000</v>
          </cell>
          <cell r="I36">
            <v>3441000</v>
          </cell>
          <cell r="J36">
            <v>2352000</v>
          </cell>
        </row>
        <row r="37">
          <cell r="C37">
            <v>1171</v>
          </cell>
          <cell r="D37">
            <v>1200</v>
          </cell>
          <cell r="E37">
            <v>1120</v>
          </cell>
          <cell r="F37">
            <v>1200</v>
          </cell>
          <cell r="G37">
            <v>1083</v>
          </cell>
          <cell r="H37">
            <v>1191</v>
          </cell>
          <cell r="I37">
            <v>1139</v>
          </cell>
          <cell r="J37">
            <v>1200</v>
          </cell>
        </row>
        <row r="38">
          <cell r="C38">
            <v>1387.624</v>
          </cell>
          <cell r="D38">
            <v>918.568</v>
          </cell>
          <cell r="E38">
            <v>1583.603</v>
          </cell>
          <cell r="F38">
            <v>1029.384</v>
          </cell>
          <cell r="G38">
            <v>1692.7955</v>
          </cell>
          <cell r="H38">
            <v>1089.934</v>
          </cell>
          <cell r="I38">
            <v>1522.1115</v>
          </cell>
          <cell r="J38">
            <v>993.408</v>
          </cell>
        </row>
        <row r="39">
          <cell r="C39">
            <v>1539.9076381748462</v>
          </cell>
          <cell r="D39">
            <v>1019.3754787917995</v>
          </cell>
          <cell r="E39">
            <v>1757.3941900230907</v>
          </cell>
          <cell r="F39">
            <v>1142.3528882571761</v>
          </cell>
          <cell r="G39">
            <v>1878.5699298354652</v>
          </cell>
          <cell r="H39">
            <v>1209.5478974898554</v>
          </cell>
          <cell r="I39">
            <v>1689.1543566584119</v>
          </cell>
          <cell r="J39">
            <v>1102.428732152224</v>
          </cell>
        </row>
        <row r="40">
          <cell r="C40">
            <v>3114410</v>
          </cell>
          <cell r="D40">
            <v>2216260</v>
          </cell>
          <cell r="E40">
            <v>3506860</v>
          </cell>
          <cell r="F40">
            <v>2346860</v>
          </cell>
          <cell r="G40">
            <v>3759550</v>
          </cell>
          <cell r="H40">
            <v>2428910</v>
          </cell>
          <cell r="I40">
            <v>3366860</v>
          </cell>
          <cell r="J40">
            <v>2303610</v>
          </cell>
        </row>
        <row r="41">
          <cell r="C41">
            <v>67590</v>
          </cell>
          <cell r="D41">
            <v>44740</v>
          </cell>
          <cell r="E41">
            <v>77140</v>
          </cell>
          <cell r="F41">
            <v>50140</v>
          </cell>
          <cell r="G41">
            <v>82450</v>
          </cell>
          <cell r="H41">
            <v>53090</v>
          </cell>
          <cell r="I41">
            <v>74140</v>
          </cell>
          <cell r="J41">
            <v>48390</v>
          </cell>
        </row>
        <row r="42">
          <cell r="C42">
            <v>3182000</v>
          </cell>
          <cell r="D42">
            <v>2261000</v>
          </cell>
          <cell r="E42">
            <v>3584000</v>
          </cell>
          <cell r="F42">
            <v>2397000</v>
          </cell>
          <cell r="G42">
            <v>3842000</v>
          </cell>
          <cell r="H42">
            <v>2482000</v>
          </cell>
          <cell r="I42">
            <v>3441000</v>
          </cell>
          <cell r="J42">
            <v>2352000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H46">
            <v>0</v>
          </cell>
          <cell r="I46">
            <v>0</v>
          </cell>
          <cell r="J46">
            <v>0</v>
          </cell>
        </row>
        <row r="48">
          <cell r="C48" t="str">
            <v>Natural Gas</v>
          </cell>
          <cell r="D48" t="str">
            <v>Natural Gas</v>
          </cell>
          <cell r="E48" t="str">
            <v>Natural Gas</v>
          </cell>
          <cell r="F48" t="str">
            <v>Natural Gas</v>
          </cell>
          <cell r="G48" t="str">
            <v>Natural Gas</v>
          </cell>
          <cell r="H48" t="str">
            <v>Natural Gas</v>
          </cell>
          <cell r="I48" t="str">
            <v>Natural Gas</v>
          </cell>
          <cell r="J48" t="str">
            <v>Natural Gas</v>
          </cell>
        </row>
        <row r="50">
          <cell r="C50">
            <v>0</v>
          </cell>
          <cell r="D50">
            <v>0</v>
          </cell>
          <cell r="E50">
            <v>0</v>
          </cell>
          <cell r="F50">
            <v>0</v>
          </cell>
          <cell r="G50">
            <v>0</v>
          </cell>
          <cell r="H50">
            <v>0</v>
          </cell>
          <cell r="I50">
            <v>0</v>
          </cell>
          <cell r="J50">
            <v>0</v>
          </cell>
        </row>
        <row r="51">
          <cell r="C51">
            <v>0.7279829999999999</v>
          </cell>
          <cell r="D51">
            <v>0.7279829999999999</v>
          </cell>
          <cell r="E51">
            <v>0.7279829999999999</v>
          </cell>
          <cell r="F51">
            <v>0.7279829999999999</v>
          </cell>
          <cell r="G51">
            <v>0.7279829999999999</v>
          </cell>
          <cell r="H51">
            <v>0.7279829999999999</v>
          </cell>
          <cell r="I51">
            <v>0.7279829999999999</v>
          </cell>
          <cell r="J51">
            <v>0.7279829999999999</v>
          </cell>
        </row>
        <row r="52">
          <cell r="C52">
            <v>0.237904</v>
          </cell>
          <cell r="D52">
            <v>0.237904</v>
          </cell>
          <cell r="E52">
            <v>0.237904</v>
          </cell>
          <cell r="F52">
            <v>0.237904</v>
          </cell>
          <cell r="G52">
            <v>0.237904</v>
          </cell>
          <cell r="H52">
            <v>0.237904</v>
          </cell>
          <cell r="I52">
            <v>0.237904</v>
          </cell>
          <cell r="J52">
            <v>0.237904</v>
          </cell>
        </row>
        <row r="53">
          <cell r="C53">
            <v>0.010789</v>
          </cell>
          <cell r="D53">
            <v>0.010789</v>
          </cell>
          <cell r="E53">
            <v>0.010789</v>
          </cell>
          <cell r="F53">
            <v>0.010789</v>
          </cell>
          <cell r="G53">
            <v>0.010789</v>
          </cell>
          <cell r="H53">
            <v>0.010789</v>
          </cell>
          <cell r="I53">
            <v>0.010789</v>
          </cell>
          <cell r="J53">
            <v>0.010789</v>
          </cell>
        </row>
        <row r="54">
          <cell r="C54">
            <v>0.023321</v>
          </cell>
          <cell r="D54">
            <v>0.023321</v>
          </cell>
          <cell r="E54">
            <v>0.023321</v>
          </cell>
          <cell r="F54">
            <v>0.023321</v>
          </cell>
          <cell r="G54">
            <v>0.023321</v>
          </cell>
          <cell r="H54">
            <v>0.023321</v>
          </cell>
          <cell r="I54">
            <v>0.023321</v>
          </cell>
          <cell r="J54">
            <v>0.023321</v>
          </cell>
        </row>
        <row r="55">
          <cell r="C55">
            <v>2.9999999999999997E-06</v>
          </cell>
          <cell r="D55">
            <v>2.9999999999999997E-06</v>
          </cell>
          <cell r="E55">
            <v>2.9999999999999997E-06</v>
          </cell>
          <cell r="F55">
            <v>2.9999999999999997E-06</v>
          </cell>
          <cell r="G55">
            <v>2.9999999999999997E-06</v>
          </cell>
          <cell r="H55">
            <v>2.9999999999999997E-06</v>
          </cell>
          <cell r="I55">
            <v>2.9999999999999997E-06</v>
          </cell>
          <cell r="J55">
            <v>2.9999999999999997E-06</v>
          </cell>
        </row>
        <row r="56">
          <cell r="C56">
            <v>1</v>
          </cell>
          <cell r="D56">
            <v>1</v>
          </cell>
          <cell r="E56">
            <v>1</v>
          </cell>
          <cell r="F56">
            <v>1</v>
          </cell>
          <cell r="G56">
            <v>1</v>
          </cell>
          <cell r="H56">
            <v>1</v>
          </cell>
          <cell r="I56">
            <v>1</v>
          </cell>
          <cell r="J56">
            <v>1</v>
          </cell>
        </row>
        <row r="58">
          <cell r="C58">
            <v>20530.07467279544</v>
          </cell>
          <cell r="D58">
            <v>20530.07467279544</v>
          </cell>
          <cell r="E58">
            <v>20530.07467279544</v>
          </cell>
          <cell r="F58">
            <v>20530.07467279544</v>
          </cell>
          <cell r="G58">
            <v>20530.07467279544</v>
          </cell>
          <cell r="H58">
            <v>20530.07467279544</v>
          </cell>
          <cell r="I58">
            <v>20530.07467279544</v>
          </cell>
          <cell r="J58">
            <v>20530.07467279544</v>
          </cell>
        </row>
        <row r="59">
          <cell r="C59">
            <v>22783.130589365457</v>
          </cell>
          <cell r="D59">
            <v>22783.130589365457</v>
          </cell>
          <cell r="E59">
            <v>22783.130589365457</v>
          </cell>
          <cell r="F59">
            <v>22783.130589365457</v>
          </cell>
          <cell r="G59">
            <v>22783.130589365457</v>
          </cell>
          <cell r="H59">
            <v>22783.130589365457</v>
          </cell>
          <cell r="I59">
            <v>22783.130589365457</v>
          </cell>
          <cell r="J59">
            <v>22783.130589365457</v>
          </cell>
        </row>
        <row r="60">
          <cell r="C60">
            <v>1.1097441656924687</v>
          </cell>
          <cell r="D60">
            <v>1.1097441656924687</v>
          </cell>
          <cell r="E60">
            <v>1.1097441656924687</v>
          </cell>
          <cell r="F60">
            <v>1.1097441656924687</v>
          </cell>
          <cell r="G60">
            <v>1.1097441656924687</v>
          </cell>
          <cell r="H60">
            <v>1.1097441656924687</v>
          </cell>
          <cell r="I60">
            <v>1.1097441656924687</v>
          </cell>
          <cell r="J60">
            <v>1.1097441656924687</v>
          </cell>
        </row>
        <row r="62">
          <cell r="C62">
            <v>365</v>
          </cell>
          <cell r="D62">
            <v>365</v>
          </cell>
          <cell r="E62">
            <v>365</v>
          </cell>
          <cell r="F62">
            <v>365</v>
          </cell>
          <cell r="G62">
            <v>365</v>
          </cell>
          <cell r="H62">
            <v>365</v>
          </cell>
          <cell r="I62">
            <v>365</v>
          </cell>
          <cell r="J62">
            <v>365</v>
          </cell>
        </row>
        <row r="65">
          <cell r="C65">
            <v>0.009200468070072071</v>
          </cell>
          <cell r="D65">
            <v>0.00922369840091054</v>
          </cell>
          <cell r="E65">
            <v>0.009292666910790703</v>
          </cell>
          <cell r="F65">
            <v>0.00930247445275903</v>
          </cell>
          <cell r="G65">
            <v>0.009416031172468475</v>
          </cell>
          <cell r="H65">
            <v>0.009417187657503165</v>
          </cell>
          <cell r="I65">
            <v>0.009217580355810799</v>
          </cell>
          <cell r="J65">
            <v>0.009233153406565208</v>
          </cell>
        </row>
        <row r="66">
          <cell r="C66">
            <v>0.03637196197634454</v>
          </cell>
          <cell r="D66">
            <v>0.03391802141706697</v>
          </cell>
          <cell r="E66">
            <v>0.036988310027107764</v>
          </cell>
          <cell r="F66">
            <v>0.03596321797544545</v>
          </cell>
          <cell r="G66">
            <v>0.03705882520607504</v>
          </cell>
          <cell r="H66">
            <v>0.03693954080349282</v>
          </cell>
          <cell r="I66">
            <v>0.03691771466375266</v>
          </cell>
          <cell r="J66">
            <v>0.035276628466703264</v>
          </cell>
        </row>
        <row r="67">
          <cell r="C67">
            <v>0.09591375805328715</v>
          </cell>
          <cell r="D67">
            <v>0.09119968099435066</v>
          </cell>
          <cell r="E67">
            <v>0.08709435608832874</v>
          </cell>
          <cell r="F67">
            <v>0.08511457266767054</v>
          </cell>
          <cell r="G67">
            <v>0.07457351162005182</v>
          </cell>
          <cell r="H67">
            <v>0.07434158041297655</v>
          </cell>
          <cell r="I67">
            <v>0.0946888273747091</v>
          </cell>
          <cell r="J67">
            <v>0.09153242172186525</v>
          </cell>
        </row>
        <row r="68">
          <cell r="C68">
            <v>0.7327948801380848</v>
          </cell>
          <cell r="D68">
            <v>0.7346289454402807</v>
          </cell>
          <cell r="E68">
            <v>0.7401398934504503</v>
          </cell>
          <cell r="F68">
            <v>0.7409142812810311</v>
          </cell>
          <cell r="G68">
            <v>0.7499629060832713</v>
          </cell>
          <cell r="H68">
            <v>0.7500542304087596</v>
          </cell>
          <cell r="I68">
            <v>0.7341608695465992</v>
          </cell>
          <cell r="J68">
            <v>0.7353904077335266</v>
          </cell>
        </row>
        <row r="69">
          <cell r="C69">
            <v>0.12571887561266734</v>
          </cell>
          <cell r="D69">
            <v>0.13102960138613978</v>
          </cell>
          <cell r="E69">
            <v>0.12648471642228545</v>
          </cell>
          <cell r="F69">
            <v>0.128705398104552</v>
          </cell>
          <cell r="G69">
            <v>0.12898866870823786</v>
          </cell>
          <cell r="H69">
            <v>0.12924740369151885</v>
          </cell>
          <cell r="I69">
            <v>0.12501495106707347</v>
          </cell>
          <cell r="J69">
            <v>0.12856733421272645</v>
          </cell>
        </row>
        <row r="70">
          <cell r="C70">
            <v>5.61495441510872E-08</v>
          </cell>
          <cell r="D70">
            <v>5.236125129333833E-08</v>
          </cell>
          <cell r="E70">
            <v>5.7101037010099715E-08</v>
          </cell>
          <cell r="F70">
            <v>5.5518541915356774E-08</v>
          </cell>
          <cell r="G70">
            <v>5.720989545324115E-08</v>
          </cell>
          <cell r="H70">
            <v>5.702574908154742E-08</v>
          </cell>
          <cell r="I70">
            <v>5.699205478158678E-08</v>
          </cell>
          <cell r="J70">
            <v>5.4458613172445794E-08</v>
          </cell>
        </row>
        <row r="71">
          <cell r="C71">
            <v>1.0000000000000002</v>
          </cell>
          <cell r="D71">
            <v>1</v>
          </cell>
          <cell r="E71">
            <v>0.9999999999999999</v>
          </cell>
          <cell r="F71">
            <v>1.0000000000000002</v>
          </cell>
          <cell r="G71">
            <v>1</v>
          </cell>
          <cell r="H71">
            <v>1.0000000000000002</v>
          </cell>
          <cell r="I71">
            <v>1</v>
          </cell>
          <cell r="J71">
            <v>1</v>
          </cell>
        </row>
        <row r="72">
          <cell r="C72">
            <v>9</v>
          </cell>
          <cell r="D72">
            <v>9</v>
          </cell>
          <cell r="E72">
            <v>9</v>
          </cell>
          <cell r="F72">
            <v>9</v>
          </cell>
          <cell r="G72">
            <v>9</v>
          </cell>
          <cell r="H72">
            <v>9</v>
          </cell>
          <cell r="I72">
            <v>9</v>
          </cell>
          <cell r="J72">
            <v>9</v>
          </cell>
        </row>
        <row r="75">
          <cell r="C75" t="str">
            <v>GEPG7241(FA)108_32_100REV_0</v>
          </cell>
          <cell r="D75" t="str">
            <v>GEPG7241(FA)108_32_50REV_0</v>
          </cell>
          <cell r="E75" t="str">
            <v>GEPG7241(FA)62_84_100REV_0</v>
          </cell>
          <cell r="F75" t="str">
            <v>GEPG7241(FA)62_84_50REV_0</v>
          </cell>
          <cell r="G75" t="str">
            <v>GEPG7241(FA)27_51_100REV_0</v>
          </cell>
          <cell r="H75" t="str">
            <v>GEPG7241(FA)27_51_50REV_0</v>
          </cell>
          <cell r="I75" t="str">
            <v>GEPG7241(FA)79_71_100REV_0</v>
          </cell>
          <cell r="J75" t="str">
            <v>GEPG7241(FA)79_71_50REV_0</v>
          </cell>
        </row>
        <row r="76">
          <cell r="C76">
            <v>108</v>
          </cell>
          <cell r="D76">
            <v>108</v>
          </cell>
          <cell r="E76">
            <v>62</v>
          </cell>
          <cell r="F76">
            <v>62</v>
          </cell>
          <cell r="G76">
            <v>27</v>
          </cell>
          <cell r="H76">
            <v>27</v>
          </cell>
          <cell r="I76">
            <v>79</v>
          </cell>
          <cell r="J76">
            <v>79</v>
          </cell>
        </row>
        <row r="78">
          <cell r="C78" t="str">
            <v>GEPG7241(FA)108_32_100REV_0</v>
          </cell>
          <cell r="D78" t="str">
            <v>GEPG7241(FA)108_32_50REV_0</v>
          </cell>
          <cell r="E78" t="str">
            <v>GEPG7241(FA)62_84_100REV_0</v>
          </cell>
          <cell r="F78" t="str">
            <v>GEPG7241(FA)62_84_50REV_0</v>
          </cell>
          <cell r="G78" t="str">
            <v>GEPG7241(FA)27_51_100REV_0</v>
          </cell>
          <cell r="H78" t="str">
            <v>GEPG7241(FA)27_51_50REV_0</v>
          </cell>
          <cell r="I78" t="str">
            <v>GEPG7241(FA)79_71_100REV_0</v>
          </cell>
          <cell r="J78" t="str">
            <v>GEPG7241(FA)79_71_50REV_0</v>
          </cell>
        </row>
        <row r="79">
          <cell r="C79">
            <v>3</v>
          </cell>
          <cell r="D79">
            <v>4</v>
          </cell>
          <cell r="E79">
            <v>5</v>
          </cell>
          <cell r="F79">
            <v>6</v>
          </cell>
          <cell r="G79">
            <v>7</v>
          </cell>
          <cell r="H79">
            <v>8</v>
          </cell>
          <cell r="I79">
            <v>9</v>
          </cell>
          <cell r="J79">
            <v>10</v>
          </cell>
        </row>
        <row r="81">
          <cell r="C81" t="str">
            <v>SOURCE    NUMBER COL1 D1 COL2   TEMP 100. PRES 100. FLOW 3</v>
          </cell>
          <cell r="D81" t="str">
            <v>SOURCE    NUMBER COL1 D1 COL2   TEMP 100. PRES 100. FLOW 4</v>
          </cell>
          <cell r="E81" t="str">
            <v>SOURCE    NUMBER COL1 D1 COL2   TEMP 100. PRES 100. FLOW 5</v>
          </cell>
          <cell r="F81" t="str">
            <v>SOURCE    NUMBER COL1 D1 COL2   TEMP 100. PRES 100. FLOW 6</v>
          </cell>
          <cell r="G81" t="str">
            <v>SOURCE    NUMBER COL1 D1 COL2   TEMP 100. PRES 100. FLOW 7</v>
          </cell>
          <cell r="H81" t="str">
            <v>SOURCE    NUMBER COL1 D1 COL2   TEMP 100. PRES 100. FLOW 8</v>
          </cell>
          <cell r="I81" t="str">
            <v>SOURCE    NUMBER COL1 D1 COL2   TEMP 100. PRES 100. FLOW 9</v>
          </cell>
          <cell r="J81" t="str">
            <v>SOURCE    NUMBER COL1 D1 COL2   TEMP 100. PRES 100. FLOW 10</v>
          </cell>
        </row>
        <row r="82">
          <cell r="C82" t="str">
            <v>SINK      NUMBER COL2 I1 COL1</v>
          </cell>
          <cell r="D82" t="str">
            <v>SINK      NUMBER COL2 I1 COL1</v>
          </cell>
          <cell r="E82" t="str">
            <v>SINK      NUMBER COL2 I1 COL1</v>
          </cell>
          <cell r="F82" t="str">
            <v>SINK      NUMBER COL2 I1 COL1</v>
          </cell>
          <cell r="G82" t="str">
            <v>SINK      NUMBER COL2 I1 COL1</v>
          </cell>
          <cell r="H82" t="str">
            <v>SINK      NUMBER COL2 I1 COL1</v>
          </cell>
          <cell r="I82" t="str">
            <v>SINK      NUMBER COL2 I1 COL1</v>
          </cell>
          <cell r="J82" t="str">
            <v>SINK      NUMBER COL2 I1 COL1</v>
          </cell>
        </row>
        <row r="83">
          <cell r="C83" t="str">
            <v>% ======================================================</v>
          </cell>
          <cell r="D83" t="str">
            <v>% ======================================================</v>
          </cell>
          <cell r="E83" t="str">
            <v>% ======================================================</v>
          </cell>
          <cell r="F83" t="str">
            <v>% ======================================================</v>
          </cell>
          <cell r="G83" t="str">
            <v>% ======================================================</v>
          </cell>
          <cell r="H83" t="str">
            <v>% ======================================================</v>
          </cell>
          <cell r="I83" t="str">
            <v>% ======================================================</v>
          </cell>
          <cell r="J83" t="str">
            <v>% ======================================================</v>
          </cell>
        </row>
        <row r="84">
          <cell r="C84" t="str">
            <v>% ======== GEPG7241(FA) PERFORMANCE DATA ==========</v>
          </cell>
          <cell r="D84" t="str">
            <v>% ======== GEPG7241(FA) PERFORMANCE DATA ==========</v>
          </cell>
          <cell r="E84" t="str">
            <v>% ======== GEPG7241(FA) PERFORMANCE DATA ==========</v>
          </cell>
          <cell r="F84" t="str">
            <v>% ======== GEPG7241(FA) PERFORMANCE DATA ==========</v>
          </cell>
          <cell r="G84" t="str">
            <v>% ======== GEPG7241(FA) PERFORMANCE DATA ==========</v>
          </cell>
          <cell r="H84" t="str">
            <v>% ======== GEPG7241(FA) PERFORMANCE DATA ==========</v>
          </cell>
          <cell r="I84" t="str">
            <v>% ======== GEPG7241(FA) PERFORMANCE DATA ==========</v>
          </cell>
          <cell r="J84" t="str">
            <v>% ======== GEPG7241(FA) PERFORMANCE DATA ==========</v>
          </cell>
        </row>
        <row r="85">
          <cell r="C85" t="str">
            <v>% ======================================================</v>
          </cell>
          <cell r="D85" t="str">
            <v>% ======================================================</v>
          </cell>
          <cell r="E85" t="str">
            <v>% ======================================================</v>
          </cell>
          <cell r="F85" t="str">
            <v>% ======================================================</v>
          </cell>
          <cell r="G85" t="str">
            <v>% ======================================================</v>
          </cell>
          <cell r="H85" t="str">
            <v>% ======================================================</v>
          </cell>
          <cell r="I85" t="str">
            <v>% ======================================================</v>
          </cell>
          <cell r="J85" t="str">
            <v>% ======================================================</v>
          </cell>
        </row>
        <row r="86">
          <cell r="C86" t="str">
            <v>%     CTG Case:  GEPG7241(FA)108_32_100REV_0</v>
          </cell>
          <cell r="D86" t="str">
            <v>%     CTG Case:  GEPG7241(FA)108_32_50REV_0</v>
          </cell>
          <cell r="E86" t="str">
            <v>%     CTG Case:  GEPG7241(FA)62_84_100REV_0</v>
          </cell>
          <cell r="F86" t="str">
            <v>%     CTG Case:  GEPG7241(FA)62_84_50REV_0</v>
          </cell>
          <cell r="G86" t="str">
            <v>%     CTG Case:  GEPG7241(FA)27_51_100REV_0</v>
          </cell>
          <cell r="H86" t="str">
            <v>%     CTG Case:  GEPG7241(FA)27_51_50REV_0</v>
          </cell>
          <cell r="I86" t="str">
            <v>%     CTG Case:  GEPG7241(FA)79_71_100REV_0</v>
          </cell>
          <cell r="J86" t="str">
            <v>%     CTG Case:  GEPG7241(FA)79_71_50REV_0</v>
          </cell>
        </row>
        <row r="87">
          <cell r="C87" t="str">
            <v>%     Diluent/NOx Emission Rate:   None/9 ppm</v>
          </cell>
          <cell r="D87" t="str">
            <v>%     Diluent/NOx Emission Rate:   None/9 ppm</v>
          </cell>
          <cell r="E87" t="str">
            <v>%     Diluent/NOx Emission Rate:   None/9 ppm</v>
          </cell>
          <cell r="F87" t="str">
            <v>%     Diluent/NOx Emission Rate:   None/9 ppm</v>
          </cell>
          <cell r="G87" t="str">
            <v>%     Diluent/NOx Emission Rate:   None/9 ppm</v>
          </cell>
          <cell r="H87" t="str">
            <v>%     Diluent/NOx Emission Rate:   None/9 ppm</v>
          </cell>
          <cell r="I87" t="str">
            <v>%     Diluent/NOx Emission Rate:   None/9 ppm</v>
          </cell>
          <cell r="J87" t="str">
            <v>%     Diluent/NOx Emission Rate:   None/9 ppm</v>
          </cell>
        </row>
        <row r="88">
          <cell r="C88" t="str">
            <v>%     CTG Fuel Type:  Natural Gas</v>
          </cell>
          <cell r="D88" t="str">
            <v>%     CTG Fuel Type:  Natural Gas</v>
          </cell>
          <cell r="E88" t="str">
            <v>%     CTG Fuel Type:  Natural Gas</v>
          </cell>
          <cell r="F88" t="str">
            <v>%     CTG Fuel Type:  Natural Gas</v>
          </cell>
          <cell r="G88" t="str">
            <v>%     CTG Fuel Type:  Natural Gas</v>
          </cell>
          <cell r="H88" t="str">
            <v>%     CTG Fuel Type:  Natural Gas</v>
          </cell>
          <cell r="I88" t="str">
            <v>%     CTG Fuel Type:  Natural Gas</v>
          </cell>
          <cell r="J88" t="str">
            <v>%     CTG Fuel Type:  Natural Gas</v>
          </cell>
        </row>
        <row r="89">
          <cell r="C89" t="str">
            <v>%     CTG Load Level (percent of Base Load):  100%</v>
          </cell>
          <cell r="D89" t="str">
            <v>%     CTG Load Level (percent of Base Load):  50%</v>
          </cell>
          <cell r="E89" t="str">
            <v>%     CTG Load Level (percent of Base Load):  100%</v>
          </cell>
          <cell r="F89" t="str">
            <v>%     CTG Load Level (percent of Base Load):  50%</v>
          </cell>
          <cell r="G89" t="str">
            <v>%     CTG Load Level (percent of Base Load):  100%</v>
          </cell>
          <cell r="H89" t="str">
            <v>%     CTG Load Level (percent of Base Load):  50%</v>
          </cell>
          <cell r="I89" t="str">
            <v>%     CTG Load Level (percent of Base Load):  100%</v>
          </cell>
          <cell r="J89" t="str">
            <v>%     CTG Load Level (percent of Base Load):  50%</v>
          </cell>
        </row>
        <row r="90">
          <cell r="C90" t="str">
            <v>%     CTG Performance Reference:  GTPE 03/15/2004</v>
          </cell>
          <cell r="D90" t="str">
            <v>%     CTG Performance Reference:  GTPE 03/15/2004</v>
          </cell>
          <cell r="E90" t="str">
            <v>%     CTG Performance Reference:  GTPE 03/15/2004</v>
          </cell>
          <cell r="F90" t="str">
            <v>%     CTG Performance Reference:  GTPE 03/15/2004</v>
          </cell>
          <cell r="G90" t="str">
            <v>%     CTG Performance Reference:  GTPE 03/15/2004</v>
          </cell>
          <cell r="H90" t="str">
            <v>%     CTG Performance Reference:  GTPE 03/15/2004</v>
          </cell>
          <cell r="I90" t="str">
            <v>%     CTG Performance Reference:  GTPE 03/15/2004</v>
          </cell>
          <cell r="J90" t="str">
            <v>%     CTG Performance Reference:  GTPE 03/15/2004</v>
          </cell>
        </row>
        <row r="91">
          <cell r="C91" t="str">
            <v>%</v>
          </cell>
          <cell r="D91" t="str">
            <v>%</v>
          </cell>
          <cell r="E91" t="str">
            <v>%</v>
          </cell>
          <cell r="F91" t="str">
            <v>%</v>
          </cell>
          <cell r="G91" t="str">
            <v>%</v>
          </cell>
          <cell r="H91" t="str">
            <v>%</v>
          </cell>
          <cell r="I91" t="str">
            <v>%</v>
          </cell>
          <cell r="J91" t="str">
            <v>%</v>
          </cell>
        </row>
        <row r="92">
          <cell r="C92" t="str">
            <v>%     Ambient Conditions:      108.0 F / 31.8% R.H. / 14.690 psia</v>
          </cell>
          <cell r="D92" t="str">
            <v>%     Ambient Conditions:      108.0 F / 31.8% R.H. / 14.690 psia</v>
          </cell>
          <cell r="E92" t="str">
            <v>%     Ambient Conditions:      62.0 F / 83.6% R.H. / 14.690 psia</v>
          </cell>
          <cell r="F92" t="str">
            <v>%     Ambient Conditions:      62.0 F / 83.6% R.H. / 14.690 psia</v>
          </cell>
          <cell r="G92" t="str">
            <v>%     Ambient Conditions:      27.0 F / 51.2% R.H. / 14.690 psia</v>
          </cell>
          <cell r="H92" t="str">
            <v>%     Ambient Conditions:      27.0 F / 51.2% R.H. / 14.690 psia</v>
          </cell>
          <cell r="I92" t="str">
            <v>%     Ambient Conditions:      79.0 F / 70.9% R.H. / 14.690 psia</v>
          </cell>
          <cell r="J92" t="str">
            <v>%     Ambient Conditions:      79.0 F / 70.9% R.H. / 14.690 psia</v>
          </cell>
        </row>
        <row r="93">
          <cell r="C93" t="str">
            <v>%     Compressor Inlet Conditions:      108.0 F / 31.8% R.H.</v>
          </cell>
          <cell r="D93" t="str">
            <v>%     Compressor Inlet Conditions:      108.0 F / 31.8% R.H.</v>
          </cell>
          <cell r="E93" t="str">
            <v>%     Compressor Inlet Conditions:      62.0 F / 83.6% R.H.</v>
          </cell>
          <cell r="F93" t="str">
            <v>%     Compressor Inlet Conditions:      62.0 F / 83.6% R.H.</v>
          </cell>
          <cell r="G93" t="str">
            <v>%     Compressor Inlet Conditions:      27.0 F / 51.2% R.H.</v>
          </cell>
          <cell r="H93" t="str">
            <v>%     Compressor Inlet Conditions:      27.0 F / 51.2% R.H.</v>
          </cell>
          <cell r="I93" t="str">
            <v>%     Compressor Inlet Conditions:      79.0 F / 70.9% R.H.</v>
          </cell>
          <cell r="J93" t="str">
            <v>%     Compressor Inlet Conditions:      79.0 F / 70.9% R.H.</v>
          </cell>
        </row>
        <row r="94">
          <cell r="C94" t="str">
            <v>%     CTG Load Condition:      100.0% of Base Load</v>
          </cell>
          <cell r="D94" t="str">
            <v>%     CTG Load Condition:      50.0% of Base Load</v>
          </cell>
          <cell r="E94" t="str">
            <v>%     CTG Load Condition:      100.0% of Base Load</v>
          </cell>
          <cell r="F94" t="str">
            <v>%     CTG Load Condition:      50.0% of Base Load</v>
          </cell>
          <cell r="G94" t="str">
            <v>%     CTG Load Condition:      100.0% of Base Load</v>
          </cell>
          <cell r="H94" t="str">
            <v>%     CTG Load Condition:      50.0% of Base Load</v>
          </cell>
          <cell r="I94" t="str">
            <v>%     CTG Load Condition:      100.0% of Base Load</v>
          </cell>
          <cell r="J94" t="str">
            <v>%     CTG Load Condition:      50.0% of Base Load</v>
          </cell>
        </row>
        <row r="95">
          <cell r="C95" t="str">
            <v>%     Gross CTG Output:        139600 kW</v>
          </cell>
          <cell r="D95" t="str">
            <v>%     Gross CTG Output:        69800 kW</v>
          </cell>
          <cell r="E95" t="str">
            <v>%     Gross CTG Output:        168200 kW</v>
          </cell>
          <cell r="F95" t="str">
            <v>%     Gross CTG Output:        84100 kW</v>
          </cell>
          <cell r="G95" t="str">
            <v>%     Gross CTG Output:        183700 kW</v>
          </cell>
          <cell r="H95" t="str">
            <v>%     Gross CTG Output:        91900 kW</v>
          </cell>
          <cell r="I95" t="str">
            <v>%     Gross CTG Output:        159300 kW</v>
          </cell>
          <cell r="J95" t="str">
            <v>%     Gross CTG Output:        79600 kW</v>
          </cell>
        </row>
        <row r="96">
          <cell r="C96" t="str">
            <v>%     Gross CTG Heat Rate:     9940 Btu/kWh (LHV)</v>
          </cell>
          <cell r="D96" t="str">
            <v>%     Gross CTG Heat Rate:     13160 Btu/kWh (LHV)</v>
          </cell>
          <cell r="E96" t="str">
            <v>%     Gross CTG Heat Rate:     9415 Btu/kWh (LHV)</v>
          </cell>
          <cell r="F96" t="str">
            <v>%     Gross CTG Heat Rate:     12240 Btu/kWh (LHV)</v>
          </cell>
          <cell r="G96" t="str">
            <v>%     Gross CTG Heat Rate:     9215 Btu/kWh (LHV)</v>
          </cell>
          <cell r="H96" t="str">
            <v>%     Gross CTG Heat Rate:     11860 Btu/kWh (LHV)</v>
          </cell>
          <cell r="I96" t="str">
            <v>%     Gross CTG Heat Rate:     9555 Btu/kWh (LHV)</v>
          </cell>
          <cell r="J96" t="str">
            <v>%     Gross CTG Heat Rate:     12480 Btu/kWh (LHV)</v>
          </cell>
        </row>
        <row r="97">
          <cell r="C97" t="str">
            <v>%     Water Injection Ratio:   0.000</v>
          </cell>
          <cell r="D97" t="str">
            <v>%     Water Injection Ratio:   0.000</v>
          </cell>
          <cell r="E97" t="str">
            <v>%     Water Injection Ratio:   0.000</v>
          </cell>
          <cell r="F97" t="str">
            <v>%     Water Injection Ratio:   0.000</v>
          </cell>
          <cell r="G97" t="str">
            <v>%     Water Injection Ratio:   0.000</v>
          </cell>
          <cell r="H97" t="str">
            <v>%     Water Injection Ratio:   0.000</v>
          </cell>
          <cell r="I97" t="str">
            <v>%     Water Injection Ratio:   0.000</v>
          </cell>
          <cell r="J97" t="str">
            <v>%     Water Injection Ratio:   0.000</v>
          </cell>
        </row>
        <row r="98">
          <cell r="C98" t="str">
            <v>%     Steam Injection Ratio:   0.000</v>
          </cell>
          <cell r="D98" t="str">
            <v>%     Steam Injection Ratio:   0.000</v>
          </cell>
          <cell r="E98" t="str">
            <v>%     Steam Injection Ratio:   0.000</v>
          </cell>
          <cell r="F98" t="str">
            <v>%     Steam Injection Ratio:   0.000</v>
          </cell>
          <cell r="G98" t="str">
            <v>%     Steam Injection Ratio:   0.000</v>
          </cell>
          <cell r="H98" t="str">
            <v>%     Steam Injection Ratio:   0.000</v>
          </cell>
          <cell r="I98" t="str">
            <v>%     Steam Injection Ratio:   0.000</v>
          </cell>
          <cell r="J98" t="str">
            <v>%     Steam Injection Ratio:   0.000</v>
          </cell>
        </row>
        <row r="99">
          <cell r="C99" t="str">
            <v>%    Performance Reference:  GTPE 03/15/2004</v>
          </cell>
          <cell r="D99" t="str">
            <v>%    Performance Reference:  GTPE 03/15/2004</v>
          </cell>
          <cell r="E99" t="str">
            <v>%    Performance Reference:  GTPE 03/15/2004</v>
          </cell>
          <cell r="F99" t="str">
            <v>%    Performance Reference:  GTPE 03/15/2004</v>
          </cell>
          <cell r="G99" t="str">
            <v>%    Performance Reference:  GTPE 03/15/2004</v>
          </cell>
          <cell r="H99" t="str">
            <v>%    Performance Reference:  GTPE 03/15/2004</v>
          </cell>
          <cell r="I99" t="str">
            <v>%    Performance Reference:  GTPE 03/15/2004</v>
          </cell>
          <cell r="J99" t="str">
            <v>%    Performance Reference:  GTPE 03/15/2004</v>
          </cell>
        </row>
        <row r="100">
          <cell r="C100" t="str">
            <v>%</v>
          </cell>
          <cell r="D100" t="str">
            <v>%</v>
          </cell>
          <cell r="E100" t="str">
            <v>%</v>
          </cell>
          <cell r="F100" t="str">
            <v>%</v>
          </cell>
          <cell r="G100" t="str">
            <v>%</v>
          </cell>
          <cell r="H100" t="str">
            <v>%</v>
          </cell>
          <cell r="I100" t="str">
            <v>%</v>
          </cell>
          <cell r="J100" t="str">
            <v>%</v>
          </cell>
        </row>
        <row r="103">
          <cell r="C103">
            <v>0</v>
          </cell>
          <cell r="D103">
            <v>0</v>
          </cell>
          <cell r="E103">
            <v>0</v>
          </cell>
          <cell r="F103">
            <v>0</v>
          </cell>
          <cell r="G103">
            <v>0</v>
          </cell>
          <cell r="H103">
            <v>0</v>
          </cell>
          <cell r="I103">
            <v>0</v>
          </cell>
          <cell r="J103">
            <v>0</v>
          </cell>
        </row>
        <row r="104">
          <cell r="C104">
            <v>49204.370969999996</v>
          </cell>
          <cell r="D104">
            <v>32569.959419999996</v>
          </cell>
          <cell r="E104">
            <v>56156.60861999999</v>
          </cell>
          <cell r="F104">
            <v>36501.067619999994</v>
          </cell>
          <cell r="G104">
            <v>60022.19834999999</v>
          </cell>
          <cell r="H104">
            <v>38648.61747</v>
          </cell>
          <cell r="I104">
            <v>53972.65962</v>
          </cell>
          <cell r="J104">
            <v>35227.097369999996</v>
          </cell>
        </row>
        <row r="105">
          <cell r="C105">
            <v>16079.93136</v>
          </cell>
          <cell r="D105">
            <v>10643.82496</v>
          </cell>
          <cell r="E105">
            <v>18351.91456</v>
          </cell>
          <cell r="F105">
            <v>11928.50656</v>
          </cell>
          <cell r="G105">
            <v>19615.1848</v>
          </cell>
          <cell r="H105">
            <v>12630.32336</v>
          </cell>
          <cell r="I105">
            <v>17638.20256</v>
          </cell>
          <cell r="J105">
            <v>11512.17456</v>
          </cell>
        </row>
        <row r="106">
          <cell r="C106">
            <v>729.22851</v>
          </cell>
          <cell r="D106">
            <v>482.69986</v>
          </cell>
          <cell r="E106">
            <v>832.26346</v>
          </cell>
          <cell r="F106">
            <v>540.96046</v>
          </cell>
          <cell r="G106">
            <v>889.55305</v>
          </cell>
          <cell r="H106">
            <v>572.78801</v>
          </cell>
          <cell r="I106">
            <v>799.89646</v>
          </cell>
          <cell r="J106">
            <v>522.07971</v>
          </cell>
        </row>
        <row r="107">
          <cell r="C107">
            <v>1576.26639</v>
          </cell>
          <cell r="D107">
            <v>1043.38154</v>
          </cell>
          <cell r="E107">
            <v>1798.9819400000001</v>
          </cell>
          <cell r="F107">
            <v>1169.31494</v>
          </cell>
          <cell r="G107">
            <v>1922.81645</v>
          </cell>
          <cell r="H107">
            <v>1238.1118900000001</v>
          </cell>
          <cell r="I107">
            <v>1729.0189400000002</v>
          </cell>
          <cell r="J107">
            <v>1128.5031900000001</v>
          </cell>
        </row>
        <row r="108">
          <cell r="C108">
            <v>0.20276999999999998</v>
          </cell>
          <cell r="D108">
            <v>0.13421999999999998</v>
          </cell>
          <cell r="E108">
            <v>0.23142</v>
          </cell>
          <cell r="F108">
            <v>0.15041999999999997</v>
          </cell>
          <cell r="G108">
            <v>0.24734999999999996</v>
          </cell>
          <cell r="H108">
            <v>0.15927</v>
          </cell>
          <cell r="I108">
            <v>0.22241999999999998</v>
          </cell>
          <cell r="J108">
            <v>0.14517</v>
          </cell>
        </row>
        <row r="109">
          <cell r="C109">
            <v>67590</v>
          </cell>
          <cell r="D109">
            <v>44740</v>
          </cell>
          <cell r="E109">
            <v>77139.99999999999</v>
          </cell>
          <cell r="F109">
            <v>50139.99999999999</v>
          </cell>
          <cell r="G109">
            <v>82450</v>
          </cell>
          <cell r="H109">
            <v>53089.99999999999</v>
          </cell>
          <cell r="I109">
            <v>74140</v>
          </cell>
          <cell r="J109">
            <v>48390</v>
          </cell>
        </row>
        <row r="111">
          <cell r="C111">
            <v>0</v>
          </cell>
          <cell r="D111">
            <v>0</v>
          </cell>
          <cell r="E111">
            <v>0</v>
          </cell>
          <cell r="F111">
            <v>0</v>
          </cell>
          <cell r="G111">
            <v>0</v>
          </cell>
          <cell r="H111">
            <v>0</v>
          </cell>
          <cell r="I111">
            <v>0</v>
          </cell>
          <cell r="J111">
            <v>0</v>
          </cell>
        </row>
        <row r="112">
          <cell r="C112">
            <v>4096.950122398001</v>
          </cell>
          <cell r="D112">
            <v>2711.9033655287258</v>
          </cell>
          <cell r="E112">
            <v>4675.820867610324</v>
          </cell>
          <cell r="F112">
            <v>3039.2229492089923</v>
          </cell>
          <cell r="G112">
            <v>4997.685124895919</v>
          </cell>
          <cell r="H112">
            <v>3218.0364254787673</v>
          </cell>
          <cell r="I112">
            <v>4493.976654454621</v>
          </cell>
          <cell r="J112">
            <v>2933.1471582014983</v>
          </cell>
        </row>
        <row r="113">
          <cell r="C113">
            <v>7976.1564285714285</v>
          </cell>
          <cell r="D113">
            <v>5279.675079365079</v>
          </cell>
          <cell r="E113">
            <v>9103.132222222222</v>
          </cell>
          <cell r="F113">
            <v>5916.917936507936</v>
          </cell>
          <cell r="G113">
            <v>9729.754365079365</v>
          </cell>
          <cell r="H113">
            <v>6265.041349206349</v>
          </cell>
          <cell r="I113">
            <v>8749.108412698413</v>
          </cell>
          <cell r="J113">
            <v>5710.404047619048</v>
          </cell>
        </row>
        <row r="114">
          <cell r="C114">
            <v>26.029001641918907</v>
          </cell>
          <cell r="D114">
            <v>17.22943532267276</v>
          </cell>
          <cell r="E114">
            <v>29.706719731581956</v>
          </cell>
          <cell r="F114">
            <v>19.308982724157627</v>
          </cell>
          <cell r="G114">
            <v>31.75160800970874</v>
          </cell>
          <cell r="H114">
            <v>20.445031767561396</v>
          </cell>
          <cell r="I114">
            <v>28.55141561964592</v>
          </cell>
          <cell r="J114">
            <v>18.63505532552827</v>
          </cell>
        </row>
        <row r="115">
          <cell r="C115">
            <v>49.2583246875</v>
          </cell>
          <cell r="D115">
            <v>32.605673125</v>
          </cell>
          <cell r="E115">
            <v>56.218185625000004</v>
          </cell>
          <cell r="F115">
            <v>36.541091875</v>
          </cell>
          <cell r="G115">
            <v>60.0880140625</v>
          </cell>
          <cell r="H115">
            <v>38.690996562500004</v>
          </cell>
          <cell r="I115">
            <v>54.031841875000005</v>
          </cell>
          <cell r="J115">
            <v>35.265724687500004</v>
          </cell>
        </row>
        <row r="116">
          <cell r="C116">
            <v>0.006324703680598876</v>
          </cell>
          <cell r="D116">
            <v>0.004186525265127884</v>
          </cell>
          <cell r="E116">
            <v>0.007218340611353711</v>
          </cell>
          <cell r="F116">
            <v>0.004691827822832189</v>
          </cell>
          <cell r="G116">
            <v>0.0077152214597629425</v>
          </cell>
          <cell r="H116">
            <v>0.004967872738615096</v>
          </cell>
          <cell r="I116">
            <v>0.006937616968184653</v>
          </cell>
          <cell r="J116">
            <v>0.004528072364316905</v>
          </cell>
        </row>
        <row r="117">
          <cell r="C117">
            <v>12148.400202002531</v>
          </cell>
          <cell r="D117">
            <v>8041.4177398667425</v>
          </cell>
          <cell r="E117">
            <v>13864.885213529742</v>
          </cell>
          <cell r="F117">
            <v>9011.995652143909</v>
          </cell>
          <cell r="G117">
            <v>14819.286827268952</v>
          </cell>
          <cell r="H117">
            <v>9542.218770887917</v>
          </cell>
          <cell r="I117">
            <v>13325.675262264649</v>
          </cell>
          <cell r="J117">
            <v>8697.45651390594</v>
          </cell>
        </row>
        <row r="119">
          <cell r="C119">
            <v>0.0098</v>
          </cell>
          <cell r="D119">
            <v>0.0098</v>
          </cell>
          <cell r="E119">
            <v>0.0098</v>
          </cell>
          <cell r="F119">
            <v>0.0098</v>
          </cell>
          <cell r="G119">
            <v>0.0098</v>
          </cell>
          <cell r="H119">
            <v>0.0098</v>
          </cell>
          <cell r="I119">
            <v>0.0098</v>
          </cell>
          <cell r="J119">
            <v>0.0098</v>
          </cell>
        </row>
        <row r="120">
          <cell r="C120">
            <v>0.7803</v>
          </cell>
          <cell r="D120">
            <v>0.7803</v>
          </cell>
          <cell r="E120">
            <v>0.7803</v>
          </cell>
          <cell r="F120">
            <v>0.7803</v>
          </cell>
          <cell r="G120">
            <v>0.7803</v>
          </cell>
          <cell r="H120">
            <v>0.7803</v>
          </cell>
          <cell r="I120">
            <v>0.7803</v>
          </cell>
          <cell r="J120">
            <v>0.7803</v>
          </cell>
        </row>
        <row r="121">
          <cell r="C121">
            <v>0.2099</v>
          </cell>
          <cell r="D121">
            <v>0.2099</v>
          </cell>
          <cell r="E121">
            <v>0.2099</v>
          </cell>
          <cell r="F121">
            <v>0.2099</v>
          </cell>
          <cell r="G121">
            <v>0.2099</v>
          </cell>
          <cell r="H121">
            <v>0.2099</v>
          </cell>
          <cell r="I121">
            <v>0.2099</v>
          </cell>
          <cell r="J121">
            <v>0.2099</v>
          </cell>
        </row>
        <row r="122">
          <cell r="C122">
            <v>28.969135999999995</v>
          </cell>
          <cell r="D122">
            <v>28.969135999999995</v>
          </cell>
          <cell r="E122">
            <v>28.969135999999995</v>
          </cell>
          <cell r="F122">
            <v>28.969135999999995</v>
          </cell>
          <cell r="G122">
            <v>28.969135999999995</v>
          </cell>
          <cell r="H122">
            <v>28.969135999999995</v>
          </cell>
          <cell r="I122">
            <v>28.969135999999995</v>
          </cell>
          <cell r="J122">
            <v>28.969135999999995</v>
          </cell>
        </row>
        <row r="124">
          <cell r="C124">
            <v>0.013512698480203209</v>
          </cell>
          <cell r="D124">
            <v>0.013512698480203209</v>
          </cell>
          <cell r="E124">
            <v>0.013512698480203209</v>
          </cell>
          <cell r="F124">
            <v>0.013512698480203209</v>
          </cell>
          <cell r="G124">
            <v>0.013512698480203209</v>
          </cell>
          <cell r="H124">
            <v>0.013512698480203209</v>
          </cell>
          <cell r="I124">
            <v>0.013512698480203209</v>
          </cell>
          <cell r="J124">
            <v>0.013512698480203209</v>
          </cell>
        </row>
        <row r="125">
          <cell r="C125">
            <v>0.7546267448224897</v>
          </cell>
          <cell r="D125">
            <v>0.7546267448224897</v>
          </cell>
          <cell r="E125">
            <v>0.7546267448224897</v>
          </cell>
          <cell r="F125">
            <v>0.7546267448224897</v>
          </cell>
          <cell r="G125">
            <v>0.7546267448224897</v>
          </cell>
          <cell r="H125">
            <v>0.7546267448224897</v>
          </cell>
          <cell r="I125">
            <v>0.7546267448224897</v>
          </cell>
          <cell r="J125">
            <v>0.7546267448224897</v>
          </cell>
        </row>
        <row r="126">
          <cell r="C126">
            <v>0.23186055669730712</v>
          </cell>
          <cell r="D126">
            <v>0.23186055669730712</v>
          </cell>
          <cell r="E126">
            <v>0.23186055669730712</v>
          </cell>
          <cell r="F126">
            <v>0.23186055669730712</v>
          </cell>
          <cell r="G126">
            <v>0.23186055669730712</v>
          </cell>
          <cell r="H126">
            <v>0.23186055669730712</v>
          </cell>
          <cell r="I126">
            <v>0.23186055669730712</v>
          </cell>
          <cell r="J126">
            <v>0.23186055669730712</v>
          </cell>
        </row>
        <row r="127">
          <cell r="C127">
            <v>1</v>
          </cell>
          <cell r="D127">
            <v>1</v>
          </cell>
          <cell r="E127">
            <v>1</v>
          </cell>
          <cell r="F127">
            <v>1</v>
          </cell>
          <cell r="G127">
            <v>1</v>
          </cell>
          <cell r="H127">
            <v>1</v>
          </cell>
          <cell r="I127">
            <v>1</v>
          </cell>
          <cell r="J127">
            <v>1</v>
          </cell>
        </row>
        <row r="129">
          <cell r="C129">
            <v>0.016628890822350223</v>
          </cell>
          <cell r="D129">
            <v>0.016628890822350223</v>
          </cell>
          <cell r="E129">
            <v>0.00989265912899135</v>
          </cell>
          <cell r="F129">
            <v>0.00989265912899135</v>
          </cell>
          <cell r="G129">
            <v>0.001569908530305447</v>
          </cell>
          <cell r="H129">
            <v>0.001569908530305447</v>
          </cell>
          <cell r="I129">
            <v>0.015085573542508859</v>
          </cell>
          <cell r="J129">
            <v>0.015085573542508859</v>
          </cell>
        </row>
        <row r="131">
          <cell r="C131">
            <v>0.013291672705929888</v>
          </cell>
          <cell r="D131">
            <v>0.013291672705929888</v>
          </cell>
          <cell r="E131">
            <v>0.01338033142240839</v>
          </cell>
          <cell r="F131">
            <v>0.01338033142240839</v>
          </cell>
          <cell r="G131">
            <v>0.013491518030959637</v>
          </cell>
          <cell r="H131">
            <v>0.013491518030959637</v>
          </cell>
          <cell r="I131">
            <v>0.013311881118599442</v>
          </cell>
          <cell r="J131">
            <v>0.013311881118599442</v>
          </cell>
        </row>
        <row r="132">
          <cell r="C132">
            <v>0.01635689382081118</v>
          </cell>
          <cell r="D132">
            <v>0.01635689382081118</v>
          </cell>
          <cell r="E132">
            <v>0.009795753082831135</v>
          </cell>
          <cell r="F132">
            <v>0.009795753082831135</v>
          </cell>
          <cell r="G132">
            <v>0.0015674477806637748</v>
          </cell>
          <cell r="H132">
            <v>0.0015674477806637748</v>
          </cell>
          <cell r="I132">
            <v>0.014861381085204753</v>
          </cell>
          <cell r="J132">
            <v>0.014861381085204753</v>
          </cell>
        </row>
        <row r="133">
          <cell r="C133">
            <v>0.7422833952830838</v>
          </cell>
          <cell r="D133">
            <v>0.7422833952830838</v>
          </cell>
          <cell r="E133">
            <v>0.747234607560508</v>
          </cell>
          <cell r="F133">
            <v>0.747234607560508</v>
          </cell>
          <cell r="G133">
            <v>0.7534439068060882</v>
          </cell>
          <cell r="H133">
            <v>0.7534439068060882</v>
          </cell>
          <cell r="I133">
            <v>0.7434119491905952</v>
          </cell>
          <cell r="J133">
            <v>0.7434119491905952</v>
          </cell>
        </row>
        <row r="134">
          <cell r="C134">
            <v>0.2280680381901751</v>
          </cell>
          <cell r="D134">
            <v>0.2280680381901751</v>
          </cell>
          <cell r="E134">
            <v>0.22958930793425253</v>
          </cell>
          <cell r="F134">
            <v>0.22958930793425253</v>
          </cell>
          <cell r="G134">
            <v>0.23149712738228848</v>
          </cell>
          <cell r="H134">
            <v>0.23149712738228848</v>
          </cell>
          <cell r="I134">
            <v>0.22841478860560072</v>
          </cell>
          <cell r="J134">
            <v>0.22841478860560072</v>
          </cell>
        </row>
        <row r="135">
          <cell r="C135">
            <v>1</v>
          </cell>
          <cell r="D135">
            <v>1</v>
          </cell>
          <cell r="E135">
            <v>1</v>
          </cell>
          <cell r="F135">
            <v>1</v>
          </cell>
          <cell r="G135">
            <v>1</v>
          </cell>
          <cell r="H135">
            <v>1</v>
          </cell>
          <cell r="I135">
            <v>1</v>
          </cell>
          <cell r="J135">
            <v>1</v>
          </cell>
        </row>
        <row r="137">
          <cell r="C137">
            <v>41395.718392075105</v>
          </cell>
          <cell r="D137">
            <v>29457.802551244175</v>
          </cell>
          <cell r="E137">
            <v>46922.94905198709</v>
          </cell>
          <cell r="F137">
            <v>31401.764601993353</v>
          </cell>
          <cell r="G137">
            <v>50722.0366132943</v>
          </cell>
          <cell r="H137">
            <v>32769.68306057817</v>
          </cell>
          <cell r="I137">
            <v>44819.24006296772</v>
          </cell>
          <cell r="J137">
            <v>30665.38246361686</v>
          </cell>
        </row>
        <row r="138">
          <cell r="C138">
            <v>50942.07368447255</v>
          </cell>
          <cell r="D138">
            <v>36251.129499310984</v>
          </cell>
          <cell r="E138">
            <v>34352.334656057195</v>
          </cell>
          <cell r="F138">
            <v>22989.26107997308</v>
          </cell>
          <cell r="G138">
            <v>5892.8983037944945</v>
          </cell>
          <cell r="H138">
            <v>3807.189588932049</v>
          </cell>
          <cell r="I138">
            <v>50036.189520532476</v>
          </cell>
          <cell r="J138">
            <v>34234.82608168852</v>
          </cell>
        </row>
        <row r="139">
          <cell r="C139">
            <v>2311774.829103589</v>
          </cell>
          <cell r="D139">
            <v>1645092.9976300874</v>
          </cell>
          <cell r="E139">
            <v>2620447.155869643</v>
          </cell>
          <cell r="F139">
            <v>1753655.0110994538</v>
          </cell>
          <cell r="G139">
            <v>2832610.039832829</v>
          </cell>
          <cell r="H139">
            <v>1830047.4396803756</v>
          </cell>
          <cell r="I139">
            <v>2502963.9552518474</v>
          </cell>
          <cell r="J139">
            <v>1712531.2002749469</v>
          </cell>
        </row>
        <row r="140">
          <cell r="C140">
            <v>710297.3788198632</v>
          </cell>
          <cell r="D140">
            <v>505458.07031935744</v>
          </cell>
          <cell r="E140">
            <v>805137.5604223128</v>
          </cell>
          <cell r="F140">
            <v>538813.9632185799</v>
          </cell>
          <cell r="G140">
            <v>870325.0252500826</v>
          </cell>
          <cell r="H140">
            <v>562285.6876701143</v>
          </cell>
          <cell r="I140">
            <v>769040.6151646528</v>
          </cell>
          <cell r="J140">
            <v>526178.5911797478</v>
          </cell>
        </row>
        <row r="141">
          <cell r="C141">
            <v>3114410</v>
          </cell>
          <cell r="D141">
            <v>2216260</v>
          </cell>
          <cell r="E141">
            <v>3506860.0000000005</v>
          </cell>
          <cell r="F141">
            <v>2346860</v>
          </cell>
          <cell r="G141">
            <v>3759550</v>
          </cell>
          <cell r="H141">
            <v>2428910</v>
          </cell>
          <cell r="I141">
            <v>3366860.0000000005</v>
          </cell>
          <cell r="J141">
            <v>2303610</v>
          </cell>
        </row>
        <row r="143">
          <cell r="C143">
            <v>1036.343841179529</v>
          </cell>
          <cell r="D143">
            <v>737.4775323263613</v>
          </cell>
          <cell r="E143">
            <v>1174.7183319644273</v>
          </cell>
          <cell r="F143">
            <v>786.1447176545502</v>
          </cell>
          <cell r="G143">
            <v>1269.8286754780268</v>
          </cell>
          <cell r="H143">
            <v>820.3906233871963</v>
          </cell>
          <cell r="I143">
            <v>1122.0518741980702</v>
          </cell>
          <cell r="J143">
            <v>767.7093546869833</v>
          </cell>
        </row>
        <row r="144">
          <cell r="C144">
            <v>2827.601780887686</v>
          </cell>
          <cell r="D144">
            <v>2012.1630494733008</v>
          </cell>
          <cell r="E144">
            <v>1906.768131441896</v>
          </cell>
          <cell r="F144">
            <v>1276.0469071921116</v>
          </cell>
          <cell r="G144">
            <v>327.09249021949904</v>
          </cell>
          <cell r="H144">
            <v>211.32269032704536</v>
          </cell>
          <cell r="I144">
            <v>2777.319578182309</v>
          </cell>
          <cell r="J144">
            <v>1900.2456750493188</v>
          </cell>
        </row>
        <row r="145">
          <cell r="C145">
            <v>82516.23461963126</v>
          </cell>
          <cell r="D145">
            <v>58719.76719125098</v>
          </cell>
          <cell r="E145">
            <v>93533.95045222885</v>
          </cell>
          <cell r="F145">
            <v>62594.76767202505</v>
          </cell>
          <cell r="G145">
            <v>101106.86892607185</v>
          </cell>
          <cell r="H145">
            <v>65321.510553982574</v>
          </cell>
          <cell r="I145">
            <v>89340.51810579124</v>
          </cell>
          <cell r="J145">
            <v>61126.898924719695</v>
          </cell>
        </row>
        <row r="146">
          <cell r="C146">
            <v>22196.793088120725</v>
          </cell>
          <cell r="D146">
            <v>15795.56469747992</v>
          </cell>
          <cell r="E146">
            <v>25160.548763197276</v>
          </cell>
          <cell r="F146">
            <v>16837.93635058062</v>
          </cell>
          <cell r="G146">
            <v>27197.65703906508</v>
          </cell>
          <cell r="H146">
            <v>17571.427739691073</v>
          </cell>
          <cell r="I146">
            <v>24032.5192238954</v>
          </cell>
          <cell r="J146">
            <v>16443.08097436712</v>
          </cell>
        </row>
        <row r="147">
          <cell r="C147">
            <v>108576.9733298192</v>
          </cell>
          <cell r="D147">
            <v>77264.97247053057</v>
          </cell>
          <cell r="E147">
            <v>121775.98567883245</v>
          </cell>
          <cell r="F147">
            <v>81494.89564745233</v>
          </cell>
          <cell r="G147">
            <v>129901.44713083445</v>
          </cell>
          <cell r="H147">
            <v>83924.65160738789</v>
          </cell>
          <cell r="I147">
            <v>117272.40878206702</v>
          </cell>
          <cell r="J147">
            <v>80237.93492882312</v>
          </cell>
        </row>
        <row r="149">
          <cell r="C149">
            <v>0</v>
          </cell>
          <cell r="D149">
            <v>0</v>
          </cell>
          <cell r="E149">
            <v>0</v>
          </cell>
          <cell r="F149">
            <v>0</v>
          </cell>
          <cell r="G149">
            <v>0</v>
          </cell>
          <cell r="H149">
            <v>0</v>
          </cell>
          <cell r="I149">
            <v>0</v>
          </cell>
          <cell r="J149">
            <v>0</v>
          </cell>
        </row>
        <row r="150">
          <cell r="C150">
            <v>0</v>
          </cell>
          <cell r="D150">
            <v>0</v>
          </cell>
          <cell r="E150">
            <v>0</v>
          </cell>
          <cell r="F150">
            <v>0</v>
          </cell>
          <cell r="G150">
            <v>0</v>
          </cell>
          <cell r="H150">
            <v>0</v>
          </cell>
          <cell r="I150">
            <v>0</v>
          </cell>
          <cell r="J150">
            <v>0</v>
          </cell>
        </row>
        <row r="152">
          <cell r="C152">
            <v>1036.343841179529</v>
          </cell>
          <cell r="D152">
            <v>737.4775323263613</v>
          </cell>
          <cell r="E152">
            <v>1174.7183319644273</v>
          </cell>
          <cell r="F152">
            <v>786.1447176545502</v>
          </cell>
          <cell r="G152">
            <v>1269.8286754780268</v>
          </cell>
          <cell r="H152">
            <v>820.3906233871963</v>
          </cell>
          <cell r="I152">
            <v>1122.0518741980702</v>
          </cell>
          <cell r="J152">
            <v>767.7093546869833</v>
          </cell>
        </row>
        <row r="153">
          <cell r="C153">
            <v>4096.950122398001</v>
          </cell>
          <cell r="D153">
            <v>2711.9033655287258</v>
          </cell>
          <cell r="E153">
            <v>4675.820867610324</v>
          </cell>
          <cell r="F153">
            <v>3039.2229492089923</v>
          </cell>
          <cell r="G153">
            <v>4997.685124895919</v>
          </cell>
          <cell r="H153">
            <v>3218.0364254787673</v>
          </cell>
          <cell r="I153">
            <v>4493.976654454621</v>
          </cell>
          <cell r="J153">
            <v>2933.1471582014983</v>
          </cell>
        </row>
        <row r="154">
          <cell r="C154">
            <v>7976.1564285714285</v>
          </cell>
          <cell r="D154">
            <v>5279.675079365079</v>
          </cell>
          <cell r="E154">
            <v>9103.132222222222</v>
          </cell>
          <cell r="F154">
            <v>5916.917936507936</v>
          </cell>
          <cell r="G154">
            <v>9729.754365079365</v>
          </cell>
          <cell r="H154">
            <v>6265.041349206349</v>
          </cell>
          <cell r="I154">
            <v>8749.108412698413</v>
          </cell>
          <cell r="J154">
            <v>5710.404047619048</v>
          </cell>
        </row>
        <row r="155">
          <cell r="C155">
            <v>2827.601780887686</v>
          </cell>
          <cell r="D155">
            <v>2012.1630494733008</v>
          </cell>
          <cell r="E155">
            <v>1906.768131441896</v>
          </cell>
          <cell r="F155">
            <v>1276.0469071921116</v>
          </cell>
          <cell r="G155">
            <v>327.09249021949904</v>
          </cell>
          <cell r="H155">
            <v>211.32269032704536</v>
          </cell>
          <cell r="I155">
            <v>2777.319578182309</v>
          </cell>
          <cell r="J155">
            <v>1900.2456750493188</v>
          </cell>
        </row>
        <row r="156">
          <cell r="C156">
            <v>82542.26362127317</v>
          </cell>
          <cell r="D156">
            <v>58736.99662657366</v>
          </cell>
          <cell r="E156">
            <v>93563.65717196043</v>
          </cell>
          <cell r="F156">
            <v>62614.07665474921</v>
          </cell>
          <cell r="G156">
            <v>101138.62053408156</v>
          </cell>
          <cell r="H156">
            <v>65341.95558575013</v>
          </cell>
          <cell r="I156">
            <v>89369.06952141089</v>
          </cell>
          <cell r="J156">
            <v>61145.53398004522</v>
          </cell>
        </row>
        <row r="157">
          <cell r="C157">
            <v>22246.051412808225</v>
          </cell>
          <cell r="D157">
            <v>15828.17037060492</v>
          </cell>
          <cell r="E157">
            <v>25216.766948822275</v>
          </cell>
          <cell r="F157">
            <v>16874.47744245562</v>
          </cell>
          <cell r="G157">
            <v>27257.745053127583</v>
          </cell>
          <cell r="H157">
            <v>17610.11873625357</v>
          </cell>
          <cell r="I157">
            <v>24086.5510657704</v>
          </cell>
          <cell r="J157">
            <v>16478.34669905462</v>
          </cell>
        </row>
        <row r="158">
          <cell r="C158">
            <v>0.006324703680598876</v>
          </cell>
          <cell r="D158">
            <v>0.004186525265127884</v>
          </cell>
          <cell r="E158">
            <v>0.007218340611353711</v>
          </cell>
          <cell r="F158">
            <v>0.004691827822832189</v>
          </cell>
          <cell r="G158">
            <v>0.0077152214597629425</v>
          </cell>
          <cell r="H158">
            <v>0.004967872738615096</v>
          </cell>
          <cell r="I158">
            <v>0.006937616968184653</v>
          </cell>
          <cell r="J158">
            <v>0.004528072364316905</v>
          </cell>
        </row>
        <row r="159">
          <cell r="C159">
            <v>120725.37353182172</v>
          </cell>
          <cell r="D159">
            <v>85306.39021039731</v>
          </cell>
          <cell r="E159">
            <v>135640.87089236217</v>
          </cell>
          <cell r="F159">
            <v>90506.89129959625</v>
          </cell>
          <cell r="G159">
            <v>144720.73395810343</v>
          </cell>
          <cell r="H159">
            <v>93466.8703782758</v>
          </cell>
          <cell r="I159">
            <v>130598.08404433167</v>
          </cell>
          <cell r="J159">
            <v>88935.39144272904</v>
          </cell>
        </row>
        <row r="161">
          <cell r="C161">
            <v>1036.343841179529</v>
          </cell>
          <cell r="D161">
            <v>737.4775323263613</v>
          </cell>
          <cell r="E161">
            <v>1174.7183319644273</v>
          </cell>
          <cell r="F161">
            <v>786.1447176545502</v>
          </cell>
          <cell r="G161">
            <v>1269.8286754780268</v>
          </cell>
          <cell r="H161">
            <v>820.3906233871963</v>
          </cell>
          <cell r="I161">
            <v>1122.0518741980702</v>
          </cell>
          <cell r="J161">
            <v>767.7093546869833</v>
          </cell>
        </row>
        <row r="162">
          <cell r="C162">
            <v>4096.950122398001</v>
          </cell>
          <cell r="D162">
            <v>2711.9033655287258</v>
          </cell>
          <cell r="E162">
            <v>4675.820867610324</v>
          </cell>
          <cell r="F162">
            <v>3039.2229492089923</v>
          </cell>
          <cell r="G162">
            <v>4997.685124895919</v>
          </cell>
          <cell r="H162">
            <v>3218.0364254787673</v>
          </cell>
          <cell r="I162">
            <v>4493.976654454621</v>
          </cell>
          <cell r="J162">
            <v>2933.1471582014983</v>
          </cell>
        </row>
        <row r="163">
          <cell r="C163">
            <v>10803.758209459114</v>
          </cell>
          <cell r="D163">
            <v>7291.83812883838</v>
          </cell>
          <cell r="E163">
            <v>11009.900353664118</v>
          </cell>
          <cell r="F163">
            <v>7192.964843700048</v>
          </cell>
          <cell r="G163">
            <v>10056.846855298863</v>
          </cell>
          <cell r="H163">
            <v>6476.364039533394</v>
          </cell>
          <cell r="I163">
            <v>11526.427990880722</v>
          </cell>
          <cell r="J163">
            <v>7610.649722668366</v>
          </cell>
        </row>
        <row r="164">
          <cell r="C164">
            <v>82542.26362127317</v>
          </cell>
          <cell r="D164">
            <v>58736.99662657366</v>
          </cell>
          <cell r="E164">
            <v>93563.65717196043</v>
          </cell>
          <cell r="F164">
            <v>62614.07665474921</v>
          </cell>
          <cell r="G164">
            <v>101138.62053408156</v>
          </cell>
          <cell r="H164">
            <v>65341.95558575013</v>
          </cell>
          <cell r="I164">
            <v>89369.06952141089</v>
          </cell>
          <cell r="J164">
            <v>61145.53398004522</v>
          </cell>
        </row>
        <row r="165">
          <cell r="C165">
            <v>14161.01675142083</v>
          </cell>
          <cell r="D165">
            <v>10476.42527886839</v>
          </cell>
          <cell r="E165">
            <v>15989.372751760227</v>
          </cell>
          <cell r="F165">
            <v>10876.790833164838</v>
          </cell>
          <cell r="G165">
            <v>17395.17503047052</v>
          </cell>
          <cell r="H165">
            <v>11259.55666829889</v>
          </cell>
          <cell r="I165">
            <v>15218.013267349603</v>
          </cell>
          <cell r="J165">
            <v>10689.992988971233</v>
          </cell>
        </row>
        <row r="166">
          <cell r="C166">
            <v>0.006324703680598876</v>
          </cell>
          <cell r="D166">
            <v>0.004186525265127884</v>
          </cell>
          <cell r="E166">
            <v>0.007218340611353711</v>
          </cell>
          <cell r="F166">
            <v>0.004691827822832189</v>
          </cell>
          <cell r="G166">
            <v>0.0077152214597629425</v>
          </cell>
          <cell r="H166">
            <v>0.004967872738615096</v>
          </cell>
          <cell r="I166">
            <v>0.006937616968184653</v>
          </cell>
          <cell r="J166">
            <v>0.004528072364316905</v>
          </cell>
        </row>
        <row r="167">
          <cell r="C167">
            <v>112640.33887043432</v>
          </cell>
          <cell r="D167">
            <v>79954.64511866079</v>
          </cell>
          <cell r="E167">
            <v>126413.47669530014</v>
          </cell>
          <cell r="F167">
            <v>84509.20469030546</v>
          </cell>
          <cell r="G167">
            <v>134858.16393544636</v>
          </cell>
          <cell r="H167">
            <v>87116.30831032111</v>
          </cell>
          <cell r="I167">
            <v>121729.54624591087</v>
          </cell>
          <cell r="J167">
            <v>83147.03773264567</v>
          </cell>
        </row>
        <row r="169">
          <cell r="C169">
            <v>0.009200468070072071</v>
          </cell>
          <cell r="D169">
            <v>0.00922369840091054</v>
          </cell>
          <cell r="E169">
            <v>0.009292666910790703</v>
          </cell>
          <cell r="F169">
            <v>0.00930247445275903</v>
          </cell>
          <cell r="G169">
            <v>0.009416031172468475</v>
          </cell>
          <cell r="H169">
            <v>0.009417187657503165</v>
          </cell>
          <cell r="I169">
            <v>0.009217580355810799</v>
          </cell>
          <cell r="J169">
            <v>0.009233153406565208</v>
          </cell>
        </row>
        <row r="170">
          <cell r="C170">
            <v>0.03637196197634454</v>
          </cell>
          <cell r="D170">
            <v>0.03391802141706697</v>
          </cell>
          <cell r="E170">
            <v>0.036988310027107764</v>
          </cell>
          <cell r="F170">
            <v>0.03596321797544545</v>
          </cell>
          <cell r="G170">
            <v>0.03705882520607504</v>
          </cell>
          <cell r="H170">
            <v>0.03693954080349282</v>
          </cell>
          <cell r="I170">
            <v>0.03691771466375266</v>
          </cell>
          <cell r="J170">
            <v>0.035276628466703264</v>
          </cell>
        </row>
        <row r="171">
          <cell r="C171">
            <v>0.09591375805328715</v>
          </cell>
          <cell r="D171">
            <v>0.09119968099435066</v>
          </cell>
          <cell r="E171">
            <v>0.08709435608832874</v>
          </cell>
          <cell r="F171">
            <v>0.08511457266767054</v>
          </cell>
          <cell r="G171">
            <v>0.07457351162005182</v>
          </cell>
          <cell r="H171">
            <v>0.07434158041297655</v>
          </cell>
          <cell r="I171">
            <v>0.0946888273747091</v>
          </cell>
          <cell r="J171">
            <v>0.09153242172186525</v>
          </cell>
        </row>
        <row r="172">
          <cell r="C172">
            <v>0.7327948801380848</v>
          </cell>
          <cell r="D172">
            <v>0.7346289454402807</v>
          </cell>
          <cell r="E172">
            <v>0.7401398934504503</v>
          </cell>
          <cell r="F172">
            <v>0.7409142812810311</v>
          </cell>
          <cell r="G172">
            <v>0.7499629060832713</v>
          </cell>
          <cell r="H172">
            <v>0.7500542304087596</v>
          </cell>
          <cell r="I172">
            <v>0.7341608695465992</v>
          </cell>
          <cell r="J172">
            <v>0.7353904077335266</v>
          </cell>
        </row>
        <row r="173">
          <cell r="C173">
            <v>0.12571887561266734</v>
          </cell>
          <cell r="D173">
            <v>0.13102960138613978</v>
          </cell>
          <cell r="E173">
            <v>0.12648471642228545</v>
          </cell>
          <cell r="F173">
            <v>0.128705398104552</v>
          </cell>
          <cell r="G173">
            <v>0.12898866870823786</v>
          </cell>
          <cell r="H173">
            <v>0.12924740369151885</v>
          </cell>
          <cell r="I173">
            <v>0.12501495106707347</v>
          </cell>
          <cell r="J173">
            <v>0.12856733421272645</v>
          </cell>
        </row>
        <row r="174">
          <cell r="C174">
            <v>5.61495441510872E-08</v>
          </cell>
          <cell r="D174">
            <v>5.236125129333833E-08</v>
          </cell>
          <cell r="E174">
            <v>5.7101037010099715E-08</v>
          </cell>
          <cell r="F174">
            <v>5.5518541915356774E-08</v>
          </cell>
          <cell r="G174">
            <v>5.720989545324115E-08</v>
          </cell>
          <cell r="H174">
            <v>5.702574908154742E-08</v>
          </cell>
          <cell r="I174">
            <v>5.699205478158678E-08</v>
          </cell>
          <cell r="J174">
            <v>5.4458613172445794E-08</v>
          </cell>
        </row>
        <row r="175">
          <cell r="C175">
            <v>1.0000000000000002</v>
          </cell>
          <cell r="D175">
            <v>1</v>
          </cell>
          <cell r="E175">
            <v>0.9999999999999999</v>
          </cell>
          <cell r="F175">
            <v>1.0000000000000002</v>
          </cell>
          <cell r="G175">
            <v>1</v>
          </cell>
          <cell r="H175">
            <v>1.0000000000000002</v>
          </cell>
          <cell r="I175">
            <v>1</v>
          </cell>
          <cell r="J175">
            <v>1</v>
          </cell>
        </row>
      </sheetData>
      <sheetData sheetId="14">
        <row r="2">
          <cell r="A2" t="str">
            <v>M</v>
          </cell>
          <cell r="B2" t="str">
            <v>Massflow (lb/h, t/h, kg/s, kg/h):</v>
          </cell>
          <cell r="E2" t="str">
            <v>lb/h</v>
          </cell>
          <cell r="F2">
            <v>0</v>
          </cell>
          <cell r="G2">
            <v>0</v>
          </cell>
          <cell r="H2" t="str">
            <v>Mass Flow, </v>
          </cell>
        </row>
        <row r="3">
          <cell r="A3" t="str">
            <v>P</v>
          </cell>
          <cell r="B3" t="str">
            <v>Pressure (psia, kgf/cm2, bar, mbar, in HgA, mm HgA, kPa):</v>
          </cell>
          <cell r="E3" t="str">
            <v>psia</v>
          </cell>
          <cell r="F3">
            <v>2</v>
          </cell>
          <cell r="G3">
            <v>1</v>
          </cell>
          <cell r="H3" t="str">
            <v>Pressure, </v>
          </cell>
        </row>
        <row r="4">
          <cell r="A4" t="str">
            <v>PEX</v>
          </cell>
          <cell r="B4" t="str">
            <v>Vacuum (in HgA, mm HgA, kPa):</v>
          </cell>
          <cell r="E4" t="str">
            <v>in HgA</v>
          </cell>
          <cell r="F4">
            <v>2</v>
          </cell>
          <cell r="G4">
            <v>2</v>
          </cell>
          <cell r="H4" t="str">
            <v>Pressure, </v>
          </cell>
        </row>
        <row r="5">
          <cell r="A5" t="str">
            <v>PLOSS</v>
          </cell>
          <cell r="B5" t="str">
            <v>Exhaust/Inlet Loss</v>
          </cell>
          <cell r="E5" t="str">
            <v>in H2O</v>
          </cell>
          <cell r="F5">
            <v>2</v>
          </cell>
          <cell r="G5">
            <v>2</v>
          </cell>
          <cell r="H5" t="str">
            <v>Pressure, </v>
          </cell>
        </row>
        <row r="6">
          <cell r="A6" t="str">
            <v>T</v>
          </cell>
          <cell r="B6" t="str">
            <v>Temperature (F, C):</v>
          </cell>
          <cell r="E6" t="str">
            <v>F</v>
          </cell>
          <cell r="F6">
            <v>2</v>
          </cell>
          <cell r="G6">
            <v>1</v>
          </cell>
          <cell r="H6" t="str">
            <v>Temperature, </v>
          </cell>
        </row>
        <row r="7">
          <cell r="A7" t="str">
            <v>H</v>
          </cell>
          <cell r="B7" t="str">
            <v>Enthalpy (Btu/lb, kJ/kg, kcal/kg):</v>
          </cell>
          <cell r="E7" t="str">
            <v>Btu/lb</v>
          </cell>
          <cell r="F7">
            <v>2</v>
          </cell>
          <cell r="G7">
            <v>1</v>
          </cell>
          <cell r="H7" t="str">
            <v>Enthalpy, </v>
          </cell>
        </row>
        <row r="8">
          <cell r="A8" t="str">
            <v>ELEP</v>
          </cell>
          <cell r="B8" t="str">
            <v>Enthalpy (Btu/lb, kJ/kg, kcal/kg):</v>
          </cell>
          <cell r="E8" t="str">
            <v>Btu/lb</v>
          </cell>
          <cell r="F8">
            <v>2</v>
          </cell>
          <cell r="G8">
            <v>2</v>
          </cell>
          <cell r="H8" t="str">
            <v>Enthalpy, </v>
          </cell>
        </row>
        <row r="9">
          <cell r="A9" t="str">
            <v>S</v>
          </cell>
          <cell r="B9" t="str">
            <v>Entropy (Btu/lb/R, kJ/kg/K, kcal/kg/K):</v>
          </cell>
          <cell r="E9" t="str">
            <v>Btu/lbR</v>
          </cell>
          <cell r="F9">
            <v>4</v>
          </cell>
          <cell r="G9">
            <v>4</v>
          </cell>
          <cell r="H9" t="str">
            <v>Entropy, </v>
          </cell>
        </row>
        <row r="10">
          <cell r="A10" t="str">
            <v>SVOL</v>
          </cell>
          <cell r="B10" t="str">
            <v>Specific Volume (ft3/lb, m3/kg)</v>
          </cell>
          <cell r="E10" t="str">
            <v>ft3/lb</v>
          </cell>
          <cell r="F10">
            <v>4</v>
          </cell>
          <cell r="G10">
            <v>4</v>
          </cell>
          <cell r="H10" t="str">
            <v>Specific Volume, </v>
          </cell>
        </row>
        <row r="11">
          <cell r="A11" t="str">
            <v>DUTY</v>
          </cell>
          <cell r="B11" t="str">
            <v>BLR,REHEATER,CONDENS,CND,TEFERTWR,SUPERHTR,ECONOMZR,EVAPDRUM,INTDEA,FHT,DCLR,ACC,FGHX,HX,AHT Duty (MBtu/h)</v>
          </cell>
          <cell r="E11" t="str">
            <v>Mbtu/h</v>
          </cell>
          <cell r="F11">
            <v>3</v>
          </cell>
          <cell r="G11">
            <v>3</v>
          </cell>
          <cell r="H11" t="str">
            <v>Heat Duty, </v>
          </cell>
        </row>
        <row r="12">
          <cell r="A12" t="str">
            <v>OUTPUT</v>
          </cell>
          <cell r="B12" t="str">
            <v>Generator Output </v>
          </cell>
          <cell r="E12" t="str">
            <v>kW</v>
          </cell>
          <cell r="F12">
            <v>0</v>
          </cell>
          <cell r="G12">
            <v>-1</v>
          </cell>
          <cell r="H12" t="str">
            <v>Gross Output, </v>
          </cell>
        </row>
        <row r="13">
          <cell r="A13" t="str">
            <v>POWIN</v>
          </cell>
          <cell r="B13" t="str">
            <v>Pump, Motor, Compressor Power Input</v>
          </cell>
          <cell r="E13" t="str">
            <v>kW</v>
          </cell>
          <cell r="F13">
            <v>2</v>
          </cell>
          <cell r="G13">
            <v>-1</v>
          </cell>
          <cell r="H13" t="str">
            <v>Power Input, </v>
          </cell>
        </row>
        <row r="14">
          <cell r="A14" t="str">
            <v>POWOUT</v>
          </cell>
          <cell r="B14" t="str">
            <v>Turbine Shaft Power Output</v>
          </cell>
          <cell r="E14" t="str">
            <v>kW</v>
          </cell>
          <cell r="F14">
            <v>0</v>
          </cell>
          <cell r="G14">
            <v>-1</v>
          </cell>
          <cell r="H14" t="str">
            <v>Power Output, </v>
          </cell>
        </row>
        <row r="15">
          <cell r="A15" t="str">
            <v>TFR</v>
          </cell>
          <cell r="B15" t="str">
            <v>Throttle Flow Ratio</v>
          </cell>
          <cell r="E15" t="str">
            <v>tfr</v>
          </cell>
          <cell r="F15">
            <v>4</v>
          </cell>
          <cell r="G15">
            <v>4</v>
          </cell>
          <cell r="H15" t="str">
            <v>(Unitless)</v>
          </cell>
        </row>
        <row r="16">
          <cell r="A16" t="str">
            <v>LHVHC</v>
          </cell>
          <cell r="B16" t="str">
            <v>Heat Consumption (LHV)</v>
          </cell>
          <cell r="E16" t="str">
            <v>LHV</v>
          </cell>
          <cell r="F16">
            <v>2</v>
          </cell>
          <cell r="G16">
            <v>0</v>
          </cell>
          <cell r="H16" t="str">
            <v>HC MBtu/h, </v>
          </cell>
        </row>
        <row r="17">
          <cell r="A17" t="str">
            <v>HHVHC</v>
          </cell>
          <cell r="B17" t="str">
            <v>Heat Consumption (HHV)</v>
          </cell>
          <cell r="E17" t="str">
            <v>HHV</v>
          </cell>
          <cell r="F17">
            <v>2</v>
          </cell>
          <cell r="G17">
            <v>0</v>
          </cell>
          <cell r="H17" t="str">
            <v>HC MBtu/h, </v>
          </cell>
        </row>
        <row r="18">
          <cell r="A18" t="str">
            <v>NGAS</v>
          </cell>
          <cell r="F18">
            <v>4</v>
          </cell>
          <cell r="G18">
            <v>4</v>
          </cell>
          <cell r="H18" t="str">
            <v>(Unitless)</v>
          </cell>
        </row>
        <row r="19">
          <cell r="A19" t="str">
            <v>MFG</v>
          </cell>
          <cell r="F19">
            <v>4</v>
          </cell>
          <cell r="G19">
            <v>4</v>
          </cell>
          <cell r="H19" t="str">
            <v>(Unitless)</v>
          </cell>
        </row>
        <row r="20">
          <cell r="A20" t="str">
            <v>MOL_WT</v>
          </cell>
          <cell r="F20">
            <v>4</v>
          </cell>
          <cell r="G20">
            <v>4</v>
          </cell>
          <cell r="H20" t="str">
            <v>(Unitless)</v>
          </cell>
        </row>
        <row r="21">
          <cell r="A21" t="str">
            <v>XAIR</v>
          </cell>
          <cell r="F21">
            <v>4</v>
          </cell>
          <cell r="G21">
            <v>4</v>
          </cell>
          <cell r="H21" t="str">
            <v>Excess air, %</v>
          </cell>
        </row>
        <row r="22">
          <cell r="A22" t="str">
            <v>EVPGPM</v>
          </cell>
          <cell r="B22" t="str">
            <v>Cooling Tower Evaporation Volume Flow Rate (gpm)</v>
          </cell>
          <cell r="E22" t="str">
            <v>gpm</v>
          </cell>
          <cell r="F22">
            <v>2</v>
          </cell>
          <cell r="G22">
            <v>2</v>
          </cell>
          <cell r="H22" t="str">
            <v>Flowrate, </v>
          </cell>
        </row>
        <row r="23">
          <cell r="A23" t="str">
            <v>EVPLBM</v>
          </cell>
          <cell r="B23" t="str">
            <v>Cooling Tower Evaporation Mass Flow Rate</v>
          </cell>
          <cell r="E23" t="str">
            <v>lb/h</v>
          </cell>
          <cell r="F23">
            <v>2</v>
          </cell>
          <cell r="G23">
            <v>2</v>
          </cell>
          <cell r="H23" t="str">
            <v>Flowrate, </v>
          </cell>
        </row>
        <row r="24">
          <cell r="A24" t="str">
            <v>DFTLBH</v>
          </cell>
          <cell r="B24" t="str">
            <v>Cooling Tower Drift Mass Flow Rate </v>
          </cell>
          <cell r="E24" t="str">
            <v>lb/h</v>
          </cell>
          <cell r="F24">
            <v>2</v>
          </cell>
          <cell r="G24">
            <v>2</v>
          </cell>
          <cell r="H24" t="str">
            <v>Flowrate, </v>
          </cell>
        </row>
        <row r="25">
          <cell r="A25" t="str">
            <v>BLWLBH</v>
          </cell>
          <cell r="B25" t="str">
            <v>Cooling Tower Blow Down Mass Flow Rate </v>
          </cell>
          <cell r="E25" t="str">
            <v>lb/h</v>
          </cell>
          <cell r="F25">
            <v>2</v>
          </cell>
          <cell r="G25">
            <v>2</v>
          </cell>
          <cell r="H25" t="str">
            <v>Flowrate, </v>
          </cell>
        </row>
        <row r="26">
          <cell r="A26" t="str">
            <v>GENLOS</v>
          </cell>
          <cell r="B26" t="str">
            <v>Generator Electrical Losses</v>
          </cell>
          <cell r="E26" t="str">
            <v>kW</v>
          </cell>
          <cell r="F26">
            <v>0</v>
          </cell>
          <cell r="G26">
            <v>0</v>
          </cell>
          <cell r="H26" t="str">
            <v>Generator Loss, </v>
          </cell>
        </row>
        <row r="27">
          <cell r="A27" t="str">
            <v>MCHLOS</v>
          </cell>
          <cell r="B27" t="str">
            <v>Generator Mechanical Losses</v>
          </cell>
          <cell r="E27" t="str">
            <v>kW</v>
          </cell>
          <cell r="F27">
            <v>0</v>
          </cell>
          <cell r="G27">
            <v>0</v>
          </cell>
          <cell r="H27" t="str">
            <v>Generator Loss, </v>
          </cell>
        </row>
        <row r="29">
          <cell r="A29" t="str">
            <v>TRB</v>
          </cell>
        </row>
        <row r="30">
          <cell r="A30" t="str">
            <v>TRBTYPE</v>
          </cell>
          <cell r="B30" t="str">
            <v>Type of Turbine (NCOL 5,8 etc.)</v>
          </cell>
          <cell r="E30" t="str">
            <v>NCOL</v>
          </cell>
          <cell r="F30">
            <v>1</v>
          </cell>
          <cell r="G30">
            <v>1</v>
          </cell>
        </row>
        <row r="31">
          <cell r="A31" t="str">
            <v>DSGNFLOW</v>
          </cell>
          <cell r="B31" t="str">
            <v>Turbine Design Flow</v>
          </cell>
          <cell r="E31" t="str">
            <v>lb/h</v>
          </cell>
          <cell r="F31">
            <v>0</v>
          </cell>
          <cell r="G31">
            <v>0</v>
          </cell>
          <cell r="H31" t="str">
            <v>Mass Flow, </v>
          </cell>
        </row>
        <row r="32">
          <cell r="A32" t="str">
            <v>EXPSLOPE</v>
          </cell>
          <cell r="B32" t="str">
            <v>Expansion Line Slope</v>
          </cell>
          <cell r="H32" t="str">
            <v>Unitless, </v>
          </cell>
        </row>
        <row r="33">
          <cell r="A33" t="str">
            <v>SHELLP</v>
          </cell>
          <cell r="B33" t="str">
            <v>Turbine Shell Pressure</v>
          </cell>
          <cell r="E33" t="str">
            <v>psia</v>
          </cell>
          <cell r="F33">
            <v>2</v>
          </cell>
          <cell r="G33">
            <v>2</v>
          </cell>
          <cell r="H33" t="str">
            <v>Pressure, </v>
          </cell>
        </row>
        <row r="34">
          <cell r="A34" t="str">
            <v>EFFCORR</v>
          </cell>
          <cell r="B34" t="str">
            <v>Efficiency Correction</v>
          </cell>
          <cell r="E34" t="str">
            <v>%</v>
          </cell>
          <cell r="F34">
            <v>3</v>
          </cell>
          <cell r="G34">
            <v>3</v>
          </cell>
          <cell r="H34" t="str">
            <v>Effcor, </v>
          </cell>
        </row>
        <row r="35">
          <cell r="A35" t="str">
            <v>LSTBLADE</v>
          </cell>
          <cell r="B35" t="str">
            <v>Last Stage Blade Size</v>
          </cell>
          <cell r="E35" t="str">
            <v>in</v>
          </cell>
          <cell r="F35">
            <v>1</v>
          </cell>
          <cell r="G35">
            <v>1</v>
          </cell>
          <cell r="H35" t="str">
            <v>LSB, </v>
          </cell>
        </row>
        <row r="36">
          <cell r="A36" t="str">
            <v>LSTPITCH</v>
          </cell>
          <cell r="B36" t="str">
            <v>Last Stage Blade Pitch Diameter</v>
          </cell>
          <cell r="E36" t="str">
            <v>in</v>
          </cell>
          <cell r="F36">
            <v>2</v>
          </cell>
          <cell r="G36">
            <v>2</v>
          </cell>
          <cell r="H36" t="str">
            <v>LSBPD, </v>
          </cell>
        </row>
        <row r="37">
          <cell r="A37" t="str">
            <v>EXHNUM</v>
          </cell>
          <cell r="B37" t="str">
            <v>Number of Exhaust Flows</v>
          </cell>
          <cell r="F37">
            <v>0</v>
          </cell>
          <cell r="G37">
            <v>0</v>
          </cell>
          <cell r="H37" t="str">
            <v>Unitless, </v>
          </cell>
        </row>
        <row r="38">
          <cell r="A38" t="str">
            <v>EXHVAN</v>
          </cell>
          <cell r="B38" t="str">
            <v>Exhaust Annulus Velocity</v>
          </cell>
          <cell r="E38" t="str">
            <v>ft/s</v>
          </cell>
          <cell r="F38">
            <v>2</v>
          </cell>
          <cell r="G38">
            <v>2</v>
          </cell>
          <cell r="H38" t="str">
            <v>VAN, </v>
          </cell>
        </row>
        <row r="39">
          <cell r="A39" t="str">
            <v>EXHDRYVO</v>
          </cell>
          <cell r="B39" t="str">
            <v>Dry Volume Flow Per End</v>
          </cell>
          <cell r="E39" t="str">
            <v>Cu ft/h end</v>
          </cell>
          <cell r="F39">
            <v>2</v>
          </cell>
          <cell r="G39">
            <v>2</v>
          </cell>
          <cell r="H39" t="str">
            <v>Vol_Flow, </v>
          </cell>
        </row>
        <row r="40">
          <cell r="A40" t="str">
            <v>EXHLOAD</v>
          </cell>
          <cell r="B40" t="str">
            <v>Exhaust End Loading</v>
          </cell>
          <cell r="E40" t="str">
            <v>lbm/h sqft end</v>
          </cell>
          <cell r="F40">
            <v>2</v>
          </cell>
          <cell r="G40">
            <v>2</v>
          </cell>
          <cell r="H40" t="str">
            <v>EndLoad, </v>
          </cell>
        </row>
        <row r="41">
          <cell r="A41" t="str">
            <v>ACTFLOW</v>
          </cell>
          <cell r="B41" t="str">
            <v>Actual Volume Flow Per End</v>
          </cell>
          <cell r="E41" t="str">
            <v>Cu ft/h end</v>
          </cell>
          <cell r="F41">
            <v>2</v>
          </cell>
          <cell r="G41">
            <v>2</v>
          </cell>
          <cell r="H41" t="str">
            <v>Vol_Flow, </v>
          </cell>
        </row>
        <row r="42">
          <cell r="A42" t="str">
            <v>MCORRFAC</v>
          </cell>
          <cell r="B42" t="str">
            <v>Expansion Line Moisture Correction Factor </v>
          </cell>
          <cell r="H42" t="str">
            <v>Unitless, </v>
          </cell>
        </row>
        <row r="43">
          <cell r="A43" t="str">
            <v>MCORRLIN</v>
          </cell>
          <cell r="B43" t="str">
            <v>Percent moisture below which the expansion line will be corrected for moisture </v>
          </cell>
          <cell r="E43" t="str">
            <v>%</v>
          </cell>
          <cell r="F43">
            <v>2</v>
          </cell>
          <cell r="G43">
            <v>2</v>
          </cell>
          <cell r="H43" t="str">
            <v>Percent, </v>
          </cell>
        </row>
        <row r="44">
          <cell r="A44" t="str">
            <v>ELEP</v>
          </cell>
          <cell r="B44" t="str">
            <v>Exapansion Line Endpoint Enthalpy</v>
          </cell>
          <cell r="E44" t="str">
            <v>Btu/lb</v>
          </cell>
          <cell r="F44">
            <v>2</v>
          </cell>
          <cell r="G44">
            <v>2</v>
          </cell>
          <cell r="H44" t="str">
            <v>Enthalpy, </v>
          </cell>
        </row>
        <row r="45">
          <cell r="A45" t="str">
            <v>ELEM</v>
          </cell>
          <cell r="B45" t="str">
            <v>Exapansion Line Endpoint Moisture</v>
          </cell>
          <cell r="E45" t="str">
            <v>%</v>
          </cell>
          <cell r="F45">
            <v>2</v>
          </cell>
          <cell r="G45">
            <v>2</v>
          </cell>
          <cell r="H45" t="str">
            <v>Moisture, </v>
          </cell>
        </row>
        <row r="46">
          <cell r="A46" t="str">
            <v>ELEP15HG</v>
          </cell>
          <cell r="B46" t="str">
            <v>Exapansion Line Endpoint Enthalpy at 1.5" HgA</v>
          </cell>
          <cell r="E46" t="str">
            <v>Btu/lb</v>
          </cell>
          <cell r="F46">
            <v>2</v>
          </cell>
          <cell r="G46">
            <v>2</v>
          </cell>
          <cell r="H46" t="str">
            <v>Enthalpy, </v>
          </cell>
        </row>
        <row r="47">
          <cell r="A47" t="str">
            <v>ELEM15HG</v>
          </cell>
          <cell r="B47" t="str">
            <v>Exapansion Line Endpoint Moisture at 1.5" HgA</v>
          </cell>
          <cell r="E47" t="str">
            <v>%</v>
          </cell>
          <cell r="F47">
            <v>2</v>
          </cell>
          <cell r="G47">
            <v>2</v>
          </cell>
          <cell r="H47" t="str">
            <v>Moisture, </v>
          </cell>
        </row>
        <row r="48">
          <cell r="A48" t="str">
            <v>SECTIONEFF</v>
          </cell>
          <cell r="B48" t="str">
            <v>Turbine Section Efficiency</v>
          </cell>
          <cell r="E48" t="str">
            <v>%</v>
          </cell>
          <cell r="F48">
            <v>2</v>
          </cell>
          <cell r="G48">
            <v>2</v>
          </cell>
          <cell r="H48" t="str">
            <v>Eff, </v>
          </cell>
        </row>
        <row r="49">
          <cell r="A49" t="str">
            <v>STAGEEFF</v>
          </cell>
          <cell r="B49" t="str">
            <v>Turbine Stage Efficiency</v>
          </cell>
          <cell r="E49" t="str">
            <v>%</v>
          </cell>
          <cell r="F49">
            <v>2</v>
          </cell>
          <cell r="G49">
            <v>2</v>
          </cell>
          <cell r="H49" t="str">
            <v>Eff, </v>
          </cell>
        </row>
        <row r="50">
          <cell r="A50" t="str">
            <v>NKEFFDRY</v>
          </cell>
          <cell r="B50" t="str">
            <v>Nuke trb superheated section expansion efficiency</v>
          </cell>
          <cell r="E50" t="str">
            <v>%</v>
          </cell>
          <cell r="F50">
            <v>2</v>
          </cell>
          <cell r="G50">
            <v>2</v>
          </cell>
          <cell r="H50" t="str">
            <v>Eff, </v>
          </cell>
        </row>
        <row r="51">
          <cell r="A51" t="str">
            <v>XPEFFDRY</v>
          </cell>
          <cell r="B51" t="str">
            <v>Superheated expansion section efficiency correction</v>
          </cell>
          <cell r="E51" t="str">
            <v>%</v>
          </cell>
          <cell r="H51" t="str">
            <v>Effcor, </v>
          </cell>
        </row>
        <row r="52">
          <cell r="A52" t="str">
            <v>STGEFF-1</v>
          </cell>
          <cell r="B52" t="str">
            <v>Extraction-1 Stage  Efficiency</v>
          </cell>
          <cell r="E52" t="str">
            <v>%</v>
          </cell>
          <cell r="F52">
            <v>2</v>
          </cell>
          <cell r="G52">
            <v>2</v>
          </cell>
          <cell r="H52" t="str">
            <v>Eff, </v>
          </cell>
        </row>
        <row r="53">
          <cell r="A53" t="str">
            <v>FLOWFCT1</v>
          </cell>
          <cell r="B53" t="str">
            <v>Extraction Flow Factor 1</v>
          </cell>
          <cell r="H53" t="str">
            <v>Unitless, </v>
          </cell>
        </row>
        <row r="54">
          <cell r="A54" t="str">
            <v>STGEFF-2</v>
          </cell>
          <cell r="B54" t="str">
            <v>Extraction-1 Stage  Efficiency</v>
          </cell>
          <cell r="E54" t="str">
            <v>%</v>
          </cell>
          <cell r="F54">
            <v>2</v>
          </cell>
          <cell r="G54">
            <v>2</v>
          </cell>
          <cell r="H54" t="str">
            <v>Eff, </v>
          </cell>
        </row>
        <row r="55">
          <cell r="A55" t="str">
            <v>FLOWFCT2</v>
          </cell>
          <cell r="B55" t="str">
            <v>Extraction Flow Factor 2</v>
          </cell>
          <cell r="H55" t="str">
            <v>Unitless, </v>
          </cell>
        </row>
        <row r="56">
          <cell r="A56" t="str">
            <v>STGEFF-3</v>
          </cell>
          <cell r="B56" t="str">
            <v>Extraction-1 Stage  Efficiency</v>
          </cell>
          <cell r="E56" t="str">
            <v>%</v>
          </cell>
          <cell r="F56">
            <v>2</v>
          </cell>
          <cell r="G56">
            <v>2</v>
          </cell>
          <cell r="H56" t="str">
            <v>Eff, </v>
          </cell>
        </row>
        <row r="57">
          <cell r="A57" t="str">
            <v>FLOWFCT3</v>
          </cell>
          <cell r="B57" t="str">
            <v>Extraction Flow Factor 3</v>
          </cell>
          <cell r="H57" t="str">
            <v>Unitless, </v>
          </cell>
        </row>
        <row r="58">
          <cell r="A58" t="str">
            <v>STGEFF-4</v>
          </cell>
          <cell r="B58" t="str">
            <v>Extraction-1 Stage  Efficiency</v>
          </cell>
          <cell r="E58" t="str">
            <v>%</v>
          </cell>
          <cell r="F58">
            <v>2</v>
          </cell>
          <cell r="G58">
            <v>2</v>
          </cell>
          <cell r="H58" t="str">
            <v>Eff, </v>
          </cell>
        </row>
        <row r="59">
          <cell r="A59" t="str">
            <v>FLOWFCT4</v>
          </cell>
          <cell r="B59" t="str">
            <v>Extraction Flow Factor 4</v>
          </cell>
          <cell r="H59" t="str">
            <v>Unitless, </v>
          </cell>
        </row>
        <row r="60">
          <cell r="A60" t="str">
            <v>STGEFF-5</v>
          </cell>
          <cell r="B60" t="str">
            <v>Extraction-1 Stage  Efficiency</v>
          </cell>
          <cell r="E60" t="str">
            <v>%</v>
          </cell>
          <cell r="F60">
            <v>2</v>
          </cell>
          <cell r="G60">
            <v>2</v>
          </cell>
          <cell r="H60" t="str">
            <v>Eff, </v>
          </cell>
        </row>
        <row r="61">
          <cell r="A61" t="str">
            <v>FLOWFCT5</v>
          </cell>
          <cell r="B61" t="str">
            <v>Extraction Flow Factor 5</v>
          </cell>
          <cell r="H61" t="str">
            <v>Unitless, </v>
          </cell>
        </row>
        <row r="62">
          <cell r="A62" t="str">
            <v>GST</v>
          </cell>
        </row>
        <row r="63">
          <cell r="A63" t="str">
            <v>EXPEFF</v>
          </cell>
          <cell r="B63" t="str">
            <v>Expansion Efficiency</v>
          </cell>
          <cell r="E63" t="str">
            <v>%</v>
          </cell>
          <cell r="F63">
            <v>2</v>
          </cell>
          <cell r="G63">
            <v>2</v>
          </cell>
          <cell r="H63" t="str">
            <v>Eff, </v>
          </cell>
        </row>
        <row r="64">
          <cell r="A64" t="str">
            <v>EFFCORR</v>
          </cell>
          <cell r="B64" t="str">
            <v>Efficiency Correction</v>
          </cell>
          <cell r="E64" t="str">
            <v>%</v>
          </cell>
          <cell r="F64">
            <v>3</v>
          </cell>
          <cell r="G64">
            <v>3</v>
          </cell>
          <cell r="H64" t="str">
            <v>Effcor, </v>
          </cell>
        </row>
        <row r="65">
          <cell r="A65" t="str">
            <v>SHFTSPD</v>
          </cell>
          <cell r="B65" t="str">
            <v>Shaft Speed</v>
          </cell>
          <cell r="E65" t="str">
            <v>RPM</v>
          </cell>
          <cell r="F65">
            <v>0</v>
          </cell>
          <cell r="G65">
            <v>0</v>
          </cell>
          <cell r="H65" t="str">
            <v>Speed, </v>
          </cell>
        </row>
        <row r="66">
          <cell r="A66" t="str">
            <v>PITCHDIA</v>
          </cell>
          <cell r="B66" t="str">
            <v>Pitch Diameter</v>
          </cell>
          <cell r="E66" t="str">
            <v>in</v>
          </cell>
          <cell r="F66">
            <v>2</v>
          </cell>
          <cell r="G66">
            <v>2</v>
          </cell>
          <cell r="H66" t="str">
            <v>Pdia, </v>
          </cell>
        </row>
        <row r="67">
          <cell r="A67" t="str">
            <v>NBLADES</v>
          </cell>
          <cell r="B67" t="str">
            <v>Number of Blade Rows</v>
          </cell>
          <cell r="E67" t="str">
            <v>#</v>
          </cell>
        </row>
        <row r="68">
          <cell r="A68" t="str">
            <v>PRATIO</v>
          </cell>
          <cell r="B68" t="str">
            <v>Pressure Ratio Pbowl/Pshell</v>
          </cell>
          <cell r="F68">
            <v>2</v>
          </cell>
          <cell r="G68">
            <v>2</v>
          </cell>
          <cell r="H68" t="str">
            <v>Unitless, </v>
          </cell>
        </row>
        <row r="69">
          <cell r="A69" t="str">
            <v>FLOWFAC</v>
          </cell>
          <cell r="B69" t="str">
            <v>Flowfactor</v>
          </cell>
          <cell r="F69">
            <v>2</v>
          </cell>
          <cell r="G69">
            <v>2</v>
          </cell>
          <cell r="H69" t="str">
            <v>Unitless, </v>
          </cell>
        </row>
        <row r="70">
          <cell r="A70" t="str">
            <v>AREAMULT</v>
          </cell>
          <cell r="B70" t="str">
            <v>Flow Area Multiplier</v>
          </cell>
          <cell r="F70">
            <v>2</v>
          </cell>
          <cell r="G70">
            <v>2</v>
          </cell>
          <cell r="H70" t="str">
            <v>Unitless, </v>
          </cell>
        </row>
        <row r="71">
          <cell r="A71" t="str">
            <v>VELRATIO</v>
          </cell>
          <cell r="B71" t="str">
            <v>Velocity Ratio U/VO</v>
          </cell>
          <cell r="F71">
            <v>2</v>
          </cell>
          <cell r="G71">
            <v>2</v>
          </cell>
          <cell r="H71" t="str">
            <v>Unitless, </v>
          </cell>
        </row>
        <row r="72">
          <cell r="A72" t="str">
            <v>SHAFTPOW</v>
          </cell>
          <cell r="B72" t="str">
            <v>Shaft Power Produced by Govering Stage</v>
          </cell>
          <cell r="E72" t="str">
            <v>kW</v>
          </cell>
          <cell r="F72">
            <v>2</v>
          </cell>
          <cell r="G72">
            <v>2</v>
          </cell>
          <cell r="H72" t="str">
            <v>Power, </v>
          </cell>
        </row>
        <row r="73">
          <cell r="A73" t="str">
            <v>TRBVALVE</v>
          </cell>
        </row>
        <row r="74">
          <cell r="A74" t="str">
            <v>DSGFRATE</v>
          </cell>
          <cell r="B74" t="str">
            <v>Design Flow Rate</v>
          </cell>
          <cell r="E74" t="str">
            <v>lb/hr</v>
          </cell>
          <cell r="F74">
            <v>1</v>
          </cell>
          <cell r="G74">
            <v>1</v>
          </cell>
          <cell r="H74" t="str">
            <v>Flow, </v>
          </cell>
        </row>
        <row r="75">
          <cell r="A75" t="str">
            <v>TFR1</v>
          </cell>
          <cell r="B75" t="str">
            <v>Throttle Flow Ratio-1st Stage</v>
          </cell>
          <cell r="H75" t="str">
            <v>Unitless, </v>
          </cell>
        </row>
        <row r="76">
          <cell r="A76" t="str">
            <v>PRATED</v>
          </cell>
          <cell r="B76" t="str">
            <v>Pressure at Rated Condition</v>
          </cell>
          <cell r="E76" t="str">
            <v>psia</v>
          </cell>
          <cell r="F76">
            <v>2</v>
          </cell>
          <cell r="G76">
            <v>2</v>
          </cell>
          <cell r="H76" t="str">
            <v>Pressure, </v>
          </cell>
        </row>
        <row r="77">
          <cell r="A77" t="str">
            <v>TRATED</v>
          </cell>
          <cell r="B77" t="str">
            <v>Temperature at Rated Condition</v>
          </cell>
          <cell r="E77" t="str">
            <v>F</v>
          </cell>
          <cell r="F77">
            <v>1</v>
          </cell>
          <cell r="G77">
            <v>1</v>
          </cell>
          <cell r="H77" t="str">
            <v>Temperature, </v>
          </cell>
        </row>
        <row r="78">
          <cell r="A78" t="str">
            <v>SPD</v>
          </cell>
          <cell r="B78" t="str">
            <v>Specified Pressure Drop</v>
          </cell>
          <cell r="E78" t="str">
            <v>%</v>
          </cell>
          <cell r="F78">
            <v>2</v>
          </cell>
          <cell r="G78">
            <v>2</v>
          </cell>
          <cell r="H78" t="str">
            <v>SPD, </v>
          </cell>
        </row>
        <row r="79">
          <cell r="A79" t="str">
            <v>ACTPDROP</v>
          </cell>
          <cell r="B79" t="str">
            <v>Actual Pressure Drop</v>
          </cell>
          <cell r="E79" t="str">
            <v>%</v>
          </cell>
          <cell r="F79">
            <v>2</v>
          </cell>
          <cell r="G79">
            <v>2</v>
          </cell>
          <cell r="H79" t="str">
            <v>PD, </v>
          </cell>
        </row>
        <row r="80">
          <cell r="A80" t="str">
            <v>TFR</v>
          </cell>
          <cell r="B80" t="str">
            <v>Equvivalent TFR</v>
          </cell>
          <cell r="H80" t="str">
            <v>Unitless, </v>
          </cell>
        </row>
        <row r="81">
          <cell r="A81" t="str">
            <v>WFRATIO</v>
          </cell>
          <cell r="B81" t="str">
            <v>Weight Flow Ratio</v>
          </cell>
          <cell r="H81" t="str">
            <v>Unitless, </v>
          </cell>
        </row>
        <row r="82">
          <cell r="A82" t="str">
            <v>HPEXH</v>
          </cell>
          <cell r="B82" t="str">
            <v>HP turbine Exhaust Pressure</v>
          </cell>
          <cell r="E82" t="str">
            <v>psia</v>
          </cell>
          <cell r="F82">
            <v>2</v>
          </cell>
          <cell r="G82">
            <v>2</v>
          </cell>
          <cell r="H82" t="str">
            <v>Pressure, </v>
          </cell>
        </row>
        <row r="83">
          <cell r="A83" t="str">
            <v>CONDENS</v>
          </cell>
        </row>
        <row r="84">
          <cell r="A84" t="str">
            <v>DUTY</v>
          </cell>
          <cell r="B84" t="str">
            <v>Condenser Duty</v>
          </cell>
          <cell r="E84" t="str">
            <v>Mbtu/h</v>
          </cell>
          <cell r="F84">
            <v>3</v>
          </cell>
          <cell r="G84">
            <v>3</v>
          </cell>
          <cell r="H84" t="str">
            <v>Duty, </v>
          </cell>
        </row>
        <row r="85">
          <cell r="A85" t="str">
            <v>CIRCFLOW</v>
          </cell>
          <cell r="B85" t="str">
            <v>Circulating Water Flow</v>
          </cell>
          <cell r="E85" t="str">
            <v>GPM</v>
          </cell>
          <cell r="F85">
            <v>2</v>
          </cell>
          <cell r="G85">
            <v>2</v>
          </cell>
          <cell r="H85" t="str">
            <v>Flow, </v>
          </cell>
        </row>
        <row r="86">
          <cell r="A86" t="str">
            <v>H2O-PD</v>
          </cell>
          <cell r="B86" t="str">
            <v>CW Pressure Drop</v>
          </cell>
          <cell r="E86" t="str">
            <v>ft of H2O</v>
          </cell>
          <cell r="F86">
            <v>2</v>
          </cell>
          <cell r="G86">
            <v>2</v>
          </cell>
          <cell r="H86" t="str">
            <v>PD, </v>
          </cell>
        </row>
        <row r="87">
          <cell r="A87" t="str">
            <v>COOLRNG</v>
          </cell>
          <cell r="B87" t="str">
            <v>Cooling Range</v>
          </cell>
          <cell r="E87" t="str">
            <v>F</v>
          </cell>
          <cell r="F87">
            <v>2</v>
          </cell>
          <cell r="G87">
            <v>2</v>
          </cell>
          <cell r="H87" t="str">
            <v>Range, </v>
          </cell>
        </row>
        <row r="88">
          <cell r="A88" t="str">
            <v>TTD</v>
          </cell>
          <cell r="B88" t="str">
            <v>TTD</v>
          </cell>
          <cell r="E88" t="str">
            <v>F</v>
          </cell>
          <cell r="F88">
            <v>2</v>
          </cell>
          <cell r="G88">
            <v>2</v>
          </cell>
          <cell r="H88" t="str">
            <v>TTD, </v>
          </cell>
        </row>
        <row r="89">
          <cell r="A89" t="str">
            <v>SHELLP</v>
          </cell>
          <cell r="B89" t="str">
            <v>Shell Pressure</v>
          </cell>
          <cell r="E89" t="str">
            <v>in HgA</v>
          </cell>
          <cell r="F89">
            <v>2</v>
          </cell>
          <cell r="G89">
            <v>2</v>
          </cell>
          <cell r="H89" t="str">
            <v>Pressure, </v>
          </cell>
        </row>
        <row r="90">
          <cell r="A90" t="str">
            <v>SHELLT</v>
          </cell>
          <cell r="B90" t="str">
            <v>Shell Temperature</v>
          </cell>
          <cell r="E90" t="str">
            <v>F</v>
          </cell>
          <cell r="F90">
            <v>1</v>
          </cell>
          <cell r="G90">
            <v>1</v>
          </cell>
          <cell r="H90" t="str">
            <v>Temperature, </v>
          </cell>
        </row>
        <row r="91">
          <cell r="A91" t="str">
            <v>CORR</v>
          </cell>
          <cell r="B91" t="str">
            <v>Corrected Overall Heat Transfer Coefficient</v>
          </cell>
          <cell r="E91" t="str">
            <v>Btu/h sqft F</v>
          </cell>
          <cell r="F91">
            <v>3</v>
          </cell>
          <cell r="G91">
            <v>3</v>
          </cell>
          <cell r="H91" t="str">
            <v>Coeff, </v>
          </cell>
        </row>
        <row r="92">
          <cell r="A92" t="str">
            <v>CLEANFCT</v>
          </cell>
          <cell r="B92" t="str">
            <v>Cleanliness Factor</v>
          </cell>
          <cell r="E92" t="str">
            <v>%</v>
          </cell>
          <cell r="F92">
            <v>2</v>
          </cell>
          <cell r="G92">
            <v>2</v>
          </cell>
          <cell r="H92" t="str">
            <v>CF, </v>
          </cell>
        </row>
        <row r="93">
          <cell r="A93" t="str">
            <v>AREA</v>
          </cell>
          <cell r="B93" t="str">
            <v>Overall Heat Transfer Area</v>
          </cell>
          <cell r="E93" t="str">
            <v>sqft</v>
          </cell>
          <cell r="F93">
            <v>2</v>
          </cell>
          <cell r="G93">
            <v>2</v>
          </cell>
          <cell r="H93" t="str">
            <v>Area, </v>
          </cell>
        </row>
        <row r="94">
          <cell r="A94" t="str">
            <v>LMTD</v>
          </cell>
          <cell r="B94" t="str">
            <v>Overall Heat Transfer LMTD</v>
          </cell>
          <cell r="E94" t="str">
            <v>F</v>
          </cell>
          <cell r="F94">
            <v>2</v>
          </cell>
          <cell r="G94">
            <v>2</v>
          </cell>
          <cell r="H94" t="str">
            <v>LMTD, </v>
          </cell>
        </row>
        <row r="95">
          <cell r="A95" t="str">
            <v>TUBEDIAM</v>
          </cell>
          <cell r="B95" t="str">
            <v>Tube Diameter</v>
          </cell>
          <cell r="E95" t="str">
            <v>in</v>
          </cell>
          <cell r="F95">
            <v>2</v>
          </cell>
          <cell r="G95">
            <v>2</v>
          </cell>
          <cell r="H95" t="str">
            <v>Diameter, </v>
          </cell>
        </row>
        <row r="96">
          <cell r="A96" t="str">
            <v>TUBELEN</v>
          </cell>
          <cell r="B96" t="str">
            <v>Tube Length</v>
          </cell>
          <cell r="E96" t="str">
            <v>ft</v>
          </cell>
          <cell r="F96">
            <v>2</v>
          </cell>
          <cell r="G96">
            <v>2</v>
          </cell>
          <cell r="H96" t="str">
            <v>Length, </v>
          </cell>
        </row>
        <row r="97">
          <cell r="A97" t="str">
            <v>NTUBES</v>
          </cell>
          <cell r="B97" t="str">
            <v>Number of Tubes</v>
          </cell>
          <cell r="E97" t="str">
            <v>#</v>
          </cell>
        </row>
        <row r="98">
          <cell r="A98" t="str">
            <v>NPASS</v>
          </cell>
          <cell r="B98" t="str">
            <v>Number of Passes</v>
          </cell>
          <cell r="E98" t="str">
            <v>#</v>
          </cell>
        </row>
        <row r="99">
          <cell r="A99" t="str">
            <v>GAUGE</v>
          </cell>
          <cell r="B99" t="str">
            <v>Tube Gauge</v>
          </cell>
          <cell r="E99" t="str">
            <v>BWG</v>
          </cell>
          <cell r="F99">
            <v>0</v>
          </cell>
          <cell r="G99">
            <v>0</v>
          </cell>
          <cell r="H99" t="str">
            <v>Gauge, </v>
          </cell>
        </row>
        <row r="100">
          <cell r="A100" t="str">
            <v>MATERIAL</v>
          </cell>
          <cell r="B100" t="str">
            <v>Tube Material</v>
          </cell>
          <cell r="E100" t="str">
            <v>Material</v>
          </cell>
          <cell r="F100">
            <v>0</v>
          </cell>
          <cell r="G100">
            <v>0</v>
          </cell>
          <cell r="H100" t="str">
            <v>Tube, </v>
          </cell>
        </row>
        <row r="101">
          <cell r="A101" t="str">
            <v>H20VELDS</v>
          </cell>
          <cell r="B101" t="str">
            <v>Water Velocity (Design)</v>
          </cell>
          <cell r="E101" t="str">
            <v>ft/s</v>
          </cell>
          <cell r="F101">
            <v>2</v>
          </cell>
          <cell r="G101">
            <v>2</v>
          </cell>
          <cell r="H101" t="str">
            <v>Velocity, </v>
          </cell>
        </row>
        <row r="102">
          <cell r="A102" t="str">
            <v>H20VELAC</v>
          </cell>
          <cell r="B102" t="str">
            <v>Water Velocity (Actual)</v>
          </cell>
          <cell r="E102" t="str">
            <v>ft/s</v>
          </cell>
          <cell r="F102">
            <v>2</v>
          </cell>
          <cell r="G102">
            <v>2</v>
          </cell>
          <cell r="H102" t="str">
            <v>Velocity, </v>
          </cell>
        </row>
        <row r="103">
          <cell r="A103" t="str">
            <v>TEFERTWR</v>
          </cell>
        </row>
        <row r="104">
          <cell r="A104" t="str">
            <v>DUTY</v>
          </cell>
          <cell r="B104" t="str">
            <v>Tower Duty</v>
          </cell>
          <cell r="E104" t="str">
            <v>Mbtu/h</v>
          </cell>
          <cell r="F104">
            <v>3</v>
          </cell>
          <cell r="G104">
            <v>3</v>
          </cell>
          <cell r="H104" t="str">
            <v>Duty, </v>
          </cell>
        </row>
        <row r="105">
          <cell r="A105" t="str">
            <v>PARTHGHT</v>
          </cell>
          <cell r="B105" t="str">
            <v>Partition Height</v>
          </cell>
          <cell r="E105" t="str">
            <v>ft</v>
          </cell>
          <cell r="F105">
            <v>2</v>
          </cell>
          <cell r="G105">
            <v>2</v>
          </cell>
          <cell r="H105" t="str">
            <v>Height, </v>
          </cell>
        </row>
        <row r="106">
          <cell r="A106" t="str">
            <v>PARTDEP</v>
          </cell>
          <cell r="B106" t="str">
            <v>Partition Depth</v>
          </cell>
          <cell r="E106" t="str">
            <v>ft</v>
          </cell>
          <cell r="F106">
            <v>2</v>
          </cell>
          <cell r="G106">
            <v>2</v>
          </cell>
          <cell r="H106" t="str">
            <v>Depth, </v>
          </cell>
        </row>
        <row r="107">
          <cell r="A107" t="str">
            <v>BX0COEFF</v>
          </cell>
          <cell r="B107" t="str">
            <v>Coefficient BXO</v>
          </cell>
          <cell r="F107">
            <v>2</v>
          </cell>
          <cell r="G107">
            <v>2</v>
          </cell>
          <cell r="H107" t="str">
            <v>CoeffBXO, </v>
          </cell>
        </row>
        <row r="108">
          <cell r="A108" t="str">
            <v>N-EXP</v>
          </cell>
          <cell r="B108" t="str">
            <v>Coefficient N</v>
          </cell>
          <cell r="F108">
            <v>2</v>
          </cell>
          <cell r="G108">
            <v>2</v>
          </cell>
          <cell r="H108" t="str">
            <v>CoeffN, </v>
          </cell>
        </row>
        <row r="109">
          <cell r="A109" t="str">
            <v>RECIRCAL</v>
          </cell>
          <cell r="B109" t="str">
            <v>Recirculation Allowance</v>
          </cell>
          <cell r="E109" t="str">
            <v>F</v>
          </cell>
          <cell r="F109">
            <v>1</v>
          </cell>
          <cell r="G109">
            <v>1</v>
          </cell>
          <cell r="H109" t="str">
            <v>Recir, </v>
          </cell>
        </row>
        <row r="110">
          <cell r="A110" t="str">
            <v>SITEELEV</v>
          </cell>
          <cell r="B110" t="str">
            <v>Site Elevation</v>
          </cell>
          <cell r="E110" t="str">
            <v>ft</v>
          </cell>
          <cell r="F110">
            <v>0</v>
          </cell>
          <cell r="G110">
            <v>0</v>
          </cell>
          <cell r="H110" t="str">
            <v>Elevation, </v>
          </cell>
        </row>
        <row r="111">
          <cell r="A111" t="str">
            <v>ATMPRS</v>
          </cell>
          <cell r="B111" t="str">
            <v>Atmospheric Pressure</v>
          </cell>
          <cell r="E111" t="str">
            <v>psia</v>
          </cell>
          <cell r="F111">
            <v>2</v>
          </cell>
          <cell r="G111">
            <v>2</v>
          </cell>
          <cell r="H111" t="str">
            <v>Pressure, </v>
          </cell>
        </row>
        <row r="112">
          <cell r="A112" t="str">
            <v>ATMTMP</v>
          </cell>
          <cell r="B112" t="str">
            <v>Atmospheric Temperature</v>
          </cell>
          <cell r="E112" t="str">
            <v>F</v>
          </cell>
          <cell r="F112">
            <v>1</v>
          </cell>
          <cell r="G112">
            <v>1</v>
          </cell>
          <cell r="H112" t="str">
            <v>Temperature, </v>
          </cell>
        </row>
        <row r="113">
          <cell r="A113" t="str">
            <v>ATMWBT</v>
          </cell>
          <cell r="B113" t="str">
            <v>Atmospheric Wet Bulb Temp</v>
          </cell>
          <cell r="E113" t="str">
            <v>F</v>
          </cell>
          <cell r="F113">
            <v>1</v>
          </cell>
          <cell r="G113">
            <v>1</v>
          </cell>
          <cell r="H113" t="str">
            <v>Temperature, </v>
          </cell>
        </row>
        <row r="114">
          <cell r="A114" t="str">
            <v>ATMREL</v>
          </cell>
          <cell r="B114" t="str">
            <v>Atmospheric Relative Humidity</v>
          </cell>
          <cell r="E114" t="str">
            <v>%</v>
          </cell>
          <cell r="F114">
            <v>1</v>
          </cell>
          <cell r="G114">
            <v>1</v>
          </cell>
          <cell r="H114" t="str">
            <v>RH, </v>
          </cell>
        </row>
        <row r="115">
          <cell r="A115" t="str">
            <v>ATMDEN</v>
          </cell>
          <cell r="B115" t="str">
            <v>Atmospheric Air Density</v>
          </cell>
          <cell r="E115" t="str">
            <v>lbm/cu.ft</v>
          </cell>
          <cell r="F115">
            <v>3</v>
          </cell>
          <cell r="G115">
            <v>3</v>
          </cell>
          <cell r="H115" t="str">
            <v>Density, </v>
          </cell>
        </row>
        <row r="116">
          <cell r="A116" t="str">
            <v>ATMNTH</v>
          </cell>
          <cell r="B116" t="str">
            <v>Atmospheric Air Enthalpy</v>
          </cell>
          <cell r="E116" t="str">
            <v>Btu/lb</v>
          </cell>
          <cell r="F116">
            <v>2</v>
          </cell>
          <cell r="G116">
            <v>2</v>
          </cell>
          <cell r="H116" t="str">
            <v>Enthalpy, </v>
          </cell>
        </row>
        <row r="117">
          <cell r="A117" t="str">
            <v>TEFWBT</v>
          </cell>
          <cell r="B117" t="str">
            <v>Tower Inlet Air Wet Bulb Temp</v>
          </cell>
          <cell r="E117" t="str">
            <v>F</v>
          </cell>
          <cell r="F117">
            <v>1</v>
          </cell>
          <cell r="G117">
            <v>1</v>
          </cell>
          <cell r="H117" t="str">
            <v>Temperature, </v>
          </cell>
        </row>
        <row r="118">
          <cell r="A118" t="str">
            <v>TEFREL</v>
          </cell>
          <cell r="B118" t="str">
            <v>Tower Inlet Air Relative Humidity</v>
          </cell>
          <cell r="E118" t="str">
            <v>%</v>
          </cell>
          <cell r="F118">
            <v>1</v>
          </cell>
          <cell r="G118">
            <v>1</v>
          </cell>
          <cell r="H118" t="str">
            <v>RH, </v>
          </cell>
        </row>
        <row r="119">
          <cell r="A119" t="str">
            <v>TEFDEN</v>
          </cell>
          <cell r="B119" t="str">
            <v>Tower Inlet Air Density</v>
          </cell>
          <cell r="E119" t="str">
            <v>lbm/cu.ft</v>
          </cell>
          <cell r="F119">
            <v>4</v>
          </cell>
          <cell r="G119">
            <v>4</v>
          </cell>
          <cell r="H119" t="str">
            <v>Density, </v>
          </cell>
        </row>
        <row r="120">
          <cell r="A120" t="str">
            <v>TEFNTH</v>
          </cell>
          <cell r="B120" t="str">
            <v>Tower Inlet Air Enthalpy</v>
          </cell>
          <cell r="E120" t="str">
            <v>Btu/lb</v>
          </cell>
          <cell r="F120">
            <v>2</v>
          </cell>
          <cell r="G120">
            <v>2</v>
          </cell>
          <cell r="H120" t="str">
            <v>Enthalpy, </v>
          </cell>
        </row>
        <row r="121">
          <cell r="A121" t="str">
            <v>WRMVOLFL</v>
          </cell>
          <cell r="B121" t="str">
            <v>Warm Air Volumetric Flow Rate</v>
          </cell>
          <cell r="E121" t="str">
            <v>ft3/sec</v>
          </cell>
          <cell r="F121">
            <v>2</v>
          </cell>
          <cell r="G121">
            <v>2</v>
          </cell>
          <cell r="H121" t="str">
            <v>Flow, </v>
          </cell>
        </row>
        <row r="122">
          <cell r="A122" t="str">
            <v>WRMT</v>
          </cell>
          <cell r="B122" t="str">
            <v>Warm Air Temperature</v>
          </cell>
          <cell r="E122" t="str">
            <v>F</v>
          </cell>
          <cell r="F122">
            <v>1</v>
          </cell>
          <cell r="G122">
            <v>1</v>
          </cell>
          <cell r="H122" t="str">
            <v>Temperature, </v>
          </cell>
        </row>
        <row r="123">
          <cell r="A123" t="str">
            <v>WRMH2O</v>
          </cell>
          <cell r="B123" t="str">
            <v>Warm Air Total Water Content</v>
          </cell>
          <cell r="E123" t="str">
            <v>G/lbm</v>
          </cell>
          <cell r="F123">
            <v>2</v>
          </cell>
          <cell r="G123">
            <v>2</v>
          </cell>
          <cell r="H123" t="str">
            <v>Watercontent, </v>
          </cell>
        </row>
        <row r="124">
          <cell r="A124" t="str">
            <v>WRMSATVP</v>
          </cell>
          <cell r="B124" t="str">
            <v>Warm Air Sat. Vapor Content</v>
          </cell>
          <cell r="E124" t="str">
            <v>G/lbm</v>
          </cell>
          <cell r="F124">
            <v>2</v>
          </cell>
          <cell r="G124">
            <v>2</v>
          </cell>
          <cell r="H124" t="str">
            <v>Vaporcontent, </v>
          </cell>
        </row>
        <row r="125">
          <cell r="A125" t="str">
            <v>DRYFLOW</v>
          </cell>
          <cell r="B125" t="str">
            <v>Dry Air Flow Rate</v>
          </cell>
          <cell r="E125" t="str">
            <v>lb/s</v>
          </cell>
          <cell r="F125">
            <v>2</v>
          </cell>
          <cell r="G125">
            <v>2</v>
          </cell>
          <cell r="H125" t="str">
            <v>Flow, </v>
          </cell>
        </row>
        <row r="126">
          <cell r="A126" t="str">
            <v>DSGNF</v>
          </cell>
          <cell r="B126" t="str">
            <v>Design Water Flow Rate</v>
          </cell>
          <cell r="E126" t="str">
            <v>GPM</v>
          </cell>
          <cell r="F126">
            <v>1</v>
          </cell>
          <cell r="G126">
            <v>1</v>
          </cell>
          <cell r="H126" t="str">
            <v>Flow, </v>
          </cell>
        </row>
        <row r="127">
          <cell r="A127" t="str">
            <v>OFFDSGNF</v>
          </cell>
          <cell r="B127" t="str">
            <v>Offdesign Wate Flow Rate</v>
          </cell>
          <cell r="E127" t="str">
            <v>GPM</v>
          </cell>
          <cell r="F127">
            <v>1</v>
          </cell>
          <cell r="G127">
            <v>1</v>
          </cell>
          <cell r="H127" t="str">
            <v>Flow, </v>
          </cell>
        </row>
        <row r="128">
          <cell r="A128" t="str">
            <v>EVPH20LH</v>
          </cell>
          <cell r="B128" t="str">
            <v>Evaporated Water Flow</v>
          </cell>
          <cell r="E128" t="str">
            <v>lb/h</v>
          </cell>
          <cell r="F128">
            <v>1</v>
          </cell>
          <cell r="G128">
            <v>1</v>
          </cell>
          <cell r="H128" t="str">
            <v>Flow, </v>
          </cell>
        </row>
        <row r="129">
          <cell r="A129" t="str">
            <v>EVPH20GM</v>
          </cell>
          <cell r="B129" t="str">
            <v>Evaporated Water Flow</v>
          </cell>
          <cell r="E129" t="str">
            <v>GPM</v>
          </cell>
          <cell r="F129">
            <v>1</v>
          </cell>
          <cell r="G129">
            <v>1</v>
          </cell>
          <cell r="H129" t="str">
            <v>Flow, </v>
          </cell>
        </row>
        <row r="130">
          <cell r="A130" t="str">
            <v>DRIFT</v>
          </cell>
          <cell r="B130" t="str">
            <v>Drift Flow</v>
          </cell>
          <cell r="E130" t="str">
            <v>lb/h</v>
          </cell>
          <cell r="F130">
            <v>1</v>
          </cell>
          <cell r="G130">
            <v>1</v>
          </cell>
          <cell r="H130" t="str">
            <v>DriftFlow, </v>
          </cell>
        </row>
        <row r="131">
          <cell r="A131" t="str">
            <v>MAKEUP</v>
          </cell>
          <cell r="B131" t="str">
            <v>Makeup Water Flow</v>
          </cell>
          <cell r="E131" t="str">
            <v>lb/h</v>
          </cell>
          <cell r="F131">
            <v>1</v>
          </cell>
          <cell r="G131">
            <v>1</v>
          </cell>
          <cell r="H131" t="str">
            <v>MUFlow, </v>
          </cell>
        </row>
        <row r="132">
          <cell r="A132" t="str">
            <v>PD-PSI</v>
          </cell>
          <cell r="B132" t="str">
            <v>Pressure Drop, Water Stream</v>
          </cell>
          <cell r="E132" t="str">
            <v>psi</v>
          </cell>
          <cell r="F132">
            <v>1</v>
          </cell>
          <cell r="G132">
            <v>1</v>
          </cell>
          <cell r="H132" t="str">
            <v>PD, </v>
          </cell>
        </row>
        <row r="133">
          <cell r="A133" t="str">
            <v>PD-H2O</v>
          </cell>
          <cell r="B133" t="str">
            <v>Pressure Drop, Water Stream</v>
          </cell>
          <cell r="E133" t="str">
            <v>ft of H2O</v>
          </cell>
          <cell r="F133">
            <v>2</v>
          </cell>
          <cell r="G133">
            <v>2</v>
          </cell>
          <cell r="H133" t="str">
            <v>PD, </v>
          </cell>
        </row>
        <row r="134">
          <cell r="A134" t="str">
            <v>TWRRANGE</v>
          </cell>
          <cell r="B134" t="str">
            <v>Tower Range</v>
          </cell>
          <cell r="E134" t="str">
            <v>F</v>
          </cell>
          <cell r="F134">
            <v>1</v>
          </cell>
          <cell r="G134">
            <v>1</v>
          </cell>
          <cell r="H134" t="str">
            <v>Range, </v>
          </cell>
        </row>
        <row r="135">
          <cell r="A135" t="str">
            <v>TWRAPPR</v>
          </cell>
          <cell r="B135" t="str">
            <v>Tower Approach</v>
          </cell>
          <cell r="E135" t="str">
            <v>F</v>
          </cell>
          <cell r="F135">
            <v>1</v>
          </cell>
          <cell r="G135">
            <v>1</v>
          </cell>
          <cell r="H135" t="str">
            <v>Approach, </v>
          </cell>
        </row>
        <row r="136">
          <cell r="A136" t="str">
            <v>COMBUST</v>
          </cell>
        </row>
        <row r="137">
          <cell r="A137" t="str">
            <v>EFF</v>
          </cell>
          <cell r="B137" t="str">
            <v>Combustion Efficiency</v>
          </cell>
          <cell r="E137" t="str">
            <v>%</v>
          </cell>
          <cell r="F137">
            <v>2</v>
          </cell>
          <cell r="G137">
            <v>2</v>
          </cell>
          <cell r="H137" t="str">
            <v>Eff, </v>
          </cell>
        </row>
        <row r="138">
          <cell r="A138" t="str">
            <v>FUELFLOW</v>
          </cell>
          <cell r="B138" t="str">
            <v>Fuel Mass Flow</v>
          </cell>
          <cell r="E138" t="str">
            <v>lb/h</v>
          </cell>
          <cell r="F138">
            <v>1</v>
          </cell>
          <cell r="G138">
            <v>1</v>
          </cell>
          <cell r="H138" t="str">
            <v>Flowrate, </v>
          </cell>
        </row>
        <row r="139">
          <cell r="A139" t="str">
            <v>GASPC</v>
          </cell>
          <cell r="B139" t="str">
            <v>Gas %</v>
          </cell>
          <cell r="E139" t="str">
            <v>%</v>
          </cell>
          <cell r="F139">
            <v>2</v>
          </cell>
          <cell r="G139">
            <v>2</v>
          </cell>
          <cell r="H139" t="str">
            <v>Percent, </v>
          </cell>
        </row>
        <row r="140">
          <cell r="A140" t="str">
            <v>MOLWEIGH</v>
          </cell>
          <cell r="B140" t="str">
            <v>Molecular Weight</v>
          </cell>
          <cell r="E140" t="str">
            <v>lbm/lbmol</v>
          </cell>
          <cell r="F140">
            <v>2</v>
          </cell>
          <cell r="G140">
            <v>2</v>
          </cell>
          <cell r="H140" t="str">
            <v>MW, </v>
          </cell>
        </row>
        <row r="141">
          <cell r="A141" t="str">
            <v>XSAIR</v>
          </cell>
          <cell r="B141" t="str">
            <v>Excess Air %</v>
          </cell>
          <cell r="E141" t="str">
            <v>%</v>
          </cell>
          <cell r="F141">
            <v>2</v>
          </cell>
          <cell r="G141">
            <v>2</v>
          </cell>
          <cell r="H141" t="str">
            <v>Percent, </v>
          </cell>
        </row>
        <row r="142">
          <cell r="A142" t="str">
            <v>H2OVAPOR</v>
          </cell>
          <cell r="B142" t="str">
            <v>Water Vapor % by mass</v>
          </cell>
          <cell r="E142" t="str">
            <v>%</v>
          </cell>
          <cell r="F142">
            <v>2</v>
          </cell>
          <cell r="G142">
            <v>2</v>
          </cell>
          <cell r="H142" t="str">
            <v>Percent, </v>
          </cell>
        </row>
        <row r="143">
          <cell r="A143" t="str">
            <v>ASHFLOW</v>
          </cell>
          <cell r="B143" t="str">
            <v>Ash Mass Flow</v>
          </cell>
          <cell r="E143" t="str">
            <v>lb/h</v>
          </cell>
          <cell r="F143">
            <v>1</v>
          </cell>
          <cell r="G143">
            <v>1</v>
          </cell>
          <cell r="H143" t="str">
            <v>Flow, </v>
          </cell>
        </row>
        <row r="144">
          <cell r="A144" t="str">
            <v>SUPERHTR,ECONOMZR,EVAPDRUM,INTDEA</v>
          </cell>
        </row>
        <row r="145">
          <cell r="A145" t="str">
            <v>DUTY</v>
          </cell>
          <cell r="B145" t="str">
            <v>Heat Duty</v>
          </cell>
          <cell r="E145" t="str">
            <v>Mbtu/h</v>
          </cell>
          <cell r="F145">
            <v>3</v>
          </cell>
          <cell r="G145">
            <v>3</v>
          </cell>
          <cell r="H145" t="str">
            <v>Heat Duty, </v>
          </cell>
        </row>
        <row r="146">
          <cell r="A146" t="str">
            <v>HEATLOSS</v>
          </cell>
          <cell r="B146" t="str">
            <v>Heat Loss</v>
          </cell>
          <cell r="E146" t="str">
            <v>Mbtu/h</v>
          </cell>
          <cell r="F146">
            <v>3</v>
          </cell>
          <cell r="G146">
            <v>3</v>
          </cell>
          <cell r="H146" t="str">
            <v>Heat Loss, </v>
          </cell>
        </row>
        <row r="147">
          <cell r="A147" t="str">
            <v>PD-H20</v>
          </cell>
          <cell r="B147" t="str">
            <v>Gas Side Pressure Drop</v>
          </cell>
          <cell r="E147" t="str">
            <v>in of H2O</v>
          </cell>
          <cell r="F147">
            <v>2</v>
          </cell>
          <cell r="G147">
            <v>2</v>
          </cell>
          <cell r="H147" t="str">
            <v>PD, </v>
          </cell>
        </row>
        <row r="148">
          <cell r="A148" t="str">
            <v>U</v>
          </cell>
          <cell r="B148" t="str">
            <v>Overall Heat Transfer Coefficient</v>
          </cell>
          <cell r="E148" t="str">
            <v>Btu/h sqft F</v>
          </cell>
          <cell r="F148">
            <v>3</v>
          </cell>
          <cell r="G148">
            <v>3</v>
          </cell>
          <cell r="H148" t="str">
            <v>Coeff, </v>
          </cell>
        </row>
        <row r="149">
          <cell r="A149" t="str">
            <v>AREA</v>
          </cell>
          <cell r="B149" t="str">
            <v>Overall Heat Transfer Area</v>
          </cell>
          <cell r="E149" t="str">
            <v>Sqft</v>
          </cell>
          <cell r="F149">
            <v>2</v>
          </cell>
          <cell r="G149">
            <v>2</v>
          </cell>
          <cell r="H149" t="str">
            <v>Area, </v>
          </cell>
        </row>
        <row r="150">
          <cell r="A150" t="str">
            <v>LMTD</v>
          </cell>
          <cell r="B150" t="str">
            <v>Overall Heat Transfer LMTD</v>
          </cell>
          <cell r="E150" t="str">
            <v>F</v>
          </cell>
          <cell r="F150">
            <v>2</v>
          </cell>
          <cell r="G150">
            <v>2</v>
          </cell>
          <cell r="H150" t="str">
            <v>LMTD, </v>
          </cell>
        </row>
        <row r="151">
          <cell r="A151" t="str">
            <v>LMTDCORR</v>
          </cell>
          <cell r="B151" t="str">
            <v>LMTD Correction (Refer to CORFAC input)</v>
          </cell>
          <cell r="E151" t="str">
            <v>F</v>
          </cell>
          <cell r="F151">
            <v>2</v>
          </cell>
          <cell r="G151">
            <v>2</v>
          </cell>
          <cell r="H151" t="str">
            <v>LMTDCOR, </v>
          </cell>
        </row>
        <row r="152">
          <cell r="A152" t="str">
            <v>U-LUMRAD</v>
          </cell>
          <cell r="B152" t="str">
            <v>Radiation Heat Transfer Coefficient</v>
          </cell>
          <cell r="E152" t="str">
            <v>Btu/h sqft F</v>
          </cell>
          <cell r="F152">
            <v>3</v>
          </cell>
          <cell r="G152">
            <v>3</v>
          </cell>
          <cell r="H152" t="str">
            <v>RadCoeff, </v>
          </cell>
        </row>
        <row r="153">
          <cell r="A153" t="str">
            <v>TSURF</v>
          </cell>
          <cell r="B153" t="str">
            <v>Tube Surface Temperature</v>
          </cell>
          <cell r="E153" t="str">
            <v>F</v>
          </cell>
          <cell r="F153">
            <v>1</v>
          </cell>
          <cell r="G153">
            <v>1</v>
          </cell>
          <cell r="H153" t="str">
            <v>Temperature, </v>
          </cell>
        </row>
        <row r="154">
          <cell r="A154" t="str">
            <v>OTCVCOEF</v>
          </cell>
          <cell r="B154" t="str">
            <v>Outside Convection Coefficient</v>
          </cell>
          <cell r="E154" t="str">
            <v>Btu/h sqft F</v>
          </cell>
          <cell r="F154">
            <v>3</v>
          </cell>
          <cell r="G154">
            <v>3</v>
          </cell>
          <cell r="H154" t="str">
            <v>ConvCoeff, </v>
          </cell>
        </row>
        <row r="155">
          <cell r="A155" t="str">
            <v>RDCVCOEF</v>
          </cell>
          <cell r="B155" t="str">
            <v>Gas Radiation Coefficient</v>
          </cell>
          <cell r="E155" t="str">
            <v>Btu/h sqft F</v>
          </cell>
          <cell r="F155">
            <v>3</v>
          </cell>
          <cell r="G155">
            <v>3</v>
          </cell>
          <cell r="H155" t="str">
            <v>RadCoeff, </v>
          </cell>
        </row>
        <row r="156">
          <cell r="A156" t="str">
            <v>WALLRES</v>
          </cell>
          <cell r="B156" t="str">
            <v>Wall Resistance</v>
          </cell>
          <cell r="E156" t="str">
            <v>Hr sqft F/btu</v>
          </cell>
          <cell r="F156">
            <v>2</v>
          </cell>
          <cell r="G156">
            <v>2</v>
          </cell>
          <cell r="H156" t="str">
            <v>WallRes, </v>
          </cell>
        </row>
        <row r="157">
          <cell r="A157" t="str">
            <v>INCVCOEF</v>
          </cell>
          <cell r="B157" t="str">
            <v>Inside Convection Coefficient</v>
          </cell>
          <cell r="E157" t="str">
            <v>Btu/h sqft F</v>
          </cell>
          <cell r="F157">
            <v>3</v>
          </cell>
          <cell r="G157">
            <v>3</v>
          </cell>
          <cell r="H157" t="str">
            <v>ConvCoeff, </v>
          </cell>
        </row>
        <row r="158">
          <cell r="A158" t="str">
            <v>EFIN</v>
          </cell>
          <cell r="B158" t="str">
            <v>Fin Efficiency</v>
          </cell>
          <cell r="E158" t="str">
            <v>%</v>
          </cell>
          <cell r="F158">
            <v>2</v>
          </cell>
          <cell r="G158">
            <v>2</v>
          </cell>
          <cell r="H158" t="str">
            <v>Eff, </v>
          </cell>
        </row>
        <row r="159">
          <cell r="A159" t="str">
            <v>FIN-AREA</v>
          </cell>
          <cell r="B159" t="str">
            <v>Fin Area</v>
          </cell>
          <cell r="E159" t="str">
            <v>sqft/ft-row</v>
          </cell>
          <cell r="F159">
            <v>2</v>
          </cell>
          <cell r="G159">
            <v>2</v>
          </cell>
          <cell r="H159" t="str">
            <v>Area, </v>
          </cell>
        </row>
        <row r="160">
          <cell r="A160" t="str">
            <v>PRIMAREA</v>
          </cell>
          <cell r="B160" t="str">
            <v>Prime Tube Area</v>
          </cell>
          <cell r="E160" t="str">
            <v>sqft/ft-row</v>
          </cell>
          <cell r="F160">
            <v>2</v>
          </cell>
          <cell r="G160">
            <v>2</v>
          </cell>
          <cell r="H160" t="str">
            <v>Area, </v>
          </cell>
        </row>
        <row r="161">
          <cell r="A161" t="str">
            <v>FREEAREA</v>
          </cell>
          <cell r="B161" t="str">
            <v>Free Gas Flow Area</v>
          </cell>
          <cell r="E161" t="str">
            <v>sqft</v>
          </cell>
          <cell r="F161">
            <v>2</v>
          </cell>
          <cell r="G161">
            <v>2</v>
          </cell>
          <cell r="H161" t="str">
            <v>Area, </v>
          </cell>
        </row>
        <row r="162">
          <cell r="A162" t="str">
            <v>TUBED</v>
          </cell>
          <cell r="B162" t="str">
            <v>Tube Diameter</v>
          </cell>
          <cell r="E162" t="str">
            <v>in</v>
          </cell>
          <cell r="F162">
            <v>2</v>
          </cell>
          <cell r="G162">
            <v>2</v>
          </cell>
          <cell r="H162" t="str">
            <v>Diameter, </v>
          </cell>
        </row>
        <row r="163">
          <cell r="A163" t="str">
            <v>WALLT</v>
          </cell>
          <cell r="B163" t="str">
            <v>Wall Thinkness</v>
          </cell>
          <cell r="E163" t="str">
            <v>in</v>
          </cell>
          <cell r="F163">
            <v>2</v>
          </cell>
          <cell r="G163">
            <v>2</v>
          </cell>
          <cell r="H163" t="str">
            <v>Thickness, </v>
          </cell>
        </row>
        <row r="164">
          <cell r="A164" t="str">
            <v>NROW</v>
          </cell>
          <cell r="B164" t="str">
            <v>Number of Rows</v>
          </cell>
          <cell r="E164" t="str">
            <v>#</v>
          </cell>
        </row>
        <row r="165">
          <cell r="A165" t="str">
            <v>NSEC</v>
          </cell>
          <cell r="B165" t="str">
            <v>Total number of rows in HRSG section</v>
          </cell>
          <cell r="E165" t="str">
            <v>#</v>
          </cell>
        </row>
        <row r="166">
          <cell r="A166" t="str">
            <v>QLUM</v>
          </cell>
          <cell r="B166" t="str">
            <v>Luminous Heat Transfer</v>
          </cell>
          <cell r="E166" t="str">
            <v>Mbtu/h</v>
          </cell>
          <cell r="F166">
            <v>3</v>
          </cell>
          <cell r="G166">
            <v>3</v>
          </cell>
          <cell r="H166" t="str">
            <v>HeatX, </v>
          </cell>
        </row>
        <row r="167">
          <cell r="A167" t="str">
            <v>TLUM</v>
          </cell>
          <cell r="B167" t="str">
            <v>Luminous radiation source temperature </v>
          </cell>
          <cell r="E167" t="str">
            <v>F</v>
          </cell>
          <cell r="F167">
            <v>1</v>
          </cell>
          <cell r="G167">
            <v>1</v>
          </cell>
          <cell r="H167" t="str">
            <v>Temperature, </v>
          </cell>
        </row>
        <row r="168">
          <cell r="A168" t="str">
            <v>ALUM</v>
          </cell>
          <cell r="B168" t="str">
            <v>Luminous radiation heat transfer area</v>
          </cell>
          <cell r="E168" t="str">
            <v>sqft</v>
          </cell>
          <cell r="F168">
            <v>2</v>
          </cell>
          <cell r="G168">
            <v>2</v>
          </cell>
          <cell r="H168" t="str">
            <v>Area, </v>
          </cell>
        </row>
        <row r="169">
          <cell r="A169" t="str">
            <v>SUPERHTR,ECONOMZR</v>
          </cell>
        </row>
        <row r="170">
          <cell r="A170" t="str">
            <v>TCOUT</v>
          </cell>
          <cell r="B170" t="str">
            <v>Water/steam side outlet temperature</v>
          </cell>
          <cell r="E170" t="str">
            <v>F</v>
          </cell>
          <cell r="F170">
            <v>1</v>
          </cell>
          <cell r="G170">
            <v>1</v>
          </cell>
          <cell r="H170" t="str">
            <v>Temperature, </v>
          </cell>
        </row>
        <row r="171">
          <cell r="A171" t="str">
            <v>DWET</v>
          </cell>
          <cell r="B171" t="str">
            <v>Tube DWET(Refer To Input)</v>
          </cell>
          <cell r="E171" t="str">
            <v>in</v>
          </cell>
          <cell r="F171">
            <v>3</v>
          </cell>
          <cell r="G171">
            <v>3</v>
          </cell>
          <cell r="H171" t="str">
            <v>Diameter, </v>
          </cell>
        </row>
        <row r="172">
          <cell r="A172" t="str">
            <v>LWET</v>
          </cell>
          <cell r="B172" t="str">
            <v>Tube LWET(Refer To Input)</v>
          </cell>
          <cell r="E172" t="str">
            <v>in</v>
          </cell>
          <cell r="F172">
            <v>2</v>
          </cell>
          <cell r="G172">
            <v>2</v>
          </cell>
          <cell r="H172" t="str">
            <v>Length, </v>
          </cell>
        </row>
        <row r="173">
          <cell r="A173" t="str">
            <v>NWET</v>
          </cell>
          <cell r="B173" t="str">
            <v>Tube NWET(Refer To Input)</v>
          </cell>
          <cell r="E173" t="str">
            <v>#</v>
          </cell>
        </row>
        <row r="174">
          <cell r="A174" t="str">
            <v>NSEG</v>
          </cell>
          <cell r="B174" t="str">
            <v>Tube Segments</v>
          </cell>
          <cell r="E174" t="str">
            <v>#</v>
          </cell>
        </row>
        <row r="175">
          <cell r="A175" t="str">
            <v>VELIN</v>
          </cell>
          <cell r="B175" t="str">
            <v>Velocity In</v>
          </cell>
          <cell r="E175" t="str">
            <v>ft/sec</v>
          </cell>
          <cell r="F175">
            <v>2</v>
          </cell>
          <cell r="G175">
            <v>2</v>
          </cell>
          <cell r="H175" t="str">
            <v>Velocity, </v>
          </cell>
        </row>
        <row r="176">
          <cell r="A176" t="str">
            <v>VELOUT</v>
          </cell>
          <cell r="B176" t="str">
            <v>Velocity Out</v>
          </cell>
          <cell r="E176" t="str">
            <v>ft/sec</v>
          </cell>
          <cell r="F176">
            <v>2</v>
          </cell>
          <cell r="G176">
            <v>2</v>
          </cell>
          <cell r="H176" t="str">
            <v>Velocity, </v>
          </cell>
        </row>
        <row r="177">
          <cell r="A177" t="str">
            <v>PD</v>
          </cell>
          <cell r="B177" t="str">
            <v>Pressure Drop</v>
          </cell>
          <cell r="E177" t="str">
            <v>psi</v>
          </cell>
          <cell r="F177">
            <v>2</v>
          </cell>
          <cell r="G177">
            <v>2</v>
          </cell>
          <cell r="H177" t="str">
            <v>Pressure Drop, </v>
          </cell>
        </row>
        <row r="178">
          <cell r="A178" t="str">
            <v>EVAPDRM,INTDEA</v>
          </cell>
        </row>
        <row r="179">
          <cell r="A179" t="str">
            <v>PDRUMSET</v>
          </cell>
          <cell r="B179" t="str">
            <v>Desired Drum Pressure</v>
          </cell>
          <cell r="E179" t="str">
            <v>psia</v>
          </cell>
          <cell r="F179">
            <v>2</v>
          </cell>
          <cell r="G179">
            <v>2</v>
          </cell>
          <cell r="H179" t="str">
            <v>Pressure, </v>
          </cell>
        </row>
        <row r="180">
          <cell r="A180" t="str">
            <v>CIRCFLOW</v>
          </cell>
          <cell r="B180" t="str">
            <v>Circulation Flow</v>
          </cell>
          <cell r="E180" t="str">
            <v>lb/h</v>
          </cell>
          <cell r="F180">
            <v>1</v>
          </cell>
          <cell r="G180">
            <v>1</v>
          </cell>
          <cell r="H180" t="str">
            <v>Flow, </v>
          </cell>
        </row>
        <row r="181">
          <cell r="A181" t="str">
            <v>INTDEA</v>
          </cell>
        </row>
        <row r="182">
          <cell r="A182" t="str">
            <v>DPRESMAX</v>
          </cell>
          <cell r="B182" t="str">
            <v>Maximum Allowable Drum Pressure</v>
          </cell>
          <cell r="E182" t="str">
            <v>psia</v>
          </cell>
          <cell r="F182">
            <v>2</v>
          </cell>
          <cell r="G182">
            <v>2</v>
          </cell>
          <cell r="H182" t="str">
            <v>Pressure, </v>
          </cell>
        </row>
        <row r="183">
          <cell r="A183" t="str">
            <v>DPRESMIN</v>
          </cell>
          <cell r="B183" t="str">
            <v>Minimum Allwable Drum Pressure</v>
          </cell>
          <cell r="E183" t="str">
            <v>psia</v>
          </cell>
          <cell r="F183">
            <v>2</v>
          </cell>
          <cell r="G183">
            <v>2</v>
          </cell>
          <cell r="H183" t="str">
            <v>Pressure, </v>
          </cell>
        </row>
        <row r="184">
          <cell r="A184" t="str">
            <v>FHT,DCLR</v>
          </cell>
        </row>
        <row r="185">
          <cell r="A185" t="str">
            <v>DUTY</v>
          </cell>
          <cell r="B185" t="str">
            <v>Heat Duty</v>
          </cell>
          <cell r="E185" t="str">
            <v>Mbtu/h</v>
          </cell>
          <cell r="F185">
            <v>3</v>
          </cell>
          <cell r="G185">
            <v>3</v>
          </cell>
          <cell r="H185" t="str">
            <v>Duty, </v>
          </cell>
        </row>
        <row r="186">
          <cell r="A186" t="str">
            <v>TUBMETAL</v>
          </cell>
          <cell r="B186" t="str">
            <v>Tube Metal</v>
          </cell>
          <cell r="E186" t="str">
            <v>#</v>
          </cell>
          <cell r="F186">
            <v>0</v>
          </cell>
          <cell r="G186">
            <v>0</v>
          </cell>
          <cell r="H186" t="str">
            <v>Code, </v>
          </cell>
        </row>
        <row r="187">
          <cell r="A187" t="str">
            <v>TUBGAUGE</v>
          </cell>
          <cell r="B187" t="str">
            <v>Tube Gauge</v>
          </cell>
          <cell r="E187" t="str">
            <v>BWG</v>
          </cell>
          <cell r="F187">
            <v>0</v>
          </cell>
          <cell r="G187">
            <v>0</v>
          </cell>
          <cell r="H187" t="str">
            <v>Gauge, </v>
          </cell>
        </row>
        <row r="188">
          <cell r="A188" t="str">
            <v>TBVEL</v>
          </cell>
          <cell r="B188" t="str">
            <v>Tube Velocity (Based on Density at Average Pres &amp; Temp)</v>
          </cell>
          <cell r="E188" t="str">
            <v>ft/s</v>
          </cell>
          <cell r="F188">
            <v>2</v>
          </cell>
          <cell r="G188">
            <v>2</v>
          </cell>
          <cell r="H188" t="str">
            <v>Velocity, </v>
          </cell>
        </row>
        <row r="189">
          <cell r="A189" t="str">
            <v>TBVALSAT</v>
          </cell>
          <cell r="B189" t="str">
            <v>Tube Velocity (Based on Sat. Liq. Density at 60 F)</v>
          </cell>
          <cell r="E189" t="str">
            <v>ft/s</v>
          </cell>
          <cell r="F189">
            <v>2</v>
          </cell>
          <cell r="G189">
            <v>2</v>
          </cell>
          <cell r="H189" t="str">
            <v>Velocity, </v>
          </cell>
        </row>
        <row r="190">
          <cell r="A190" t="str">
            <v>TBOUTDIA</v>
          </cell>
          <cell r="B190" t="str">
            <v>Tube Outside Diameter</v>
          </cell>
          <cell r="E190" t="str">
            <v>in</v>
          </cell>
          <cell r="F190">
            <v>2</v>
          </cell>
          <cell r="G190">
            <v>2</v>
          </cell>
          <cell r="H190" t="str">
            <v>Diameter, </v>
          </cell>
        </row>
        <row r="191">
          <cell r="A191" t="str">
            <v>N-UTUBES</v>
          </cell>
          <cell r="B191" t="str">
            <v>Number of U-Tubes</v>
          </cell>
          <cell r="E191" t="str">
            <v>#</v>
          </cell>
        </row>
        <row r="192">
          <cell r="A192" t="str">
            <v>DCL-AREA</v>
          </cell>
          <cell r="B192" t="str">
            <v>Drain Cooler Heat Transfer Area</v>
          </cell>
          <cell r="E192" t="str">
            <v>sqft</v>
          </cell>
          <cell r="F192">
            <v>1</v>
          </cell>
          <cell r="G192">
            <v>1</v>
          </cell>
          <cell r="H192" t="str">
            <v>Area, </v>
          </cell>
        </row>
        <row r="193">
          <cell r="A193" t="str">
            <v>DCL-HEAT</v>
          </cell>
          <cell r="B193" t="str">
            <v>Draincooler Heat Transferred</v>
          </cell>
          <cell r="E193" t="str">
            <v>Mbtu/h</v>
          </cell>
          <cell r="F193">
            <v>3</v>
          </cell>
          <cell r="G193">
            <v>3</v>
          </cell>
          <cell r="H193" t="str">
            <v>HeatX, </v>
          </cell>
        </row>
        <row r="194">
          <cell r="A194" t="str">
            <v>DCL-LMTD</v>
          </cell>
          <cell r="B194" t="str">
            <v>Draincooler LMTD </v>
          </cell>
          <cell r="E194" t="str">
            <v>F</v>
          </cell>
          <cell r="F194">
            <v>2</v>
          </cell>
          <cell r="G194">
            <v>2</v>
          </cell>
          <cell r="H194" t="str">
            <v>LMTD, </v>
          </cell>
        </row>
        <row r="195">
          <cell r="A195" t="str">
            <v>DCL-U</v>
          </cell>
          <cell r="B195" t="str">
            <v>Draincooler Overall Heat Transfer Coefficient</v>
          </cell>
          <cell r="E195" t="str">
            <v>Btu/h sqft F</v>
          </cell>
          <cell r="F195">
            <v>3</v>
          </cell>
          <cell r="G195">
            <v>3</v>
          </cell>
          <cell r="H195" t="str">
            <v>Coeff, </v>
          </cell>
        </row>
        <row r="196">
          <cell r="A196" t="str">
            <v>DCL-INFL</v>
          </cell>
          <cell r="B196" t="str">
            <v>Draincooler Inside Tube Fouling</v>
          </cell>
          <cell r="E196" t="str">
            <v>Hr sqft F/Btu</v>
          </cell>
          <cell r="F196">
            <v>3</v>
          </cell>
          <cell r="G196">
            <v>3</v>
          </cell>
        </row>
        <row r="197">
          <cell r="A197" t="str">
            <v>DCL-OTFL</v>
          </cell>
          <cell r="B197" t="str">
            <v>Draincooler Outside Tube Fouling</v>
          </cell>
          <cell r="E197" t="str">
            <v>Hr sqft F/Btu</v>
          </cell>
          <cell r="F197">
            <v>3</v>
          </cell>
          <cell r="G197">
            <v>3</v>
          </cell>
        </row>
        <row r="198">
          <cell r="A198" t="str">
            <v>DCL-SHLR</v>
          </cell>
          <cell r="B198" t="str">
            <v>Draincooler Shell Side Resistance</v>
          </cell>
          <cell r="E198" t="str">
            <v>Hr sqft F/Btu</v>
          </cell>
          <cell r="F198">
            <v>3</v>
          </cell>
          <cell r="G198">
            <v>3</v>
          </cell>
        </row>
        <row r="199">
          <cell r="A199" t="str">
            <v>DCL-TUBR</v>
          </cell>
          <cell r="B199" t="str">
            <v>Draincooler Tube Side Resistance</v>
          </cell>
          <cell r="E199" t="str">
            <v>Hr sqft F/Btu</v>
          </cell>
          <cell r="F199">
            <v>3</v>
          </cell>
          <cell r="G199">
            <v>3</v>
          </cell>
        </row>
        <row r="200">
          <cell r="A200" t="str">
            <v>DCL-TWAR</v>
          </cell>
          <cell r="B200" t="str">
            <v>Draincooler Wall Resistance</v>
          </cell>
          <cell r="E200" t="str">
            <v>Hr sqft F/Btu</v>
          </cell>
          <cell r="F200">
            <v>3</v>
          </cell>
          <cell r="G200">
            <v>3</v>
          </cell>
        </row>
        <row r="201">
          <cell r="A201" t="str">
            <v>DCLR</v>
          </cell>
        </row>
        <row r="202">
          <cell r="A202" t="str">
            <v>APPTDIFF</v>
          </cell>
          <cell r="B202" t="str">
            <v>Draincooler Approach Temp </v>
          </cell>
          <cell r="E202" t="str">
            <v>F</v>
          </cell>
          <cell r="F202">
            <v>2</v>
          </cell>
          <cell r="G202">
            <v>2</v>
          </cell>
          <cell r="H202" t="str">
            <v>Approach, </v>
          </cell>
        </row>
        <row r="203">
          <cell r="A203" t="str">
            <v>FHT</v>
          </cell>
        </row>
        <row r="204">
          <cell r="A204" t="str">
            <v>TD-TERM</v>
          </cell>
          <cell r="B204" t="str">
            <v>TTD</v>
          </cell>
          <cell r="E204" t="str">
            <v>F</v>
          </cell>
          <cell r="F204">
            <v>2</v>
          </cell>
          <cell r="G204">
            <v>2</v>
          </cell>
          <cell r="H204" t="str">
            <v>TTD, </v>
          </cell>
        </row>
        <row r="205">
          <cell r="A205" t="str">
            <v>DCA-TERM</v>
          </cell>
          <cell r="B205" t="str">
            <v>Draincooler Approach</v>
          </cell>
          <cell r="E205" t="str">
            <v>F</v>
          </cell>
          <cell r="F205">
            <v>2</v>
          </cell>
          <cell r="G205">
            <v>2</v>
          </cell>
          <cell r="H205" t="str">
            <v>Approach, </v>
          </cell>
        </row>
        <row r="206">
          <cell r="A206" t="str">
            <v>SHELLP</v>
          </cell>
          <cell r="B206" t="str">
            <v>Shell Pressure</v>
          </cell>
          <cell r="E206" t="str">
            <v>psia</v>
          </cell>
          <cell r="F206">
            <v>1</v>
          </cell>
          <cell r="G206">
            <v>1</v>
          </cell>
          <cell r="H206" t="str">
            <v>Pressure, </v>
          </cell>
        </row>
        <row r="207">
          <cell r="A207" t="str">
            <v>SHELLT</v>
          </cell>
          <cell r="B207" t="str">
            <v>Shell Temperature</v>
          </cell>
          <cell r="E207" t="str">
            <v>F</v>
          </cell>
          <cell r="F207">
            <v>1</v>
          </cell>
          <cell r="G207">
            <v>1</v>
          </cell>
          <cell r="H207" t="str">
            <v>Temperature, </v>
          </cell>
        </row>
        <row r="208">
          <cell r="A208" t="str">
            <v>DSH-AREA</v>
          </cell>
          <cell r="B208" t="str">
            <v>Desuperheater Area</v>
          </cell>
          <cell r="E208" t="str">
            <v>sqft</v>
          </cell>
          <cell r="F208">
            <v>2</v>
          </cell>
          <cell r="G208">
            <v>2</v>
          </cell>
          <cell r="H208" t="str">
            <v>Area, </v>
          </cell>
        </row>
        <row r="209">
          <cell r="A209" t="str">
            <v>DSH-HEAT</v>
          </cell>
          <cell r="B209" t="str">
            <v>Desuperheater Heat Duty</v>
          </cell>
          <cell r="E209" t="str">
            <v>Mbtu/h</v>
          </cell>
          <cell r="F209">
            <v>3</v>
          </cell>
          <cell r="G209">
            <v>3</v>
          </cell>
          <cell r="H209" t="str">
            <v>Heat Duty, </v>
          </cell>
        </row>
        <row r="210">
          <cell r="A210" t="str">
            <v>DSH-LMTD</v>
          </cell>
          <cell r="B210" t="str">
            <v>Desuperheater LMTD</v>
          </cell>
          <cell r="E210" t="str">
            <v>F</v>
          </cell>
          <cell r="F210">
            <v>1</v>
          </cell>
          <cell r="G210">
            <v>1</v>
          </cell>
          <cell r="H210" t="str">
            <v>LMTD, </v>
          </cell>
        </row>
        <row r="211">
          <cell r="A211" t="str">
            <v>DSH-U</v>
          </cell>
          <cell r="B211" t="str">
            <v>Desuperheater Heat Transfer Coefficient</v>
          </cell>
          <cell r="E211" t="str">
            <v>Btu/h sqft F</v>
          </cell>
          <cell r="F211">
            <v>2</v>
          </cell>
          <cell r="G211">
            <v>2</v>
          </cell>
          <cell r="H211" t="str">
            <v>Coeff, </v>
          </cell>
        </row>
        <row r="212">
          <cell r="A212" t="str">
            <v>DSH-INFL</v>
          </cell>
          <cell r="B212" t="str">
            <v>Desuperheater Inside Tube Fouling</v>
          </cell>
          <cell r="E212" t="str">
            <v>Hr sqft F/Btu</v>
          </cell>
          <cell r="F212">
            <v>3</v>
          </cell>
          <cell r="G212">
            <v>3</v>
          </cell>
        </row>
        <row r="213">
          <cell r="A213" t="str">
            <v>DSH-OTFL</v>
          </cell>
          <cell r="B213" t="str">
            <v>Desuperheater Outside Tube Fouling</v>
          </cell>
          <cell r="E213" t="str">
            <v>Hr sqft F/Btu</v>
          </cell>
          <cell r="F213">
            <v>3</v>
          </cell>
          <cell r="G213">
            <v>3</v>
          </cell>
        </row>
        <row r="214">
          <cell r="A214" t="str">
            <v>DSH-SHLR</v>
          </cell>
          <cell r="B214" t="str">
            <v>Desuperheater Shell Side Resistance</v>
          </cell>
          <cell r="E214" t="str">
            <v>Hr sqft F/Btu</v>
          </cell>
          <cell r="F214">
            <v>3</v>
          </cell>
          <cell r="G214">
            <v>3</v>
          </cell>
        </row>
        <row r="215">
          <cell r="A215" t="str">
            <v>DSH-TUBR</v>
          </cell>
          <cell r="B215" t="str">
            <v>Desuperheater Tube Side Resistance</v>
          </cell>
          <cell r="E215" t="str">
            <v>Hr sqft F/Btu</v>
          </cell>
          <cell r="F215">
            <v>3</v>
          </cell>
          <cell r="G215">
            <v>3</v>
          </cell>
        </row>
        <row r="216">
          <cell r="A216" t="str">
            <v>DSH-TWAR</v>
          </cell>
          <cell r="B216" t="str">
            <v>Desuperheater Wall Resistance</v>
          </cell>
          <cell r="E216" t="str">
            <v>Hr sqft F/Btu</v>
          </cell>
          <cell r="F216">
            <v>3</v>
          </cell>
          <cell r="G216">
            <v>3</v>
          </cell>
        </row>
        <row r="217">
          <cell r="A217" t="str">
            <v>FWIN-TMP</v>
          </cell>
          <cell r="B217" t="str">
            <v>Feedwater In Temp</v>
          </cell>
          <cell r="E217" t="str">
            <v>F</v>
          </cell>
          <cell r="F217">
            <v>1</v>
          </cell>
          <cell r="G217">
            <v>1</v>
          </cell>
          <cell r="H217" t="str">
            <v>Temperature, </v>
          </cell>
        </row>
        <row r="218">
          <cell r="A218" t="str">
            <v>STM-TEMP</v>
          </cell>
          <cell r="B218" t="str">
            <v>Extraction Steam In Temp</v>
          </cell>
          <cell r="E218" t="str">
            <v>F</v>
          </cell>
          <cell r="F218">
            <v>1</v>
          </cell>
          <cell r="G218">
            <v>1</v>
          </cell>
          <cell r="H218" t="str">
            <v>Temperature, </v>
          </cell>
        </row>
        <row r="219">
          <cell r="A219" t="str">
            <v>CND-AREA</v>
          </cell>
          <cell r="B219" t="str">
            <v>Condensing Area </v>
          </cell>
          <cell r="E219" t="str">
            <v>sqft</v>
          </cell>
          <cell r="F219">
            <v>2</v>
          </cell>
          <cell r="G219">
            <v>2</v>
          </cell>
          <cell r="H219" t="str">
            <v>Area, </v>
          </cell>
        </row>
        <row r="220">
          <cell r="A220" t="str">
            <v>CND-HEAT</v>
          </cell>
          <cell r="B220" t="str">
            <v>Condensing Area Heat Duty</v>
          </cell>
          <cell r="E220" t="str">
            <v>Mbtu/h</v>
          </cell>
          <cell r="F220">
            <v>3</v>
          </cell>
          <cell r="G220">
            <v>3</v>
          </cell>
          <cell r="H220" t="str">
            <v>Heat Duty, </v>
          </cell>
        </row>
        <row r="221">
          <cell r="A221" t="str">
            <v>CND-LMTD</v>
          </cell>
          <cell r="B221" t="str">
            <v>Condensing Area LMTD</v>
          </cell>
          <cell r="E221" t="str">
            <v>F</v>
          </cell>
          <cell r="F221">
            <v>1</v>
          </cell>
          <cell r="G221">
            <v>1</v>
          </cell>
          <cell r="H221" t="str">
            <v>LMTD, </v>
          </cell>
        </row>
        <row r="222">
          <cell r="A222" t="str">
            <v>CND-U</v>
          </cell>
          <cell r="B222" t="str">
            <v>Condensing Area Heat Transfer Coefficient</v>
          </cell>
          <cell r="E222" t="str">
            <v>Btu/h sqft F</v>
          </cell>
          <cell r="F222">
            <v>3</v>
          </cell>
          <cell r="G222">
            <v>3</v>
          </cell>
          <cell r="H222" t="str">
            <v>Coeff, </v>
          </cell>
        </row>
        <row r="223">
          <cell r="A223" t="str">
            <v>CND-INFL</v>
          </cell>
          <cell r="B223" t="str">
            <v>Condensing Area Inside Tube Fouling</v>
          </cell>
          <cell r="E223" t="str">
            <v>Hr sqft F/Btu</v>
          </cell>
          <cell r="F223">
            <v>3</v>
          </cell>
          <cell r="G223">
            <v>3</v>
          </cell>
        </row>
        <row r="224">
          <cell r="A224" t="str">
            <v>CND-OTFL</v>
          </cell>
          <cell r="B224" t="str">
            <v>Condensing Area Outside Tube Fouling</v>
          </cell>
          <cell r="E224" t="str">
            <v>Hr sqft F/Btu</v>
          </cell>
          <cell r="F224">
            <v>3</v>
          </cell>
          <cell r="G224">
            <v>3</v>
          </cell>
        </row>
        <row r="225">
          <cell r="A225" t="str">
            <v>CND-SHLR</v>
          </cell>
          <cell r="B225" t="str">
            <v>Condensing Area Shell Side Resistance</v>
          </cell>
          <cell r="E225" t="str">
            <v>Hr sqft F/Btu</v>
          </cell>
          <cell r="F225">
            <v>3</v>
          </cell>
          <cell r="G225">
            <v>3</v>
          </cell>
        </row>
        <row r="226">
          <cell r="A226" t="str">
            <v>CND-TUBR</v>
          </cell>
          <cell r="B226" t="str">
            <v>Condensing Area Tube Side Resistance</v>
          </cell>
          <cell r="E226" t="str">
            <v>Hr sqft F/Btu</v>
          </cell>
          <cell r="F226">
            <v>3</v>
          </cell>
          <cell r="G226">
            <v>3</v>
          </cell>
        </row>
        <row r="227">
          <cell r="A227" t="str">
            <v>CND-TWAR</v>
          </cell>
          <cell r="B227" t="str">
            <v>Condensing Area Wall Resistance</v>
          </cell>
          <cell r="E227" t="str">
            <v>Hr sqft F/Btu</v>
          </cell>
          <cell r="F227">
            <v>3</v>
          </cell>
          <cell r="G227">
            <v>3</v>
          </cell>
        </row>
        <row r="228">
          <cell r="A228" t="str">
            <v>PINCH</v>
          </cell>
          <cell r="B228" t="str">
            <v>Condensing Area Pinch</v>
          </cell>
          <cell r="E228" t="str">
            <v>F</v>
          </cell>
          <cell r="F228">
            <v>1</v>
          </cell>
          <cell r="G228">
            <v>1</v>
          </cell>
          <cell r="H228" t="str">
            <v>Pinch, </v>
          </cell>
        </row>
        <row r="229">
          <cell r="A229" t="str">
            <v>FWOT-TMP</v>
          </cell>
          <cell r="B229" t="str">
            <v>Feedwater Exit Temp</v>
          </cell>
          <cell r="E229" t="str">
            <v>F</v>
          </cell>
          <cell r="F229">
            <v>1</v>
          </cell>
          <cell r="G229">
            <v>1</v>
          </cell>
          <cell r="H229" t="str">
            <v>Temperature, </v>
          </cell>
        </row>
        <row r="230">
          <cell r="A230" t="str">
            <v>GEN</v>
          </cell>
        </row>
        <row r="231">
          <cell r="A231" t="str">
            <v>SHAFTSPD</v>
          </cell>
          <cell r="B231" t="str">
            <v>Generator Speed</v>
          </cell>
          <cell r="E231" t="str">
            <v>RPM</v>
          </cell>
          <cell r="F231">
            <v>0</v>
          </cell>
          <cell r="G231">
            <v>0</v>
          </cell>
          <cell r="H231" t="str">
            <v>Speed, </v>
          </cell>
        </row>
        <row r="232">
          <cell r="A232" t="str">
            <v>CAPACITY</v>
          </cell>
          <cell r="B232" t="str">
            <v>Generator MVA Rating</v>
          </cell>
          <cell r="E232" t="str">
            <v>MVA</v>
          </cell>
          <cell r="F232">
            <v>3</v>
          </cell>
          <cell r="G232">
            <v>3</v>
          </cell>
          <cell r="H232" t="str">
            <v>Rating, </v>
          </cell>
        </row>
        <row r="233">
          <cell r="A233" t="str">
            <v>WRATE</v>
          </cell>
          <cell r="B233" t="str">
            <v>Generator MW Rating </v>
          </cell>
          <cell r="E233" t="str">
            <v>MW</v>
          </cell>
          <cell r="F233">
            <v>3</v>
          </cell>
          <cell r="G233">
            <v>3</v>
          </cell>
          <cell r="H233" t="str">
            <v>Rating, </v>
          </cell>
        </row>
        <row r="234">
          <cell r="A234" t="str">
            <v>PWRFCTR</v>
          </cell>
          <cell r="B234" t="str">
            <v>Power Factor</v>
          </cell>
          <cell r="F234">
            <v>2</v>
          </cell>
          <cell r="G234">
            <v>2</v>
          </cell>
          <cell r="H234" t="str">
            <v>Unitless, </v>
          </cell>
        </row>
        <row r="235">
          <cell r="A235" t="str">
            <v>GASSRC,GASMIX</v>
          </cell>
        </row>
        <row r="236">
          <cell r="A236" t="str">
            <v>GASPERC</v>
          </cell>
          <cell r="B236" t="str">
            <v>Gas Percent,</v>
          </cell>
          <cell r="E236" t="str">
            <v>%</v>
          </cell>
          <cell r="F236">
            <v>2</v>
          </cell>
          <cell r="G236">
            <v>2</v>
          </cell>
          <cell r="H236" t="str">
            <v>Percent, </v>
          </cell>
        </row>
        <row r="237">
          <cell r="A237" t="str">
            <v>MOLWEIGH</v>
          </cell>
          <cell r="B237" t="str">
            <v>Gas Molecular Weight</v>
          </cell>
          <cell r="E237" t="str">
            <v>lbm/lbmol</v>
          </cell>
          <cell r="F237">
            <v>2</v>
          </cell>
          <cell r="G237">
            <v>2</v>
          </cell>
          <cell r="H237" t="str">
            <v>MW, </v>
          </cell>
        </row>
        <row r="238">
          <cell r="A238" t="str">
            <v>XSAIR</v>
          </cell>
          <cell r="B238" t="str">
            <v>Excess Air %</v>
          </cell>
          <cell r="E238" t="str">
            <v>%</v>
          </cell>
          <cell r="F238">
            <v>2</v>
          </cell>
          <cell r="G238">
            <v>2</v>
          </cell>
          <cell r="H238" t="str">
            <v>Percent, </v>
          </cell>
        </row>
        <row r="239">
          <cell r="A239" t="str">
            <v>H2OVAPOR</v>
          </cell>
          <cell r="B239" t="str">
            <v>Water Vapor % by mass</v>
          </cell>
          <cell r="E239" t="str">
            <v>%</v>
          </cell>
          <cell r="F239">
            <v>2</v>
          </cell>
          <cell r="G239">
            <v>2</v>
          </cell>
          <cell r="H239" t="str">
            <v>Percent, </v>
          </cell>
        </row>
        <row r="240">
          <cell r="A240" t="str">
            <v>COMPRESS</v>
          </cell>
        </row>
        <row r="241">
          <cell r="A241" t="str">
            <v>EFF</v>
          </cell>
          <cell r="B241" t="str">
            <v>Compressor Efficiency</v>
          </cell>
          <cell r="E241" t="str">
            <v>%</v>
          </cell>
          <cell r="F241">
            <v>2</v>
          </cell>
          <cell r="G241">
            <v>2</v>
          </cell>
          <cell r="H241" t="str">
            <v>Eff, </v>
          </cell>
        </row>
        <row r="242">
          <cell r="A242" t="str">
            <v>REQPOWER</v>
          </cell>
          <cell r="B242" t="str">
            <v>Required Power</v>
          </cell>
          <cell r="E242" t="str">
            <v>HP</v>
          </cell>
          <cell r="F242">
            <v>2</v>
          </cell>
          <cell r="G242">
            <v>2</v>
          </cell>
          <cell r="H242" t="str">
            <v>Power, </v>
          </cell>
        </row>
        <row r="243">
          <cell r="A243" t="str">
            <v>LEAK</v>
          </cell>
        </row>
        <row r="244">
          <cell r="A244" t="str">
            <v>PACKC</v>
          </cell>
          <cell r="B244" t="str">
            <v>Packing Constant</v>
          </cell>
          <cell r="E244" t="str">
            <v>PC</v>
          </cell>
          <cell r="F244">
            <v>3</v>
          </cell>
          <cell r="G244">
            <v>3</v>
          </cell>
          <cell r="H244" t="str">
            <v>Unitless, </v>
          </cell>
        </row>
        <row r="245">
          <cell r="A245" t="str">
            <v>LEAKFLOW</v>
          </cell>
          <cell r="B245" t="str">
            <v>Leakage Flow</v>
          </cell>
          <cell r="E245" t="str">
            <v>lb/hr</v>
          </cell>
          <cell r="F245">
            <v>1</v>
          </cell>
          <cell r="G245">
            <v>1</v>
          </cell>
          <cell r="H245" t="str">
            <v>massflow, </v>
          </cell>
        </row>
        <row r="246">
          <cell r="A246" t="str">
            <v>CONTROL</v>
          </cell>
        </row>
        <row r="247">
          <cell r="A247" t="str">
            <v>POUT</v>
          </cell>
          <cell r="B247" t="str">
            <v>Exit Pressure</v>
          </cell>
          <cell r="E247" t="str">
            <v>psia</v>
          </cell>
          <cell r="F247">
            <v>2</v>
          </cell>
          <cell r="G247">
            <v>2</v>
          </cell>
          <cell r="H247" t="str">
            <v>Pressure, </v>
          </cell>
        </row>
        <row r="248">
          <cell r="A248" t="str">
            <v>DUCT</v>
          </cell>
        </row>
        <row r="249">
          <cell r="A249" t="str">
            <v>K</v>
          </cell>
          <cell r="B249" t="str">
            <v>Duct K (F*L/D)</v>
          </cell>
          <cell r="F249">
            <v>3</v>
          </cell>
          <cell r="G249">
            <v>3</v>
          </cell>
          <cell r="H249" t="str">
            <v>Unitless, </v>
          </cell>
        </row>
        <row r="250">
          <cell r="A250" t="str">
            <v>DIAMETER</v>
          </cell>
          <cell r="B250" t="str">
            <v>Duct Diameter</v>
          </cell>
          <cell r="E250" t="str">
            <v>in</v>
          </cell>
          <cell r="F250">
            <v>2</v>
          </cell>
          <cell r="G250">
            <v>2</v>
          </cell>
          <cell r="H250" t="str">
            <v>Diameter, </v>
          </cell>
        </row>
        <row r="251">
          <cell r="A251" t="str">
            <v>LENGTH</v>
          </cell>
          <cell r="B251" t="str">
            <v>Duct Length</v>
          </cell>
          <cell r="E251" t="str">
            <v>ft</v>
          </cell>
          <cell r="F251">
            <v>2</v>
          </cell>
          <cell r="G251">
            <v>2</v>
          </cell>
          <cell r="H251" t="str">
            <v>Length, </v>
          </cell>
        </row>
        <row r="252">
          <cell r="A252" t="str">
            <v>ZDELTA</v>
          </cell>
          <cell r="B252" t="str">
            <v>Elevation Change</v>
          </cell>
          <cell r="E252" t="str">
            <v>ft</v>
          </cell>
          <cell r="F252">
            <v>2</v>
          </cell>
          <cell r="G252">
            <v>2</v>
          </cell>
          <cell r="H252" t="str">
            <v>DeltaElev, </v>
          </cell>
        </row>
        <row r="253">
          <cell r="A253" t="str">
            <v>HEATLOSS</v>
          </cell>
          <cell r="B253" t="str">
            <v>Heat Loss</v>
          </cell>
          <cell r="E253" t="str">
            <v>Mbtu/h</v>
          </cell>
          <cell r="F253">
            <v>3</v>
          </cell>
          <cell r="G253">
            <v>3</v>
          </cell>
          <cell r="H253" t="str">
            <v>Heatloss, </v>
          </cell>
        </row>
        <row r="254">
          <cell r="A254" t="str">
            <v>PIPE</v>
          </cell>
        </row>
        <row r="255">
          <cell r="A255" t="str">
            <v>VEL-IN</v>
          </cell>
          <cell r="B255" t="str">
            <v>Inlet Velocity</v>
          </cell>
          <cell r="E255" t="str">
            <v>ft/min</v>
          </cell>
          <cell r="F255">
            <v>2</v>
          </cell>
          <cell r="G255">
            <v>2</v>
          </cell>
          <cell r="H255" t="str">
            <v>Velocity, </v>
          </cell>
        </row>
        <row r="256">
          <cell r="A256" t="str">
            <v>VEL-OUT</v>
          </cell>
          <cell r="B256" t="str">
            <v>Exit Velocity</v>
          </cell>
          <cell r="E256" t="str">
            <v>ft/min</v>
          </cell>
          <cell r="F256">
            <v>2</v>
          </cell>
          <cell r="G256">
            <v>2</v>
          </cell>
          <cell r="H256" t="str">
            <v>Velocity, </v>
          </cell>
        </row>
        <row r="257">
          <cell r="A257" t="str">
            <v>SEGMENTS</v>
          </cell>
          <cell r="B257" t="str">
            <v>Number of Pipe Segments</v>
          </cell>
          <cell r="E257" t="str">
            <v>#</v>
          </cell>
          <cell r="F257">
            <v>0</v>
          </cell>
          <cell r="G257">
            <v>0</v>
          </cell>
          <cell r="H257" t="str">
            <v>Segments, </v>
          </cell>
        </row>
        <row r="258">
          <cell r="A258" t="str">
            <v>P</v>
          </cell>
        </row>
        <row r="259">
          <cell r="A259" t="str">
            <v>CRVCOEF1</v>
          </cell>
          <cell r="B259" t="str">
            <v>Pump Curve Coefficient 1</v>
          </cell>
          <cell r="F259">
            <v>3</v>
          </cell>
          <cell r="G259">
            <v>3</v>
          </cell>
          <cell r="H259" t="str">
            <v>Unitless, </v>
          </cell>
        </row>
        <row r="260">
          <cell r="A260" t="str">
            <v>CRVCOEF2</v>
          </cell>
          <cell r="B260" t="str">
            <v>Pump Curve Coefficient 2</v>
          </cell>
          <cell r="F260">
            <v>3</v>
          </cell>
          <cell r="G260">
            <v>3</v>
          </cell>
          <cell r="H260" t="str">
            <v>Unitless, </v>
          </cell>
        </row>
        <row r="261">
          <cell r="A261" t="str">
            <v>CRVCOEF3</v>
          </cell>
          <cell r="B261" t="str">
            <v>Pump Curve Coefficient 3</v>
          </cell>
          <cell r="F261">
            <v>3</v>
          </cell>
          <cell r="G261">
            <v>3</v>
          </cell>
          <cell r="H261" t="str">
            <v>Unitless, </v>
          </cell>
        </row>
        <row r="262">
          <cell r="A262" t="str">
            <v>CRVCOEF4</v>
          </cell>
          <cell r="B262" t="str">
            <v>Pump Curve Coefficient 4</v>
          </cell>
          <cell r="F262">
            <v>3</v>
          </cell>
          <cell r="G262">
            <v>3</v>
          </cell>
          <cell r="H262" t="str">
            <v>Unitless, </v>
          </cell>
        </row>
        <row r="263">
          <cell r="A263" t="str">
            <v>CRVCOEF5</v>
          </cell>
          <cell r="B263" t="str">
            <v>Pump Curve Coefficient 5</v>
          </cell>
          <cell r="F263">
            <v>3</v>
          </cell>
          <cell r="G263">
            <v>3</v>
          </cell>
          <cell r="H263" t="str">
            <v>Unitless, </v>
          </cell>
        </row>
        <row r="264">
          <cell r="A264" t="str">
            <v>EFF</v>
          </cell>
          <cell r="B264" t="str">
            <v>Pump Efficiency</v>
          </cell>
          <cell r="E264" t="str">
            <v>%</v>
          </cell>
          <cell r="F264">
            <v>2</v>
          </cell>
          <cell r="G264">
            <v>2</v>
          </cell>
          <cell r="H264" t="str">
            <v>Efficiency, </v>
          </cell>
        </row>
        <row r="265">
          <cell r="A265" t="str">
            <v>ENTHRISE</v>
          </cell>
          <cell r="B265" t="str">
            <v>Pump Enthalpy Rise</v>
          </cell>
          <cell r="E265" t="str">
            <v>Btu/lbm</v>
          </cell>
          <cell r="F265">
            <v>2</v>
          </cell>
          <cell r="G265">
            <v>2</v>
          </cell>
          <cell r="H265" t="str">
            <v>EnthRise, </v>
          </cell>
        </row>
        <row r="266">
          <cell r="A266" t="str">
            <v>CPG</v>
          </cell>
        </row>
        <row r="267">
          <cell r="A267" t="str">
            <v>EFF</v>
          </cell>
          <cell r="B267" t="str">
            <v>Coupling Efficiency</v>
          </cell>
          <cell r="E267" t="str">
            <v>%</v>
          </cell>
          <cell r="F267">
            <v>2</v>
          </cell>
          <cell r="G267">
            <v>2</v>
          </cell>
          <cell r="H267" t="str">
            <v>Efficiency, </v>
          </cell>
        </row>
        <row r="268">
          <cell r="A268" t="str">
            <v>M</v>
          </cell>
        </row>
        <row r="269">
          <cell r="A269" t="str">
            <v>EFF</v>
          </cell>
          <cell r="B269" t="str">
            <v>Motor Efficiency</v>
          </cell>
          <cell r="E269" t="str">
            <v>%</v>
          </cell>
          <cell r="F269">
            <v>2</v>
          </cell>
          <cell r="G269">
            <v>2</v>
          </cell>
          <cell r="H269" t="str">
            <v>Efficiency, </v>
          </cell>
        </row>
        <row r="270">
          <cell r="A270" t="str">
            <v>PWRCONSH</v>
          </cell>
          <cell r="B270" t="str">
            <v>Motor Power Consumption (HP)</v>
          </cell>
          <cell r="E270" t="str">
            <v>HP</v>
          </cell>
          <cell r="F270">
            <v>2</v>
          </cell>
          <cell r="G270">
            <v>2</v>
          </cell>
          <cell r="H270" t="str">
            <v>Power, </v>
          </cell>
        </row>
        <row r="271">
          <cell r="A271" t="str">
            <v>FGHX</v>
          </cell>
        </row>
        <row r="272">
          <cell r="A272" t="str">
            <v>DUTY</v>
          </cell>
          <cell r="B272" t="str">
            <v>Exchanger Duty</v>
          </cell>
          <cell r="E272" t="str">
            <v>Mbtu/h</v>
          </cell>
          <cell r="F272">
            <v>3</v>
          </cell>
          <cell r="G272">
            <v>3</v>
          </cell>
          <cell r="H272" t="str">
            <v>Heat Duty, </v>
          </cell>
        </row>
        <row r="273">
          <cell r="A273" t="str">
            <v>CF-LMTD</v>
          </cell>
          <cell r="B273" t="str">
            <v>Cross Flow Heat Transfer LMTD</v>
          </cell>
          <cell r="E273" t="str">
            <v>F</v>
          </cell>
          <cell r="F273">
            <v>1</v>
          </cell>
          <cell r="G273">
            <v>1</v>
          </cell>
          <cell r="H273" t="str">
            <v>CF-LMTD, </v>
          </cell>
        </row>
        <row r="274">
          <cell r="A274" t="str">
            <v>HX</v>
          </cell>
        </row>
        <row r="275">
          <cell r="A275" t="str">
            <v>DUTY</v>
          </cell>
          <cell r="B275" t="str">
            <v>Exchanger Duty</v>
          </cell>
          <cell r="E275" t="str">
            <v>Mbtu/h</v>
          </cell>
          <cell r="F275">
            <v>3</v>
          </cell>
          <cell r="G275">
            <v>3</v>
          </cell>
          <cell r="H275" t="str">
            <v>Heat Duty, </v>
          </cell>
        </row>
        <row r="276">
          <cell r="A276" t="str">
            <v>U</v>
          </cell>
          <cell r="B276" t="str">
            <v>Overall Heat Transfer Coefficient</v>
          </cell>
          <cell r="E276" t="str">
            <v>Btu/h sqft F</v>
          </cell>
          <cell r="F276">
            <v>3</v>
          </cell>
          <cell r="G276">
            <v>3</v>
          </cell>
          <cell r="H276" t="str">
            <v>Coeff, </v>
          </cell>
        </row>
        <row r="277">
          <cell r="A277" t="str">
            <v>AREA</v>
          </cell>
          <cell r="B277" t="str">
            <v>Overall Heat Transfer Area</v>
          </cell>
          <cell r="E277" t="str">
            <v>Sqft</v>
          </cell>
          <cell r="F277">
            <v>2</v>
          </cell>
          <cell r="G277">
            <v>2</v>
          </cell>
          <cell r="H277" t="str">
            <v>Area, </v>
          </cell>
        </row>
        <row r="278">
          <cell r="A278" t="str">
            <v>LMTD</v>
          </cell>
          <cell r="B278" t="str">
            <v>Overall Heat Transfer LMTD</v>
          </cell>
          <cell r="E278" t="str">
            <v>F</v>
          </cell>
          <cell r="F278">
            <v>2</v>
          </cell>
          <cell r="G278">
            <v>2</v>
          </cell>
          <cell r="H278" t="str">
            <v>LMTD, </v>
          </cell>
        </row>
        <row r="279">
          <cell r="A279" t="str">
            <v>LMTDCORR</v>
          </cell>
          <cell r="B279" t="str">
            <v>LMTD Correction</v>
          </cell>
          <cell r="E279" t="str">
            <v>F</v>
          </cell>
          <cell r="F279">
            <v>2</v>
          </cell>
          <cell r="G279">
            <v>2</v>
          </cell>
          <cell r="H279" t="str">
            <v>LMTDCOR, </v>
          </cell>
        </row>
        <row r="280">
          <cell r="A280" t="str">
            <v>BLR</v>
          </cell>
        </row>
        <row r="281">
          <cell r="A281" t="str">
            <v>EFF</v>
          </cell>
          <cell r="B281" t="str">
            <v>Boiler Efficiency</v>
          </cell>
          <cell r="E281" t="str">
            <v>%</v>
          </cell>
          <cell r="F281">
            <v>2</v>
          </cell>
          <cell r="G281">
            <v>2</v>
          </cell>
          <cell r="H281" t="str">
            <v>Efficiency, </v>
          </cell>
        </row>
        <row r="282">
          <cell r="A282" t="str">
            <v>BLEEDFLW</v>
          </cell>
          <cell r="B282" t="str">
            <v>Boiler Bleed Flow</v>
          </cell>
          <cell r="E282" t="str">
            <v>lb/h</v>
          </cell>
          <cell r="F282">
            <v>1</v>
          </cell>
          <cell r="G282">
            <v>1</v>
          </cell>
          <cell r="H282" t="str">
            <v>Flowrate, </v>
          </cell>
        </row>
        <row r="283">
          <cell r="A283" t="str">
            <v>DUTY</v>
          </cell>
          <cell r="B283" t="str">
            <v>Heat Input to Boiler</v>
          </cell>
          <cell r="E283" t="str">
            <v>Mbtu/h</v>
          </cell>
          <cell r="F283">
            <v>3</v>
          </cell>
          <cell r="G283">
            <v>3</v>
          </cell>
          <cell r="H283" t="str">
            <v>Heatin, </v>
          </cell>
        </row>
        <row r="284">
          <cell r="A284" t="str">
            <v>REHEATER</v>
          </cell>
        </row>
        <row r="285">
          <cell r="A285" t="str">
            <v>DUTY</v>
          </cell>
          <cell r="B285" t="str">
            <v>Reheater Duty</v>
          </cell>
          <cell r="E285" t="str">
            <v>Mbtu/h</v>
          </cell>
          <cell r="F285">
            <v>3</v>
          </cell>
          <cell r="G285">
            <v>3</v>
          </cell>
          <cell r="H285" t="str">
            <v>Heat Duty, </v>
          </cell>
        </row>
        <row r="286">
          <cell r="A286" t="str">
            <v>HEATXFER</v>
          </cell>
          <cell r="B286" t="str">
            <v>Heattransfer Duty</v>
          </cell>
          <cell r="E286" t="str">
            <v>Mbtu/h</v>
          </cell>
          <cell r="F286">
            <v>3</v>
          </cell>
          <cell r="G286">
            <v>3</v>
          </cell>
          <cell r="H286" t="str">
            <v>Heatx Duty, </v>
          </cell>
        </row>
        <row r="287">
          <cell r="A287" t="str">
            <v>HEATLOSS</v>
          </cell>
          <cell r="B287" t="str">
            <v>Heat Loss</v>
          </cell>
          <cell r="E287" t="str">
            <v>Mbtu/h</v>
          </cell>
          <cell r="F287">
            <v>3</v>
          </cell>
          <cell r="G287">
            <v>3</v>
          </cell>
          <cell r="H287" t="str">
            <v>Heatloss, </v>
          </cell>
        </row>
        <row r="288">
          <cell r="A288" t="str">
            <v>QUALIN</v>
          </cell>
          <cell r="B288" t="str">
            <v>Inlet Steam Quality</v>
          </cell>
          <cell r="E288" t="str">
            <v>%</v>
          </cell>
          <cell r="F288">
            <v>2</v>
          </cell>
          <cell r="G288">
            <v>2</v>
          </cell>
          <cell r="H288" t="str">
            <v>Qualityin, </v>
          </cell>
        </row>
        <row r="289">
          <cell r="A289" t="str">
            <v>QUALOUT</v>
          </cell>
          <cell r="B289" t="str">
            <v>Outlet Steam Quality</v>
          </cell>
          <cell r="E289" t="str">
            <v>%</v>
          </cell>
          <cell r="F289">
            <v>2</v>
          </cell>
          <cell r="G289">
            <v>2</v>
          </cell>
          <cell r="H289" t="str">
            <v>Qualityout, </v>
          </cell>
        </row>
        <row r="290">
          <cell r="A290" t="str">
            <v>TSATPOUT</v>
          </cell>
          <cell r="B290" t="str">
            <v>Saturation Temp at Exit Pressure</v>
          </cell>
          <cell r="E290" t="str">
            <v>F</v>
          </cell>
          <cell r="F290">
            <v>1</v>
          </cell>
          <cell r="G290">
            <v>1</v>
          </cell>
          <cell r="H290" t="str">
            <v>SatT, </v>
          </cell>
        </row>
        <row r="291">
          <cell r="A291" t="str">
            <v>RHTR-TTD</v>
          </cell>
          <cell r="B291" t="str">
            <v>Reheater TTD (TTD = Tdrains - Tsteamout)</v>
          </cell>
          <cell r="E291" t="str">
            <v>F</v>
          </cell>
          <cell r="F291">
            <v>2</v>
          </cell>
          <cell r="G291">
            <v>2</v>
          </cell>
          <cell r="H291" t="str">
            <v>TTD, </v>
          </cell>
        </row>
        <row r="292">
          <cell r="A292" t="str">
            <v>MOISTURE</v>
          </cell>
        </row>
        <row r="293">
          <cell r="A293" t="str">
            <v>EFFECTIV</v>
          </cell>
          <cell r="B293" t="str">
            <v>Moisture Separation Effectiveness</v>
          </cell>
          <cell r="E293" t="str">
            <v>%</v>
          </cell>
          <cell r="F293">
            <v>2</v>
          </cell>
          <cell r="G293">
            <v>2</v>
          </cell>
          <cell r="H293" t="str">
            <v>Percent, </v>
          </cell>
        </row>
        <row r="294">
          <cell r="A294" t="str">
            <v>PRESDROP</v>
          </cell>
          <cell r="B294" t="str">
            <v>Pressure Drop</v>
          </cell>
          <cell r="E294" t="str">
            <v>%</v>
          </cell>
          <cell r="F294">
            <v>2</v>
          </cell>
          <cell r="G294">
            <v>2</v>
          </cell>
          <cell r="H294" t="str">
            <v>Percent, </v>
          </cell>
        </row>
        <row r="295">
          <cell r="A295" t="str">
            <v>REMOVAL</v>
          </cell>
        </row>
        <row r="296">
          <cell r="A296" t="str">
            <v>EXTRPRES</v>
          </cell>
          <cell r="B296" t="str">
            <v>Extraction Pressure</v>
          </cell>
          <cell r="E296" t="str">
            <v>psia</v>
          </cell>
          <cell r="F296">
            <v>2</v>
          </cell>
          <cell r="G296">
            <v>2</v>
          </cell>
          <cell r="H296" t="str">
            <v>Pressure, </v>
          </cell>
        </row>
        <row r="297">
          <cell r="A297" t="str">
            <v>FMOIST</v>
          </cell>
          <cell r="B297" t="str">
            <v>Moisture Removed</v>
          </cell>
          <cell r="E297" t="str">
            <v>lb/h</v>
          </cell>
          <cell r="F297">
            <v>1</v>
          </cell>
          <cell r="G297">
            <v>1</v>
          </cell>
          <cell r="H297" t="str">
            <v>Flow, </v>
          </cell>
        </row>
        <row r="298">
          <cell r="A298" t="str">
            <v>FMOTIVE</v>
          </cell>
          <cell r="B298" t="str">
            <v>Motive Steam Flow</v>
          </cell>
          <cell r="E298" t="str">
            <v>lb/h</v>
          </cell>
          <cell r="F298">
            <v>1</v>
          </cell>
          <cell r="G298">
            <v>1</v>
          </cell>
          <cell r="H298" t="str">
            <v>Flow, </v>
          </cell>
        </row>
        <row r="299">
          <cell r="A299" t="str">
            <v>HMOIST</v>
          </cell>
          <cell r="B299" t="str">
            <v>Moisture Enthalpy</v>
          </cell>
          <cell r="E299" t="str">
            <v>Btu/lb</v>
          </cell>
          <cell r="F299">
            <v>2</v>
          </cell>
          <cell r="G299">
            <v>2</v>
          </cell>
          <cell r="H299" t="str">
            <v>Enthalpy, </v>
          </cell>
        </row>
        <row r="300">
          <cell r="A300" t="str">
            <v>HMOTIVE</v>
          </cell>
          <cell r="B300" t="str">
            <v>Motive Steam Enthalpy</v>
          </cell>
          <cell r="E300" t="str">
            <v>Btu/lb</v>
          </cell>
          <cell r="F300">
            <v>2</v>
          </cell>
          <cell r="G300">
            <v>2</v>
          </cell>
          <cell r="H300" t="str">
            <v>Enthalpy, </v>
          </cell>
        </row>
        <row r="301">
          <cell r="A301" t="str">
            <v>H-INSTG</v>
          </cell>
          <cell r="B301" t="str">
            <v>Stage Inlet Enthalpy</v>
          </cell>
          <cell r="E301" t="str">
            <v>Btu/lb</v>
          </cell>
          <cell r="F301">
            <v>2</v>
          </cell>
          <cell r="G301">
            <v>2</v>
          </cell>
          <cell r="H301" t="str">
            <v>Enthalpy, </v>
          </cell>
        </row>
        <row r="302">
          <cell r="A302" t="str">
            <v>H-OTSTG</v>
          </cell>
          <cell r="B302" t="str">
            <v>Stage Outlet Enthalpy </v>
          </cell>
          <cell r="E302" t="str">
            <v>Btu/lb</v>
          </cell>
          <cell r="F302">
            <v>2</v>
          </cell>
          <cell r="G302">
            <v>2</v>
          </cell>
          <cell r="H302" t="str">
            <v>Enthalpy, </v>
          </cell>
        </row>
        <row r="303">
          <cell r="A303" t="str">
            <v>CORREFF</v>
          </cell>
          <cell r="B303" t="str">
            <v>Corrected Efficiency</v>
          </cell>
          <cell r="E303" t="str">
            <v>%</v>
          </cell>
          <cell r="F303">
            <v>2</v>
          </cell>
          <cell r="G303">
            <v>2</v>
          </cell>
          <cell r="H303" t="str">
            <v>Efficiency, </v>
          </cell>
        </row>
        <row r="304">
          <cell r="A304" t="str">
            <v>DRAIN</v>
          </cell>
          <cell r="B304" t="str">
            <v>Percent Flow Drained</v>
          </cell>
          <cell r="E304" t="str">
            <v>%</v>
          </cell>
          <cell r="F304">
            <v>2</v>
          </cell>
          <cell r="G304">
            <v>2</v>
          </cell>
          <cell r="H304" t="str">
            <v>Percent, </v>
          </cell>
        </row>
        <row r="305">
          <cell r="A305" t="str">
            <v>FLOWFAC</v>
          </cell>
          <cell r="B305" t="str">
            <v>Flow Factor</v>
          </cell>
          <cell r="F305">
            <v>1</v>
          </cell>
          <cell r="G305">
            <v>1</v>
          </cell>
          <cell r="H305" t="str">
            <v>Unitless, </v>
          </cell>
        </row>
        <row r="306">
          <cell r="A306" t="str">
            <v>MOTVPERC</v>
          </cell>
          <cell r="B306" t="str">
            <v>Motive Steam Percent of Stage Flow</v>
          </cell>
          <cell r="E306" t="str">
            <v>%</v>
          </cell>
          <cell r="F306">
            <v>2</v>
          </cell>
          <cell r="G306">
            <v>2</v>
          </cell>
          <cell r="H306" t="str">
            <v>Percent, </v>
          </cell>
        </row>
        <row r="307">
          <cell r="A307" t="str">
            <v>ACC</v>
          </cell>
        </row>
        <row r="308">
          <cell r="A308" t="str">
            <v>DUTY</v>
          </cell>
          <cell r="B308" t="str">
            <v>Condenser Duty</v>
          </cell>
          <cell r="E308" t="str">
            <v>Mbtu/h</v>
          </cell>
          <cell r="F308">
            <v>3</v>
          </cell>
          <cell r="G308">
            <v>3</v>
          </cell>
          <cell r="H308" t="str">
            <v>Heat Duty, </v>
          </cell>
        </row>
        <row r="309">
          <cell r="A309" t="str">
            <v>CURVTYPE</v>
          </cell>
          <cell r="B309" t="str">
            <v>Curve Type (see M42 Manual)</v>
          </cell>
          <cell r="F309">
            <v>0</v>
          </cell>
          <cell r="G309">
            <v>0</v>
          </cell>
          <cell r="H309" t="str">
            <v>Unitless, </v>
          </cell>
        </row>
        <row r="310">
          <cell r="A310" t="str">
            <v>QSMODE</v>
          </cell>
          <cell r="B310" t="str">
            <v>Quick Size Mode (see M42 Manual)</v>
          </cell>
          <cell r="F310">
            <v>0</v>
          </cell>
          <cell r="G310">
            <v>0</v>
          </cell>
          <cell r="H310" t="str">
            <v>Unitless, </v>
          </cell>
        </row>
        <row r="311">
          <cell r="A311" t="str">
            <v>TSAT</v>
          </cell>
          <cell r="B311" t="str">
            <v>Saturation Temp at Condenser Pressure</v>
          </cell>
          <cell r="E311" t="str">
            <v>F</v>
          </cell>
          <cell r="F311">
            <v>1</v>
          </cell>
          <cell r="G311">
            <v>1</v>
          </cell>
          <cell r="H311" t="str">
            <v>Temperature, </v>
          </cell>
        </row>
        <row r="312">
          <cell r="A312" t="str">
            <v>HSATL</v>
          </cell>
          <cell r="B312" t="str">
            <v>Saturation Enthalpy at Condenser Pressure</v>
          </cell>
          <cell r="E312" t="str">
            <v>Btu/lb</v>
          </cell>
          <cell r="F312">
            <v>2</v>
          </cell>
          <cell r="G312">
            <v>2</v>
          </cell>
          <cell r="H312" t="str">
            <v>Enthalpy, </v>
          </cell>
        </row>
        <row r="313">
          <cell r="A313" t="str">
            <v>RECIRC</v>
          </cell>
          <cell r="B313" t="str">
            <v>Recirculation</v>
          </cell>
          <cell r="E313" t="str">
            <v>F</v>
          </cell>
          <cell r="F313">
            <v>1</v>
          </cell>
          <cell r="G313">
            <v>1</v>
          </cell>
          <cell r="H313" t="str">
            <v>Temperature, </v>
          </cell>
        </row>
        <row r="314">
          <cell r="A314" t="str">
            <v>INAIRTMP</v>
          </cell>
          <cell r="B314" t="str">
            <v>ACC Inlet Air Dry Bulb Temp(Actual)</v>
          </cell>
          <cell r="E314" t="str">
            <v>F</v>
          </cell>
          <cell r="F314">
            <v>1</v>
          </cell>
          <cell r="G314">
            <v>1</v>
          </cell>
          <cell r="H314" t="str">
            <v>Temperature, </v>
          </cell>
        </row>
        <row r="315">
          <cell r="A315" t="str">
            <v>BACKPRES</v>
          </cell>
          <cell r="B315" t="str">
            <v>STG Backpressure</v>
          </cell>
          <cell r="E315" t="str">
            <v>In HgA</v>
          </cell>
          <cell r="F315">
            <v>3</v>
          </cell>
          <cell r="G315">
            <v>3</v>
          </cell>
          <cell r="H315" t="str">
            <v>Pressure, </v>
          </cell>
        </row>
        <row r="316">
          <cell r="A316" t="str">
            <v>SUBCOOL</v>
          </cell>
          <cell r="B316" t="str">
            <v>Subcooling</v>
          </cell>
          <cell r="E316" t="str">
            <v>F</v>
          </cell>
          <cell r="F316">
            <v>2</v>
          </cell>
          <cell r="G316">
            <v>2</v>
          </cell>
          <cell r="H316" t="str">
            <v>Subcooling, </v>
          </cell>
        </row>
        <row r="317">
          <cell r="A317" t="str">
            <v>ITD</v>
          </cell>
          <cell r="B317" t="str">
            <v>ITD</v>
          </cell>
          <cell r="E317" t="str">
            <v>F</v>
          </cell>
          <cell r="F317">
            <v>2</v>
          </cell>
          <cell r="G317">
            <v>2</v>
          </cell>
          <cell r="H317" t="str">
            <v>Temperature, </v>
          </cell>
        </row>
        <row r="318">
          <cell r="A318" t="str">
            <v>MODULEL</v>
          </cell>
          <cell r="B318" t="str">
            <v>Acc Design Module Length</v>
          </cell>
          <cell r="E318" t="str">
            <v>ft</v>
          </cell>
          <cell r="F318">
            <v>1</v>
          </cell>
          <cell r="G318">
            <v>1</v>
          </cell>
          <cell r="H318" t="str">
            <v>Length, </v>
          </cell>
        </row>
        <row r="319">
          <cell r="A319" t="str">
            <v>LENGTH</v>
          </cell>
          <cell r="B319" t="str">
            <v>Acc Total Length</v>
          </cell>
          <cell r="E319" t="str">
            <v>ft</v>
          </cell>
          <cell r="F319">
            <v>1</v>
          </cell>
          <cell r="G319">
            <v>1</v>
          </cell>
          <cell r="H319" t="str">
            <v>Length, </v>
          </cell>
        </row>
        <row r="320">
          <cell r="A320" t="str">
            <v>MODULEW</v>
          </cell>
          <cell r="B320" t="str">
            <v>Acc Design Module Width</v>
          </cell>
          <cell r="E320" t="str">
            <v>ft</v>
          </cell>
          <cell r="F320">
            <v>1</v>
          </cell>
          <cell r="G320">
            <v>1</v>
          </cell>
          <cell r="H320" t="str">
            <v>Width, </v>
          </cell>
        </row>
        <row r="321">
          <cell r="A321" t="str">
            <v>WIDTH</v>
          </cell>
          <cell r="B321" t="str">
            <v>Acc Total Width</v>
          </cell>
          <cell r="E321" t="str">
            <v>ft</v>
          </cell>
          <cell r="F321">
            <v>1</v>
          </cell>
          <cell r="G321">
            <v>1</v>
          </cell>
          <cell r="H321" t="str">
            <v>Width, </v>
          </cell>
        </row>
        <row r="322">
          <cell r="A322" t="str">
            <v>MODULEH</v>
          </cell>
          <cell r="B322" t="str">
            <v>Acc Design Module Height</v>
          </cell>
          <cell r="E322" t="str">
            <v>ft</v>
          </cell>
          <cell r="F322">
            <v>1</v>
          </cell>
          <cell r="G322">
            <v>1</v>
          </cell>
          <cell r="H322" t="str">
            <v>Height, </v>
          </cell>
        </row>
        <row r="323">
          <cell r="A323" t="str">
            <v>BUNFACEA</v>
          </cell>
          <cell r="B323" t="str">
            <v>Design Bundle Face Area</v>
          </cell>
          <cell r="E323" t="str">
            <v>Sqft</v>
          </cell>
          <cell r="F323">
            <v>2</v>
          </cell>
          <cell r="G323">
            <v>2</v>
          </cell>
          <cell r="H323" t="str">
            <v>FaceArea, </v>
          </cell>
        </row>
        <row r="324">
          <cell r="A324" t="str">
            <v>HEIGHT</v>
          </cell>
          <cell r="B324" t="str">
            <v>Acc Total Height</v>
          </cell>
          <cell r="E324" t="str">
            <v>ft</v>
          </cell>
          <cell r="F324">
            <v>1</v>
          </cell>
          <cell r="G324">
            <v>1</v>
          </cell>
          <cell r="H324" t="str">
            <v>Height, </v>
          </cell>
        </row>
        <row r="325">
          <cell r="A325" t="str">
            <v>DASFLOW</v>
          </cell>
          <cell r="B325" t="str">
            <v>Dry &amp; Sat. Steam Flow</v>
          </cell>
          <cell r="E325" t="str">
            <v>lb/h</v>
          </cell>
          <cell r="F325">
            <v>0</v>
          </cell>
          <cell r="G325">
            <v>0</v>
          </cell>
          <cell r="H325" t="str">
            <v>Mass Flow, </v>
          </cell>
        </row>
        <row r="326">
          <cell r="A326" t="str">
            <v>AUXPOWER</v>
          </cell>
          <cell r="B326" t="str">
            <v>Condenser Auxiliary Power</v>
          </cell>
          <cell r="E326" t="str">
            <v>kW</v>
          </cell>
          <cell r="F326">
            <v>1</v>
          </cell>
          <cell r="G326">
            <v>1</v>
          </cell>
          <cell r="H326" t="str">
            <v>Power, </v>
          </cell>
        </row>
        <row r="327">
          <cell r="A327" t="str">
            <v>STREETS</v>
          </cell>
          <cell r="B327" t="str">
            <v>Number of Streets</v>
          </cell>
          <cell r="E327" t="str">
            <v>#</v>
          </cell>
          <cell r="F327">
            <v>0</v>
          </cell>
          <cell r="G327">
            <v>0</v>
          </cell>
          <cell r="H327" t="str">
            <v>Streets, </v>
          </cell>
        </row>
        <row r="328">
          <cell r="A328" t="str">
            <v>STRTNSVC</v>
          </cell>
          <cell r="B328" t="str">
            <v>Number of Streets in Service</v>
          </cell>
          <cell r="E328" t="str">
            <v>#</v>
          </cell>
          <cell r="F328">
            <v>0</v>
          </cell>
          <cell r="G328">
            <v>0</v>
          </cell>
          <cell r="H328" t="str">
            <v>Streets, </v>
          </cell>
        </row>
        <row r="329">
          <cell r="A329" t="str">
            <v>MODCAPF</v>
          </cell>
          <cell r="B329" t="str">
            <v>Module Capacity Factor</v>
          </cell>
          <cell r="F329">
            <v>1</v>
          </cell>
          <cell r="G329">
            <v>1</v>
          </cell>
          <cell r="H329" t="str">
            <v>Unitless, </v>
          </cell>
        </row>
        <row r="330">
          <cell r="A330" t="str">
            <v>MODCC</v>
          </cell>
          <cell r="B330" t="str">
            <v>Module Condensing Capacity</v>
          </cell>
          <cell r="E330" t="str">
            <v>lb/h</v>
          </cell>
          <cell r="F330">
            <v>1</v>
          </cell>
          <cell r="G330">
            <v>1</v>
          </cell>
          <cell r="H330" t="str">
            <v>Capacity, </v>
          </cell>
        </row>
        <row r="331">
          <cell r="A331" t="str">
            <v>KPERD</v>
          </cell>
          <cell r="B331" t="str">
            <v>Design K/D</v>
          </cell>
          <cell r="F331">
            <v>3</v>
          </cell>
          <cell r="G331">
            <v>3</v>
          </cell>
          <cell r="H331" t="str">
            <v>Unitless, </v>
          </cell>
        </row>
        <row r="332">
          <cell r="A332" t="str">
            <v>CALCMODS</v>
          </cell>
          <cell r="B332" t="str">
            <v>Calculated Number of Modules</v>
          </cell>
          <cell r="E332" t="str">
            <v>#</v>
          </cell>
          <cell r="F332">
            <v>0</v>
          </cell>
          <cell r="G332">
            <v>0</v>
          </cell>
          <cell r="H332" t="str">
            <v>Calcmodule, </v>
          </cell>
        </row>
        <row r="333">
          <cell r="A333" t="str">
            <v>MODULES</v>
          </cell>
          <cell r="B333" t="str">
            <v>Number of Modules</v>
          </cell>
          <cell r="E333" t="str">
            <v>#</v>
          </cell>
          <cell r="F333">
            <v>0</v>
          </cell>
          <cell r="G333">
            <v>0</v>
          </cell>
          <cell r="H333" t="str">
            <v>Module, </v>
          </cell>
        </row>
        <row r="334">
          <cell r="A334" t="str">
            <v>CBFV</v>
          </cell>
          <cell r="B334" t="str">
            <v>Bundle Face Velocity</v>
          </cell>
          <cell r="E334" t="str">
            <v>m/s</v>
          </cell>
          <cell r="F334">
            <v>2</v>
          </cell>
          <cell r="G334">
            <v>2</v>
          </cell>
          <cell r="H334" t="str">
            <v>Velocity, </v>
          </cell>
        </row>
        <row r="335">
          <cell r="A335" t="str">
            <v>BFVFPAF</v>
          </cell>
          <cell r="B335" t="str">
            <v>Power Adjustment Correction Factor</v>
          </cell>
          <cell r="F335">
            <v>2</v>
          </cell>
          <cell r="G335">
            <v>2</v>
          </cell>
          <cell r="H335" t="str">
            <v>Unitless, </v>
          </cell>
        </row>
        <row r="336">
          <cell r="A336" t="str">
            <v>MODFNPWR</v>
          </cell>
          <cell r="B336" t="str">
            <v>Design Module Fan Power</v>
          </cell>
          <cell r="E336" t="str">
            <v>kW</v>
          </cell>
          <cell r="F336">
            <v>1</v>
          </cell>
          <cell r="G336">
            <v>1</v>
          </cell>
          <cell r="H336" t="str">
            <v>Fanpower, </v>
          </cell>
        </row>
        <row r="337">
          <cell r="A337" t="str">
            <v>FANMTEFF</v>
          </cell>
          <cell r="B337" t="str">
            <v>Design Fan Motor Efficiency</v>
          </cell>
          <cell r="E337" t="str">
            <v>%</v>
          </cell>
          <cell r="F337">
            <v>2</v>
          </cell>
          <cell r="G337">
            <v>2</v>
          </cell>
          <cell r="H337" t="str">
            <v>Eff, </v>
          </cell>
        </row>
        <row r="338">
          <cell r="A338" t="str">
            <v>FANGBEFF</v>
          </cell>
          <cell r="B338" t="str">
            <v>Design Fan Gear Box Efficiency</v>
          </cell>
          <cell r="E338" t="str">
            <v>%</v>
          </cell>
          <cell r="F338">
            <v>2</v>
          </cell>
          <cell r="G338">
            <v>2</v>
          </cell>
          <cell r="H338" t="str">
            <v>Eff, </v>
          </cell>
        </row>
        <row r="339">
          <cell r="A339" t="str">
            <v>DESAUXP</v>
          </cell>
          <cell r="B339" t="str">
            <v>Design Auxiliary Power</v>
          </cell>
          <cell r="E339" t="str">
            <v>kW</v>
          </cell>
          <cell r="F339">
            <v>1</v>
          </cell>
          <cell r="G339">
            <v>1</v>
          </cell>
          <cell r="H339" t="str">
            <v>Power, </v>
          </cell>
        </row>
        <row r="340">
          <cell r="A340" t="str">
            <v>DESTEMP</v>
          </cell>
          <cell r="B340" t="str">
            <v>Design Inlet Air Temperature</v>
          </cell>
          <cell r="E340" t="str">
            <v>F</v>
          </cell>
          <cell r="F340">
            <v>1</v>
          </cell>
          <cell r="G340">
            <v>1</v>
          </cell>
          <cell r="H340" t="str">
            <v>Temperature, </v>
          </cell>
        </row>
        <row r="341">
          <cell r="A341" t="str">
            <v>DESDUTY</v>
          </cell>
          <cell r="B341" t="str">
            <v>Condenser Design Duty</v>
          </cell>
          <cell r="E341" t="str">
            <v>Mbtu/h</v>
          </cell>
          <cell r="F341">
            <v>3</v>
          </cell>
          <cell r="G341">
            <v>3</v>
          </cell>
          <cell r="H341" t="str">
            <v>Heat Duty, </v>
          </cell>
        </row>
        <row r="342">
          <cell r="A342" t="str">
            <v>PERDUTY</v>
          </cell>
          <cell r="B342" t="str">
            <v>Percent Heat Duty</v>
          </cell>
          <cell r="E342" t="str">
            <v>%</v>
          </cell>
          <cell r="F342">
            <v>2</v>
          </cell>
          <cell r="G342">
            <v>2</v>
          </cell>
          <cell r="H342" t="str">
            <v>%HeatDuty, </v>
          </cell>
        </row>
        <row r="343">
          <cell r="A343" t="str">
            <v>DESFLOW</v>
          </cell>
          <cell r="B343" t="str">
            <v>Design Steam Flow</v>
          </cell>
          <cell r="E343" t="str">
            <v>lb/h</v>
          </cell>
          <cell r="F343">
            <v>1</v>
          </cell>
          <cell r="G343">
            <v>1</v>
          </cell>
          <cell r="H343" t="str">
            <v>Flowrate, </v>
          </cell>
        </row>
        <row r="344">
          <cell r="A344" t="str">
            <v>PERFLOW</v>
          </cell>
          <cell r="B344" t="str">
            <v>Percent Steam Flow</v>
          </cell>
          <cell r="E344" t="str">
            <v>%</v>
          </cell>
          <cell r="F344">
            <v>2</v>
          </cell>
          <cell r="G344">
            <v>2</v>
          </cell>
          <cell r="H344" t="str">
            <v>%Flowrate, </v>
          </cell>
        </row>
        <row r="345">
          <cell r="A345" t="str">
            <v>DESQUAL</v>
          </cell>
          <cell r="B345" t="str">
            <v>Design Steam Quality</v>
          </cell>
          <cell r="E345" t="str">
            <v>%</v>
          </cell>
          <cell r="F345">
            <v>2</v>
          </cell>
          <cell r="G345">
            <v>2</v>
          </cell>
          <cell r="H345" t="str">
            <v>Quality, </v>
          </cell>
        </row>
        <row r="346">
          <cell r="A346" t="str">
            <v>AHT</v>
          </cell>
        </row>
        <row r="347">
          <cell r="A347" t="str">
            <v>DUTY</v>
          </cell>
          <cell r="B347" t="str">
            <v>AHT Duty</v>
          </cell>
          <cell r="E347" t="str">
            <v>Mbtu/h</v>
          </cell>
          <cell r="F347">
            <v>3</v>
          </cell>
          <cell r="G347">
            <v>3</v>
          </cell>
          <cell r="H347" t="str">
            <v>Heat Duty, </v>
          </cell>
        </row>
        <row r="348">
          <cell r="A348" t="str">
            <v>QUALOUT  </v>
          </cell>
          <cell r="B348" t="str">
            <v>Quality at Exit</v>
          </cell>
          <cell r="E348" t="str">
            <v>%</v>
          </cell>
          <cell r="F348">
            <v>2</v>
          </cell>
          <cell r="G348">
            <v>2</v>
          </cell>
          <cell r="H348" t="str">
            <v>Quality, </v>
          </cell>
        </row>
      </sheetData>
      <sheetData sheetId="15">
        <row r="3">
          <cell r="A3" t="str">
            <v>Ar</v>
          </cell>
          <cell r="B3">
            <v>39.944</v>
          </cell>
        </row>
        <row r="4">
          <cell r="A4" t="str">
            <v>C</v>
          </cell>
          <cell r="B4">
            <v>12.01</v>
          </cell>
        </row>
        <row r="5">
          <cell r="A5" t="str">
            <v>CH4</v>
          </cell>
          <cell r="B5">
            <v>16.042</v>
          </cell>
        </row>
        <row r="6">
          <cell r="A6" t="str">
            <v>CO2</v>
          </cell>
          <cell r="B6">
            <v>44.01</v>
          </cell>
        </row>
        <row r="7">
          <cell r="A7" t="str">
            <v>H2</v>
          </cell>
          <cell r="B7">
            <v>2.016</v>
          </cell>
        </row>
        <row r="8">
          <cell r="A8" t="str">
            <v>H2O</v>
          </cell>
          <cell r="B8">
            <v>18.016</v>
          </cell>
        </row>
        <row r="9">
          <cell r="A9" t="str">
            <v>N2</v>
          </cell>
          <cell r="B9">
            <v>28.016</v>
          </cell>
        </row>
        <row r="10">
          <cell r="A10" t="str">
            <v>NOx</v>
          </cell>
          <cell r="B10">
            <v>46.008</v>
          </cell>
        </row>
        <row r="11">
          <cell r="A11" t="str">
            <v>CO</v>
          </cell>
          <cell r="B11">
            <v>28.01</v>
          </cell>
        </row>
        <row r="12">
          <cell r="A12" t="str">
            <v>O2</v>
          </cell>
          <cell r="B12">
            <v>32</v>
          </cell>
        </row>
        <row r="13">
          <cell r="A13" t="str">
            <v>S</v>
          </cell>
          <cell r="B13">
            <v>32.06</v>
          </cell>
        </row>
        <row r="14">
          <cell r="A14" t="str">
            <v>SO2</v>
          </cell>
          <cell r="B14">
            <v>64.06</v>
          </cell>
        </row>
        <row r="15">
          <cell r="A15" t="str">
            <v>NH3</v>
          </cell>
          <cell r="B15">
            <v>17.032</v>
          </cell>
        </row>
        <row r="16">
          <cell r="A16" t="str">
            <v>SO3</v>
          </cell>
          <cell r="B16">
            <v>80.06</v>
          </cell>
        </row>
        <row r="17">
          <cell r="A17" t="str">
            <v>H2SO4</v>
          </cell>
          <cell r="B17">
            <v>98.076</v>
          </cell>
        </row>
        <row r="18">
          <cell r="A18" t="str">
            <v>(NH4)2SO4</v>
          </cell>
          <cell r="B18">
            <v>132.14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tart"/>
      <sheetName val="Single Point Results"/>
      <sheetName val="Range Results"/>
      <sheetName val="Range Plots 1"/>
      <sheetName val="Range Plots 2"/>
      <sheetName val="Misc Information"/>
    </sheetNames>
    <sheetDataSet>
      <sheetData sheetId="5">
        <row r="2">
          <cell r="A2" t="str">
            <v>in. water</v>
          </cell>
          <cell r="B2">
            <v>1</v>
          </cell>
          <cell r="D2" t="str">
            <v>feet</v>
          </cell>
          <cell r="E2">
            <v>1</v>
          </cell>
          <cell r="G2" t="str">
            <v>psi</v>
          </cell>
          <cell r="H2">
            <v>1</v>
          </cell>
        </row>
        <row r="3">
          <cell r="A3" t="str">
            <v>mm water</v>
          </cell>
          <cell r="B3">
            <v>25.4</v>
          </cell>
          <cell r="D3" t="str">
            <v>meters</v>
          </cell>
          <cell r="E3">
            <v>0.3048</v>
          </cell>
          <cell r="G3" t="str">
            <v>kPa</v>
          </cell>
          <cell r="H3">
            <v>6.894757</v>
          </cell>
        </row>
        <row r="4">
          <cell r="A4" t="str">
            <v>psi</v>
          </cell>
          <cell r="B4">
            <v>0.036127292</v>
          </cell>
          <cell r="G4" t="str">
            <v>mm Hg</v>
          </cell>
          <cell r="H4">
            <v>51.71508</v>
          </cell>
        </row>
        <row r="5">
          <cell r="A5" t="str">
            <v>kPa</v>
          </cell>
          <cell r="B5">
            <v>0.24908891</v>
          </cell>
          <cell r="G5" t="str">
            <v>bar</v>
          </cell>
          <cell r="H5">
            <v>0.06894757</v>
          </cell>
        </row>
        <row r="6">
          <cell r="A6" t="str">
            <v>mm Hg</v>
          </cell>
          <cell r="B6">
            <v>1.86832047</v>
          </cell>
        </row>
        <row r="7">
          <cell r="A7" t="str">
            <v>bar</v>
          </cell>
          <cell r="B7">
            <v>0.00249089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mpare Rev Req "/>
      <sheetName val="EnXco Categories"/>
      <sheetName val="Capital Expenditures"/>
      <sheetName val="CapEx Depr Table"/>
      <sheetName val="TypeConsol"/>
      <sheetName val="Type1"/>
      <sheetName val="Type2"/>
      <sheetName val="Type5"/>
      <sheetName val="Type6"/>
      <sheetName val="Type7"/>
      <sheetName val="Type8"/>
      <sheetName val="Type9"/>
      <sheetName val="Lump 1 Depr Class"/>
      <sheetName val="SL Tables"/>
      <sheetName val="MACRS Tables"/>
      <sheetName val="Assumptions"/>
      <sheetName val="Summary"/>
      <sheetName val="Wind Acquisition"/>
      <sheetName val="Questions-concerns"/>
      <sheetName val="Graphs"/>
      <sheetName val="PPA 1"/>
      <sheetName val="PPA 2"/>
      <sheetName val="PPA 3"/>
      <sheetName val="PPA 4"/>
      <sheetName val="Wind PPA"/>
      <sheetName val="Acquisition Inputs"/>
      <sheetName val="Wind Inputs"/>
      <sheetName val="Proposal OpEx"/>
      <sheetName val="Emissions Inputs"/>
      <sheetName val="Fuel Consumption"/>
      <sheetName val="OMfromenxcoASM4"/>
      <sheetName val="OandM Documentation"/>
      <sheetName val="OandM Documentationold"/>
      <sheetName val="Capital Costs"/>
      <sheetName val="Transmission Doc"/>
      <sheetName val="Emissions"/>
      <sheetName val="Results Summary"/>
      <sheetName val="Acquisition 1"/>
      <sheetName val="Acquisition 2"/>
      <sheetName val="Chart1"/>
      <sheetName val="PPA Rollup"/>
      <sheetName val="End Effects"/>
      <sheetName val="Equity Equalization - PPA"/>
      <sheetName val="&lt;Dispatch Model&gt;"/>
      <sheetName val="CB Assumptions"/>
      <sheetName val="CB Correlation Matrix"/>
      <sheetName val="Dispatch"/>
      <sheetName val="Load Shape"/>
      <sheetName val="Price Data"/>
      <sheetName val="Wind Data"/>
      <sheetName val="Thermal Plants"/>
      <sheetName val="&lt;Data Sheets&gt;"/>
      <sheetName val="WACC"/>
      <sheetName val="Not used Capital Expenditures"/>
    </sheetNames>
    <sheetDataSet>
      <sheetData sheetId="15">
        <row r="5">
          <cell r="D5" t="str">
            <v>Yes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 Transient"/>
      <sheetName val="Stm Tables"/>
      <sheetName val="Links"/>
      <sheetName val="Rules of Thumb"/>
      <sheetName val="Atmospheric Pollultants"/>
      <sheetName val="MED"/>
      <sheetName val="Thrust Bearings"/>
      <sheetName val="CTG Altitude Corr."/>
      <sheetName val="EC Chart"/>
      <sheetName val="PSYCH"/>
      <sheetName val="PSYCH (2)"/>
      <sheetName val="STG Degradation"/>
      <sheetName val="Fuel Gas Compression"/>
      <sheetName val="Misc"/>
      <sheetName val="Chiller Perf"/>
      <sheetName val="Combustion Turbine"/>
      <sheetName val="M42"/>
      <sheetName val="Hydraulic Grade LInes"/>
      <sheetName val="Heat Rejection"/>
      <sheetName val="Performance Calcs"/>
      <sheetName val="TH_Performance"/>
      <sheetName val="CC_Performance"/>
      <sheetName val="Thermal Plant"/>
      <sheetName val="Economics"/>
      <sheetName val="FWH Failure"/>
      <sheetName val="Feedwater Heaters"/>
      <sheetName val="FWH Pressure Calculation"/>
      <sheetName val="Pump Eff."/>
      <sheetName val="Seawater Heaters"/>
      <sheetName val="Design Pressure Drops"/>
      <sheetName val="Combustion (Gas)"/>
      <sheetName val="Combustion (Coal_Oil)"/>
      <sheetName val="Ideal Air (2)"/>
      <sheetName val="Std Air"/>
      <sheetName val="Desuperheater"/>
      <sheetName val="Flash Chamber"/>
      <sheetName val="SWRO"/>
      <sheetName val="Pipe_Sizing"/>
      <sheetName val="PIPE_TABLES"/>
      <sheetName val="LoD's"/>
      <sheetName val="molecular wt"/>
    </sheetNames>
    <sheetDataSet>
      <sheetData sheetId="1">
        <row r="12">
          <cell r="L12">
            <v>1</v>
          </cell>
          <cell r="M12" t="str">
            <v>Saturated Liquid</v>
          </cell>
        </row>
        <row r="13">
          <cell r="L13">
            <v>2</v>
          </cell>
          <cell r="M13" t="str">
            <v>Saturated Steam</v>
          </cell>
        </row>
        <row r="14">
          <cell r="L14">
            <v>3</v>
          </cell>
          <cell r="M14" t="str">
            <v>Superheated Steam</v>
          </cell>
        </row>
        <row r="15">
          <cell r="L15">
            <v>4</v>
          </cell>
          <cell r="M15" t="str">
            <v>Compressed Liquid</v>
          </cell>
        </row>
        <row r="16">
          <cell r="L16">
            <v>5</v>
          </cell>
          <cell r="M16" t="str">
            <v>Metastable</v>
          </cell>
        </row>
        <row r="17">
          <cell r="L17">
            <v>6</v>
          </cell>
          <cell r="M17" t="str">
            <v>Two-Phase</v>
          </cell>
        </row>
        <row r="18">
          <cell r="L18">
            <v>7</v>
          </cell>
          <cell r="M18" t="str">
            <v>Supercritical</v>
          </cell>
        </row>
      </sheetData>
      <sheetData sheetId="38">
        <row r="53">
          <cell r="B53">
            <v>-100</v>
          </cell>
          <cell r="C53">
            <v>-20</v>
          </cell>
          <cell r="D53">
            <v>200</v>
          </cell>
          <cell r="E53">
            <v>300</v>
          </cell>
          <cell r="F53">
            <v>400</v>
          </cell>
          <cell r="G53">
            <v>500</v>
          </cell>
          <cell r="H53">
            <v>600</v>
          </cell>
          <cell r="I53">
            <v>650</v>
          </cell>
          <cell r="J53">
            <v>700</v>
          </cell>
          <cell r="K53">
            <v>750</v>
          </cell>
          <cell r="L53">
            <v>800</v>
          </cell>
          <cell r="M53">
            <v>850</v>
          </cell>
          <cell r="N53">
            <v>900</v>
          </cell>
          <cell r="O53">
            <v>950</v>
          </cell>
          <cell r="P53">
            <v>1000</v>
          </cell>
          <cell r="Q53">
            <v>1050</v>
          </cell>
          <cell r="R53">
            <v>1100</v>
          </cell>
          <cell r="S53">
            <v>1150</v>
          </cell>
          <cell r="T53">
            <v>1200</v>
          </cell>
        </row>
        <row r="54">
          <cell r="A54" t="str">
            <v>A106Gr.B</v>
          </cell>
          <cell r="B54">
            <v>2</v>
          </cell>
          <cell r="C54">
            <v>15000</v>
          </cell>
          <cell r="D54">
            <v>15000</v>
          </cell>
          <cell r="E54">
            <v>15000</v>
          </cell>
          <cell r="F54">
            <v>15000</v>
          </cell>
          <cell r="G54">
            <v>15000</v>
          </cell>
          <cell r="H54">
            <v>15000</v>
          </cell>
          <cell r="I54">
            <v>15000</v>
          </cell>
          <cell r="J54">
            <v>14400</v>
          </cell>
          <cell r="K54">
            <v>13000</v>
          </cell>
          <cell r="L54">
            <v>10800</v>
          </cell>
          <cell r="M54">
            <v>0</v>
          </cell>
          <cell r="N54">
            <v>0</v>
          </cell>
          <cell r="O54">
            <v>0</v>
          </cell>
          <cell r="P54">
            <v>0</v>
          </cell>
          <cell r="Q54">
            <v>0</v>
          </cell>
          <cell r="R54">
            <v>0</v>
          </cell>
          <cell r="S54">
            <v>0</v>
          </cell>
          <cell r="T54">
            <v>0</v>
          </cell>
        </row>
        <row r="55">
          <cell r="A55" t="str">
            <v>A106Gr.C</v>
          </cell>
          <cell r="B55">
            <v>3</v>
          </cell>
          <cell r="C55">
            <v>17500</v>
          </cell>
          <cell r="D55">
            <v>17500</v>
          </cell>
          <cell r="E55">
            <v>17500</v>
          </cell>
          <cell r="F55">
            <v>17500</v>
          </cell>
          <cell r="G55">
            <v>17500</v>
          </cell>
          <cell r="H55">
            <v>17500</v>
          </cell>
          <cell r="I55">
            <v>17500</v>
          </cell>
          <cell r="J55">
            <v>16600</v>
          </cell>
          <cell r="K55">
            <v>14800</v>
          </cell>
          <cell r="L55">
            <v>12000</v>
          </cell>
          <cell r="M55">
            <v>0</v>
          </cell>
          <cell r="N55">
            <v>0</v>
          </cell>
          <cell r="O55">
            <v>0</v>
          </cell>
          <cell r="P55">
            <v>0</v>
          </cell>
          <cell r="Q55">
            <v>0</v>
          </cell>
          <cell r="R55">
            <v>0</v>
          </cell>
          <cell r="S55">
            <v>0</v>
          </cell>
          <cell r="T55">
            <v>0</v>
          </cell>
        </row>
        <row r="56">
          <cell r="A56" t="str">
            <v>A335P11</v>
          </cell>
          <cell r="B56">
            <v>4</v>
          </cell>
          <cell r="C56">
            <v>15000</v>
          </cell>
          <cell r="D56">
            <v>15000</v>
          </cell>
          <cell r="E56">
            <v>15000</v>
          </cell>
          <cell r="F56">
            <v>15000</v>
          </cell>
          <cell r="G56">
            <v>15000</v>
          </cell>
          <cell r="H56">
            <v>15000</v>
          </cell>
          <cell r="I56">
            <v>15000</v>
          </cell>
          <cell r="J56">
            <v>15000</v>
          </cell>
          <cell r="K56">
            <v>14800</v>
          </cell>
          <cell r="L56">
            <v>14400</v>
          </cell>
          <cell r="M56">
            <v>14000</v>
          </cell>
          <cell r="N56">
            <v>13600</v>
          </cell>
          <cell r="O56">
            <v>9300</v>
          </cell>
          <cell r="P56">
            <v>6300</v>
          </cell>
          <cell r="Q56">
            <v>5040</v>
          </cell>
          <cell r="R56">
            <v>2800</v>
          </cell>
          <cell r="S56">
            <v>0</v>
          </cell>
          <cell r="T56">
            <v>0</v>
          </cell>
        </row>
        <row r="57">
          <cell r="A57" t="str">
            <v>A335P22</v>
          </cell>
          <cell r="B57">
            <v>5</v>
          </cell>
          <cell r="C57">
            <v>15000</v>
          </cell>
          <cell r="D57">
            <v>15000</v>
          </cell>
          <cell r="E57">
            <v>15000</v>
          </cell>
          <cell r="F57">
            <v>15000</v>
          </cell>
          <cell r="G57">
            <v>15000</v>
          </cell>
          <cell r="H57">
            <v>15000</v>
          </cell>
          <cell r="I57">
            <v>15000</v>
          </cell>
          <cell r="J57">
            <v>15000</v>
          </cell>
          <cell r="K57">
            <v>15000</v>
          </cell>
          <cell r="L57">
            <v>15000</v>
          </cell>
          <cell r="M57">
            <v>14400</v>
          </cell>
          <cell r="N57">
            <v>13100</v>
          </cell>
          <cell r="O57">
            <v>11000</v>
          </cell>
          <cell r="P57">
            <v>7800</v>
          </cell>
          <cell r="Q57">
            <v>6600</v>
          </cell>
          <cell r="R57">
            <v>3800</v>
          </cell>
          <cell r="S57">
            <v>0</v>
          </cell>
          <cell r="T57">
            <v>0</v>
          </cell>
        </row>
        <row r="58">
          <cell r="A58" t="str">
            <v>A335P91</v>
          </cell>
          <cell r="B58">
            <v>6</v>
          </cell>
          <cell r="C58">
            <v>0</v>
          </cell>
          <cell r="D58">
            <v>0</v>
          </cell>
          <cell r="E58">
            <v>0</v>
          </cell>
          <cell r="F58">
            <v>0</v>
          </cell>
          <cell r="G58">
            <v>0</v>
          </cell>
          <cell r="H58">
            <v>0</v>
          </cell>
          <cell r="I58">
            <v>20500</v>
          </cell>
          <cell r="J58">
            <v>20000</v>
          </cell>
          <cell r="K58">
            <v>19400</v>
          </cell>
          <cell r="L58">
            <v>18700</v>
          </cell>
          <cell r="M58">
            <v>17800</v>
          </cell>
          <cell r="N58">
            <v>16700</v>
          </cell>
          <cell r="O58">
            <v>15500</v>
          </cell>
          <cell r="P58">
            <v>14300</v>
          </cell>
          <cell r="Q58">
            <v>13460</v>
          </cell>
          <cell r="R58">
            <v>9600</v>
          </cell>
          <cell r="S58">
            <v>7000</v>
          </cell>
          <cell r="T58">
            <v>4300</v>
          </cell>
        </row>
        <row r="59">
          <cell r="A59" t="str">
            <v>A335P92</v>
          </cell>
          <cell r="B59">
            <v>7</v>
          </cell>
          <cell r="C59">
            <v>25700</v>
          </cell>
          <cell r="D59">
            <v>25700</v>
          </cell>
          <cell r="E59">
            <v>25300</v>
          </cell>
          <cell r="F59">
            <v>24500</v>
          </cell>
          <cell r="G59">
            <v>23800</v>
          </cell>
          <cell r="H59">
            <v>23200</v>
          </cell>
          <cell r="I59">
            <v>22800</v>
          </cell>
          <cell r="J59">
            <v>22400</v>
          </cell>
          <cell r="K59">
            <v>21900</v>
          </cell>
          <cell r="L59">
            <v>21400</v>
          </cell>
          <cell r="M59">
            <v>20800</v>
          </cell>
          <cell r="N59">
            <v>20100</v>
          </cell>
          <cell r="O59">
            <v>19200</v>
          </cell>
          <cell r="P59">
            <v>18300</v>
          </cell>
          <cell r="Q59">
            <v>15700</v>
          </cell>
          <cell r="R59">
            <v>12000</v>
          </cell>
          <cell r="S59">
            <v>8600</v>
          </cell>
          <cell r="T59">
            <v>5600</v>
          </cell>
        </row>
        <row r="60">
          <cell r="A60" t="str">
            <v>A53Gr.B</v>
          </cell>
          <cell r="B60">
            <v>8</v>
          </cell>
          <cell r="C60">
            <v>12800</v>
          </cell>
          <cell r="D60">
            <v>12800</v>
          </cell>
          <cell r="E60">
            <v>12800</v>
          </cell>
          <cell r="F60">
            <v>12800</v>
          </cell>
          <cell r="G60">
            <v>12800</v>
          </cell>
          <cell r="H60">
            <v>12800</v>
          </cell>
          <cell r="I60">
            <v>12800</v>
          </cell>
          <cell r="J60">
            <v>12200</v>
          </cell>
          <cell r="K60">
            <v>11000</v>
          </cell>
          <cell r="L60">
            <v>9200</v>
          </cell>
          <cell r="M60">
            <v>0</v>
          </cell>
          <cell r="N60">
            <v>0</v>
          </cell>
          <cell r="O60">
            <v>0</v>
          </cell>
          <cell r="P60">
            <v>0</v>
          </cell>
          <cell r="Q60">
            <v>0</v>
          </cell>
          <cell r="R60">
            <v>0</v>
          </cell>
          <cell r="S60">
            <v>0</v>
          </cell>
          <cell r="T60">
            <v>0</v>
          </cell>
        </row>
        <row r="64">
          <cell r="B64">
            <v>67</v>
          </cell>
        </row>
        <row r="72">
          <cell r="A72">
            <v>1</v>
          </cell>
          <cell r="B72">
            <v>2</v>
          </cell>
        </row>
        <row r="73">
          <cell r="A73">
            <v>200</v>
          </cell>
          <cell r="B73">
            <v>0.45</v>
          </cell>
        </row>
        <row r="74">
          <cell r="A74">
            <v>300</v>
          </cell>
          <cell r="B74">
            <v>0.5</v>
          </cell>
        </row>
        <row r="75">
          <cell r="A75">
            <v>400</v>
          </cell>
          <cell r="B75">
            <v>0.55</v>
          </cell>
        </row>
        <row r="76">
          <cell r="A76">
            <v>500</v>
          </cell>
          <cell r="B76">
            <v>0.6</v>
          </cell>
        </row>
        <row r="77">
          <cell r="A77">
            <v>600</v>
          </cell>
          <cell r="B77">
            <v>0.66</v>
          </cell>
        </row>
        <row r="78">
          <cell r="A78">
            <v>700</v>
          </cell>
          <cell r="B78">
            <v>0.71</v>
          </cell>
        </row>
        <row r="85">
          <cell r="A85">
            <v>0.75</v>
          </cell>
          <cell r="B85">
            <v>1.07</v>
          </cell>
        </row>
        <row r="86">
          <cell r="A86">
            <v>1</v>
          </cell>
          <cell r="B86">
            <v>1.33</v>
          </cell>
        </row>
        <row r="87">
          <cell r="A87">
            <v>1.5</v>
          </cell>
          <cell r="B87">
            <v>1.92</v>
          </cell>
        </row>
        <row r="88">
          <cell r="A88">
            <v>2</v>
          </cell>
          <cell r="B88">
            <v>2.41</v>
          </cell>
        </row>
        <row r="89">
          <cell r="A89">
            <v>2.5</v>
          </cell>
          <cell r="B89">
            <v>2.91</v>
          </cell>
        </row>
        <row r="90">
          <cell r="A90">
            <v>3</v>
          </cell>
          <cell r="B90">
            <v>3.53</v>
          </cell>
        </row>
        <row r="91">
          <cell r="A91">
            <v>3.5</v>
          </cell>
          <cell r="B91">
            <v>4.03</v>
          </cell>
        </row>
        <row r="92">
          <cell r="A92">
            <v>4</v>
          </cell>
          <cell r="B92">
            <v>4.53</v>
          </cell>
        </row>
        <row r="93">
          <cell r="A93">
            <v>4.5</v>
          </cell>
          <cell r="B93">
            <v>5.03</v>
          </cell>
        </row>
        <row r="94">
          <cell r="A94">
            <v>5</v>
          </cell>
          <cell r="B94">
            <v>5.64</v>
          </cell>
        </row>
        <row r="95">
          <cell r="A95">
            <v>6</v>
          </cell>
          <cell r="B95">
            <v>6.7</v>
          </cell>
        </row>
        <row r="96">
          <cell r="A96">
            <v>7</v>
          </cell>
          <cell r="B96">
            <v>7.7</v>
          </cell>
        </row>
        <row r="97">
          <cell r="A97">
            <v>8</v>
          </cell>
          <cell r="B97">
            <v>8.7</v>
          </cell>
        </row>
        <row r="98">
          <cell r="A98">
            <v>9</v>
          </cell>
          <cell r="B98">
            <v>9.7</v>
          </cell>
        </row>
        <row r="99">
          <cell r="A99">
            <v>10</v>
          </cell>
          <cell r="B99">
            <v>10.83</v>
          </cell>
        </row>
        <row r="100">
          <cell r="A100">
            <v>11</v>
          </cell>
          <cell r="B100">
            <v>11.83</v>
          </cell>
        </row>
        <row r="101">
          <cell r="A101">
            <v>12</v>
          </cell>
          <cell r="B101">
            <v>12.84</v>
          </cell>
        </row>
        <row r="102">
          <cell r="A102">
            <v>14</v>
          </cell>
          <cell r="B102">
            <v>14.09</v>
          </cell>
        </row>
        <row r="103">
          <cell r="A103">
            <v>15</v>
          </cell>
          <cell r="B103">
            <v>15.09</v>
          </cell>
        </row>
        <row r="104">
          <cell r="A104">
            <v>16</v>
          </cell>
          <cell r="B104">
            <v>16.09</v>
          </cell>
        </row>
        <row r="105">
          <cell r="A105">
            <v>17</v>
          </cell>
          <cell r="B105">
            <v>17.09</v>
          </cell>
        </row>
        <row r="106">
          <cell r="A106">
            <v>18</v>
          </cell>
          <cell r="B106">
            <v>18.09</v>
          </cell>
        </row>
        <row r="107">
          <cell r="A107">
            <v>19</v>
          </cell>
          <cell r="B107">
            <v>19.09</v>
          </cell>
        </row>
        <row r="108">
          <cell r="A108">
            <v>20</v>
          </cell>
          <cell r="B108">
            <v>20.09</v>
          </cell>
        </row>
        <row r="109">
          <cell r="A109">
            <v>21</v>
          </cell>
          <cell r="B109">
            <v>21.09</v>
          </cell>
        </row>
        <row r="110">
          <cell r="A110">
            <v>22</v>
          </cell>
          <cell r="B110">
            <v>22.09</v>
          </cell>
        </row>
        <row r="111">
          <cell r="A111">
            <v>23</v>
          </cell>
          <cell r="B111">
            <v>23.09</v>
          </cell>
        </row>
        <row r="112">
          <cell r="A112">
            <v>24</v>
          </cell>
          <cell r="B112">
            <v>24.09</v>
          </cell>
        </row>
        <row r="113">
          <cell r="A113">
            <v>25</v>
          </cell>
          <cell r="B113">
            <v>25.09</v>
          </cell>
        </row>
        <row r="114">
          <cell r="A114">
            <v>26</v>
          </cell>
          <cell r="B114">
            <v>26.09</v>
          </cell>
        </row>
        <row r="115">
          <cell r="A115">
            <v>30</v>
          </cell>
          <cell r="B115">
            <v>27.09</v>
          </cell>
        </row>
        <row r="116">
          <cell r="A116">
            <v>32</v>
          </cell>
          <cell r="B116">
            <v>28.09</v>
          </cell>
        </row>
        <row r="117">
          <cell r="A117">
            <v>34</v>
          </cell>
          <cell r="B117">
            <v>29.09</v>
          </cell>
        </row>
        <row r="118">
          <cell r="A118">
            <v>36</v>
          </cell>
          <cell r="B118">
            <v>30.09</v>
          </cell>
        </row>
      </sheetData>
      <sheetData sheetId="39">
        <row r="6">
          <cell r="C6">
            <v>0</v>
          </cell>
          <cell r="D6" t="str">
            <v>QB/QM2</v>
          </cell>
          <cell r="E6">
            <v>0.1</v>
          </cell>
          <cell r="F6">
            <v>0.2</v>
          </cell>
          <cell r="G6">
            <v>0.3</v>
          </cell>
          <cell r="H6">
            <v>0.4</v>
          </cell>
          <cell r="I6">
            <v>0.6</v>
          </cell>
          <cell r="J6">
            <v>0.8</v>
          </cell>
          <cell r="K6">
            <v>1</v>
          </cell>
        </row>
        <row r="7">
          <cell r="B7">
            <v>0</v>
          </cell>
          <cell r="C7">
            <v>0</v>
          </cell>
          <cell r="D7">
            <v>0</v>
          </cell>
          <cell r="E7">
            <v>-41.7</v>
          </cell>
          <cell r="F7">
            <v>-41.7</v>
          </cell>
          <cell r="G7">
            <v>-31.3</v>
          </cell>
          <cell r="H7">
            <v>-31.3</v>
          </cell>
          <cell r="I7">
            <v>-29.2</v>
          </cell>
          <cell r="J7">
            <v>-27.1</v>
          </cell>
          <cell r="K7">
            <v>-25</v>
          </cell>
        </row>
        <row r="8">
          <cell r="B8">
            <v>0.1</v>
          </cell>
          <cell r="C8">
            <v>6.7</v>
          </cell>
          <cell r="D8">
            <v>0.1</v>
          </cell>
          <cell r="E8">
            <v>16.7</v>
          </cell>
          <cell r="F8">
            <v>-15.4</v>
          </cell>
          <cell r="G8">
            <v>-16</v>
          </cell>
          <cell r="H8">
            <v>-16.9</v>
          </cell>
          <cell r="I8">
            <v>-17.2</v>
          </cell>
          <cell r="J8">
            <v>-16.2</v>
          </cell>
          <cell r="K8">
            <v>-15.2</v>
          </cell>
        </row>
        <row r="9">
          <cell r="B9">
            <v>0.2</v>
          </cell>
          <cell r="C9">
            <v>11.3</v>
          </cell>
          <cell r="D9">
            <v>0.2</v>
          </cell>
          <cell r="E9">
            <v>158.3</v>
          </cell>
          <cell r="F9">
            <v>30</v>
          </cell>
          <cell r="G9">
            <v>5.6</v>
          </cell>
          <cell r="H9">
            <v>-1</v>
          </cell>
          <cell r="I9">
            <v>-5</v>
          </cell>
          <cell r="J9">
            <v>-6</v>
          </cell>
          <cell r="K9">
            <v>-7.5</v>
          </cell>
        </row>
        <row r="10">
          <cell r="B10">
            <v>0.3</v>
          </cell>
          <cell r="C10">
            <v>15.8</v>
          </cell>
          <cell r="D10">
            <v>0.3</v>
          </cell>
          <cell r="E10">
            <v>383.3</v>
          </cell>
          <cell r="F10">
            <v>94.6</v>
          </cell>
          <cell r="G10">
            <v>31.3</v>
          </cell>
          <cell r="H10">
            <v>18.2</v>
          </cell>
          <cell r="I10">
            <v>7.9</v>
          </cell>
          <cell r="J10">
            <v>4.1</v>
          </cell>
          <cell r="K10">
            <v>-2.8</v>
          </cell>
        </row>
        <row r="11">
          <cell r="B11">
            <v>0.4</v>
          </cell>
          <cell r="C11">
            <v>19.2</v>
          </cell>
          <cell r="D11">
            <v>0.4</v>
          </cell>
          <cell r="E11">
            <v>679.2</v>
          </cell>
          <cell r="F11">
            <v>179.2</v>
          </cell>
          <cell r="G11">
            <v>64.4</v>
          </cell>
          <cell r="H11">
            <v>40.6</v>
          </cell>
          <cell r="I11">
            <v>21.9</v>
          </cell>
          <cell r="J11">
            <v>14.9</v>
          </cell>
          <cell r="K11">
            <v>11</v>
          </cell>
        </row>
        <row r="12">
          <cell r="B12">
            <v>0.5</v>
          </cell>
          <cell r="C12">
            <v>22.1</v>
          </cell>
          <cell r="D12">
            <v>0.5</v>
          </cell>
          <cell r="E12">
            <v>1062.5</v>
          </cell>
          <cell r="F12">
            <v>281.3</v>
          </cell>
          <cell r="G12">
            <v>101</v>
          </cell>
          <cell r="H12">
            <v>64.4</v>
          </cell>
          <cell r="I12">
            <v>35</v>
          </cell>
          <cell r="J12">
            <v>24.1</v>
          </cell>
          <cell r="K12">
            <v>19.3</v>
          </cell>
        </row>
        <row r="13">
          <cell r="B13">
            <v>0.6</v>
          </cell>
          <cell r="C13">
            <v>23.8</v>
          </cell>
          <cell r="D13">
            <v>0.6</v>
          </cell>
          <cell r="E13">
            <v>1529.2</v>
          </cell>
          <cell r="F13">
            <v>404.2</v>
          </cell>
          <cell r="G13">
            <v>146.8</v>
          </cell>
          <cell r="H13">
            <v>93.2</v>
          </cell>
          <cell r="I13">
            <v>49</v>
          </cell>
          <cell r="J13">
            <v>33.9</v>
          </cell>
          <cell r="K13">
            <v>26</v>
          </cell>
        </row>
        <row r="14">
          <cell r="B14">
            <v>0.7</v>
          </cell>
          <cell r="C14">
            <v>24.6</v>
          </cell>
          <cell r="D14">
            <v>0.7</v>
          </cell>
          <cell r="E14">
            <v>1787.5</v>
          </cell>
          <cell r="F14">
            <v>541.7</v>
          </cell>
          <cell r="G14">
            <v>196.9</v>
          </cell>
          <cell r="H14">
            <v>121.9</v>
          </cell>
          <cell r="I14">
            <v>64.2</v>
          </cell>
          <cell r="J14">
            <v>43.4</v>
          </cell>
          <cell r="K14">
            <v>32.5</v>
          </cell>
        </row>
        <row r="15">
          <cell r="B15">
            <v>0.8</v>
          </cell>
          <cell r="C15">
            <v>25</v>
          </cell>
          <cell r="D15">
            <v>0.8</v>
          </cell>
          <cell r="E15">
            <v>2704.2</v>
          </cell>
          <cell r="F15">
            <v>704.2</v>
          </cell>
          <cell r="G15">
            <v>247.5</v>
          </cell>
          <cell r="H15">
            <v>153.8</v>
          </cell>
          <cell r="I15">
            <v>78.8</v>
          </cell>
          <cell r="J15">
            <v>52</v>
          </cell>
          <cell r="K15">
            <v>39</v>
          </cell>
        </row>
        <row r="16">
          <cell r="B16">
            <v>0.9</v>
          </cell>
          <cell r="C16">
            <v>24.6</v>
          </cell>
          <cell r="D16">
            <v>0.9</v>
          </cell>
          <cell r="E16">
            <v>3416.7</v>
          </cell>
          <cell r="F16">
            <v>883.3</v>
          </cell>
          <cell r="G16">
            <v>303.2</v>
          </cell>
          <cell r="H16">
            <v>190.6</v>
          </cell>
          <cell r="I16">
            <v>93.3</v>
          </cell>
          <cell r="J16">
            <v>61</v>
          </cell>
          <cell r="K16">
            <v>45</v>
          </cell>
        </row>
        <row r="17">
          <cell r="B17">
            <v>1</v>
          </cell>
          <cell r="C17">
            <v>22.9</v>
          </cell>
          <cell r="D17">
            <v>1</v>
          </cell>
          <cell r="E17">
            <v>4208.3</v>
          </cell>
          <cell r="F17">
            <v>1083.3</v>
          </cell>
          <cell r="G17">
            <v>371.8</v>
          </cell>
          <cell r="H17">
            <v>226.6</v>
          </cell>
          <cell r="I17">
            <v>110.8</v>
          </cell>
          <cell r="J17">
            <v>69.6</v>
          </cell>
          <cell r="K17">
            <v>50</v>
          </cell>
        </row>
        <row r="21">
          <cell r="H21">
            <v>0</v>
          </cell>
          <cell r="I21">
            <v>1</v>
          </cell>
        </row>
        <row r="22">
          <cell r="C22">
            <v>0</v>
          </cell>
          <cell r="E22">
            <v>0</v>
          </cell>
          <cell r="H22">
            <v>0.1</v>
          </cell>
          <cell r="I22">
            <v>41.791666666666664</v>
          </cell>
        </row>
        <row r="23">
          <cell r="B23">
            <v>0</v>
          </cell>
          <cell r="C23">
            <v>16.7</v>
          </cell>
          <cell r="D23">
            <v>0</v>
          </cell>
          <cell r="E23">
            <v>41.7</v>
          </cell>
          <cell r="H23">
            <v>0.2</v>
          </cell>
          <cell r="I23">
            <v>42.166666666666664</v>
          </cell>
        </row>
        <row r="24">
          <cell r="B24">
            <v>0.1</v>
          </cell>
          <cell r="C24">
            <v>13.3</v>
          </cell>
          <cell r="D24">
            <v>0.1</v>
          </cell>
          <cell r="E24">
            <v>41.7</v>
          </cell>
          <cell r="H24">
            <v>0.3</v>
          </cell>
          <cell r="I24">
            <v>42.791666666666664</v>
          </cell>
        </row>
        <row r="25">
          <cell r="B25">
            <v>0.2</v>
          </cell>
          <cell r="C25">
            <v>10.8</v>
          </cell>
          <cell r="D25">
            <v>0.2</v>
          </cell>
          <cell r="E25">
            <v>42.1</v>
          </cell>
          <cell r="H25">
            <v>0.4</v>
          </cell>
          <cell r="I25">
            <v>43.666666666666664</v>
          </cell>
        </row>
        <row r="26">
          <cell r="B26">
            <v>0.3</v>
          </cell>
          <cell r="C26">
            <v>8.3</v>
          </cell>
          <cell r="D26">
            <v>0.3</v>
          </cell>
          <cell r="E26">
            <v>43</v>
          </cell>
          <cell r="H26">
            <v>0.5</v>
          </cell>
          <cell r="I26">
            <v>44.791666666666664</v>
          </cell>
        </row>
        <row r="27">
          <cell r="B27">
            <v>0.4</v>
          </cell>
          <cell r="C27">
            <v>6.2</v>
          </cell>
          <cell r="D27">
            <v>0.4</v>
          </cell>
          <cell r="E27">
            <v>43.8</v>
          </cell>
          <cell r="H27">
            <v>0.6</v>
          </cell>
          <cell r="I27">
            <v>46.16666666666667</v>
          </cell>
        </row>
        <row r="28">
          <cell r="B28">
            <v>0.5</v>
          </cell>
          <cell r="C28">
            <v>4.2</v>
          </cell>
          <cell r="D28">
            <v>0.5</v>
          </cell>
          <cell r="E28">
            <v>45</v>
          </cell>
          <cell r="H28">
            <v>0.7</v>
          </cell>
          <cell r="I28">
            <v>47.791666666666664</v>
          </cell>
        </row>
        <row r="29">
          <cell r="B29">
            <v>0.6</v>
          </cell>
          <cell r="C29">
            <v>2.5</v>
          </cell>
          <cell r="D29">
            <v>0.6</v>
          </cell>
          <cell r="E29">
            <v>47.9</v>
          </cell>
          <cell r="H29">
            <v>0.8</v>
          </cell>
          <cell r="I29">
            <v>49.666666666666664</v>
          </cell>
        </row>
        <row r="30">
          <cell r="B30">
            <v>0.8</v>
          </cell>
          <cell r="C30">
            <v>0.8</v>
          </cell>
          <cell r="D30">
            <v>0.8</v>
          </cell>
          <cell r="E30">
            <v>55</v>
          </cell>
          <cell r="H30">
            <v>0.9</v>
          </cell>
          <cell r="I30">
            <v>51.79166666666666</v>
          </cell>
        </row>
        <row r="31">
          <cell r="B31">
            <v>1</v>
          </cell>
          <cell r="C31">
            <v>0</v>
          </cell>
          <cell r="D31">
            <v>1</v>
          </cell>
          <cell r="E31">
            <v>60.4</v>
          </cell>
          <cell r="H31">
            <v>1</v>
          </cell>
          <cell r="I31">
            <v>54.16666666666666</v>
          </cell>
        </row>
        <row r="32">
          <cell r="D32">
            <v>1.2</v>
          </cell>
          <cell r="E32">
            <v>66.7</v>
          </cell>
          <cell r="H32">
            <v>1.2</v>
          </cell>
          <cell r="I32">
            <v>59.666666666666664</v>
          </cell>
        </row>
        <row r="33">
          <cell r="D33">
            <v>1.4</v>
          </cell>
          <cell r="E33">
            <v>73.8</v>
          </cell>
          <cell r="H33">
            <v>1.4</v>
          </cell>
          <cell r="I33">
            <v>66.16666666666666</v>
          </cell>
        </row>
        <row r="34">
          <cell r="D34">
            <v>1.6</v>
          </cell>
          <cell r="E34">
            <v>81.3</v>
          </cell>
          <cell r="H34">
            <v>1.6</v>
          </cell>
          <cell r="I34">
            <v>73.66666666666666</v>
          </cell>
        </row>
        <row r="35">
          <cell r="D35">
            <v>2</v>
          </cell>
          <cell r="E35">
            <v>102.1</v>
          </cell>
          <cell r="H35">
            <v>1.8</v>
          </cell>
          <cell r="I35">
            <v>82.16666666666666</v>
          </cell>
        </row>
        <row r="36">
          <cell r="H36">
            <v>2</v>
          </cell>
          <cell r="I36">
            <v>91.66666666666666</v>
          </cell>
        </row>
        <row r="41">
          <cell r="B41" t="str">
            <v>QB/QM2</v>
          </cell>
          <cell r="C41">
            <v>0.1</v>
          </cell>
          <cell r="D41">
            <v>0.2</v>
          </cell>
          <cell r="E41">
            <v>0.3</v>
          </cell>
          <cell r="F41">
            <v>0.4</v>
          </cell>
          <cell r="G41">
            <v>0.6</v>
          </cell>
          <cell r="H41">
            <v>0.8</v>
          </cell>
          <cell r="I41">
            <v>1</v>
          </cell>
          <cell r="L41" t="str">
            <v>QB/QM2</v>
          </cell>
          <cell r="M41">
            <v>0.1</v>
          </cell>
          <cell r="N41">
            <v>0.2</v>
          </cell>
          <cell r="O41">
            <v>0.3</v>
          </cell>
          <cell r="P41">
            <v>0.4</v>
          </cell>
          <cell r="Q41">
            <v>0.6</v>
          </cell>
          <cell r="R41">
            <v>0.8</v>
          </cell>
          <cell r="S41">
            <v>1</v>
          </cell>
        </row>
        <row r="42">
          <cell r="B42">
            <v>0</v>
          </cell>
          <cell r="C42">
            <v>0</v>
          </cell>
          <cell r="D42">
            <v>0</v>
          </cell>
          <cell r="E42">
            <v>0</v>
          </cell>
          <cell r="F42">
            <v>0</v>
          </cell>
          <cell r="G42">
            <v>0</v>
          </cell>
          <cell r="H42">
            <v>0</v>
          </cell>
          <cell r="I42">
            <v>0</v>
          </cell>
          <cell r="L42">
            <v>0</v>
          </cell>
          <cell r="M42">
            <v>-41.7</v>
          </cell>
          <cell r="N42">
            <v>-41.7</v>
          </cell>
          <cell r="O42">
            <v>-41.7</v>
          </cell>
          <cell r="P42">
            <v>-41.7</v>
          </cell>
          <cell r="Q42">
            <v>-41.7</v>
          </cell>
          <cell r="R42">
            <v>-41.7</v>
          </cell>
          <cell r="S42">
            <v>-41.7</v>
          </cell>
        </row>
        <row r="43">
          <cell r="B43">
            <v>0.1</v>
          </cell>
          <cell r="C43">
            <v>0.8</v>
          </cell>
          <cell r="D43">
            <v>4.6</v>
          </cell>
          <cell r="E43">
            <v>5.4</v>
          </cell>
          <cell r="F43">
            <v>6.3</v>
          </cell>
          <cell r="G43">
            <v>6.7</v>
          </cell>
          <cell r="H43">
            <v>7.1</v>
          </cell>
          <cell r="I43">
            <v>7.1</v>
          </cell>
          <cell r="L43">
            <v>0.1</v>
          </cell>
          <cell r="M43">
            <v>8.8</v>
          </cell>
          <cell r="N43">
            <v>-19.2</v>
          </cell>
          <cell r="O43">
            <v>-23.8</v>
          </cell>
          <cell r="P43">
            <v>25</v>
          </cell>
          <cell r="Q43">
            <v>-25.8</v>
          </cell>
          <cell r="R43">
            <v>-26.3</v>
          </cell>
          <cell r="S43">
            <v>-26.3</v>
          </cell>
        </row>
        <row r="44">
          <cell r="B44">
            <v>0.2</v>
          </cell>
          <cell r="C44">
            <v>-13.8</v>
          </cell>
          <cell r="D44">
            <v>0.4</v>
          </cell>
          <cell r="E44">
            <v>5.4</v>
          </cell>
          <cell r="F44">
            <v>7.9</v>
          </cell>
          <cell r="G44">
            <v>10</v>
          </cell>
          <cell r="H44">
            <v>11.3</v>
          </cell>
          <cell r="I44">
            <v>12.1</v>
          </cell>
          <cell r="L44">
            <v>0.2</v>
          </cell>
          <cell r="M44">
            <v>129.2</v>
          </cell>
          <cell r="N44">
            <v>15.4</v>
          </cell>
          <cell r="O44">
            <v>-2.5</v>
          </cell>
          <cell r="P44">
            <v>-8.3</v>
          </cell>
          <cell r="Q44">
            <v>-11.7</v>
          </cell>
          <cell r="R44">
            <v>-12.5</v>
          </cell>
          <cell r="S44">
            <v>-14.6</v>
          </cell>
        </row>
        <row r="45">
          <cell r="B45">
            <v>0.3</v>
          </cell>
          <cell r="C45">
            <v>-45.8</v>
          </cell>
          <cell r="D45">
            <v>-10.4</v>
          </cell>
          <cell r="E45">
            <v>-0.4</v>
          </cell>
          <cell r="F45">
            <v>4.2</v>
          </cell>
          <cell r="G45">
            <v>9.2</v>
          </cell>
          <cell r="H45">
            <v>12.5</v>
          </cell>
          <cell r="I45">
            <v>14.6</v>
          </cell>
          <cell r="L45">
            <v>0.3</v>
          </cell>
          <cell r="M45">
            <v>316.7</v>
          </cell>
          <cell r="N45">
            <v>62.5</v>
          </cell>
          <cell r="O45">
            <v>20.8</v>
          </cell>
          <cell r="P45">
            <v>8.3</v>
          </cell>
          <cell r="Q45">
            <v>2.1</v>
          </cell>
          <cell r="R45">
            <v>-3.3</v>
          </cell>
          <cell r="S45">
            <v>-4.2</v>
          </cell>
        </row>
        <row r="46">
          <cell r="B46">
            <v>0.4</v>
          </cell>
          <cell r="C46">
            <v>-89.6</v>
          </cell>
          <cell r="D46">
            <v>-31.3</v>
          </cell>
          <cell r="E46">
            <v>-12.5</v>
          </cell>
          <cell r="F46">
            <v>-2.1</v>
          </cell>
          <cell r="G46">
            <v>7.1</v>
          </cell>
          <cell r="H46">
            <v>10.8</v>
          </cell>
          <cell r="I46">
            <v>15</v>
          </cell>
          <cell r="L46">
            <v>0.4</v>
          </cell>
          <cell r="M46">
            <v>562.5</v>
          </cell>
          <cell r="N46">
            <v>122.9</v>
          </cell>
          <cell r="O46">
            <v>47.9</v>
          </cell>
          <cell r="P46">
            <v>24.6</v>
          </cell>
          <cell r="Q46">
            <v>10.8</v>
          </cell>
          <cell r="R46">
            <v>7.5</v>
          </cell>
          <cell r="S46">
            <v>6.7</v>
          </cell>
        </row>
        <row r="47">
          <cell r="B47">
            <v>0.5</v>
          </cell>
          <cell r="C47">
            <v>-150</v>
          </cell>
          <cell r="D47">
            <v>-59.6</v>
          </cell>
          <cell r="E47">
            <v>-29.2</v>
          </cell>
          <cell r="F47">
            <v>-14.6</v>
          </cell>
          <cell r="G47">
            <v>0</v>
          </cell>
          <cell r="H47">
            <v>8.8</v>
          </cell>
          <cell r="I47">
            <v>13.3</v>
          </cell>
          <cell r="L47">
            <v>0.5</v>
          </cell>
          <cell r="M47">
            <v>883.3</v>
          </cell>
          <cell r="N47">
            <v>190.8</v>
          </cell>
          <cell r="O47">
            <v>74.2</v>
          </cell>
          <cell r="P47">
            <v>40.4</v>
          </cell>
          <cell r="Q47">
            <v>18.3</v>
          </cell>
          <cell r="R47">
            <v>14.6</v>
          </cell>
          <cell r="S47">
            <v>11.3</v>
          </cell>
        </row>
        <row r="48">
          <cell r="B48">
            <v>0.6</v>
          </cell>
          <cell r="C48">
            <v>-225</v>
          </cell>
          <cell r="D48">
            <v>-97.9</v>
          </cell>
          <cell r="E48">
            <v>-52.1</v>
          </cell>
          <cell r="F48">
            <v>-29.2</v>
          </cell>
          <cell r="G48">
            <v>-8.3</v>
          </cell>
          <cell r="H48">
            <v>2.5</v>
          </cell>
          <cell r="I48">
            <v>10.4</v>
          </cell>
          <cell r="L48">
            <v>0.6</v>
          </cell>
          <cell r="M48">
            <v>1266.7</v>
          </cell>
          <cell r="N48">
            <v>267.5</v>
          </cell>
          <cell r="O48">
            <v>108.3</v>
          </cell>
          <cell r="P48">
            <v>57.1</v>
          </cell>
          <cell r="Q48">
            <v>26.7</v>
          </cell>
          <cell r="R48">
            <v>19.2</v>
          </cell>
          <cell r="S48">
            <v>12.9</v>
          </cell>
        </row>
        <row r="49">
          <cell r="B49">
            <v>0.7</v>
          </cell>
          <cell r="C49">
            <v>-316.7</v>
          </cell>
          <cell r="D49">
            <v>-141.7</v>
          </cell>
          <cell r="E49">
            <v>-81.3</v>
          </cell>
          <cell r="F49">
            <v>-50</v>
          </cell>
          <cell r="G49">
            <v>-20.8</v>
          </cell>
          <cell r="H49">
            <v>-6.3</v>
          </cell>
          <cell r="I49">
            <v>4.2</v>
          </cell>
          <cell r="L49">
            <v>0.7</v>
          </cell>
          <cell r="M49">
            <v>1720.8</v>
          </cell>
          <cell r="N49">
            <v>354.2</v>
          </cell>
          <cell r="O49">
            <v>141.7</v>
          </cell>
          <cell r="P49">
            <v>73.8</v>
          </cell>
          <cell r="Q49">
            <v>31.7</v>
          </cell>
          <cell r="R49">
            <v>20.8</v>
          </cell>
          <cell r="S49">
            <v>16.7</v>
          </cell>
        </row>
        <row r="50">
          <cell r="B50">
            <v>0.8</v>
          </cell>
          <cell r="C50">
            <v>-420.8</v>
          </cell>
          <cell r="D50">
            <v>-192.1</v>
          </cell>
          <cell r="E50">
            <v>-114.2</v>
          </cell>
          <cell r="F50">
            <v>-75.8</v>
          </cell>
          <cell r="G50">
            <v>-37.5</v>
          </cell>
          <cell r="H50">
            <v>-17.9</v>
          </cell>
          <cell r="I50">
            <v>-6.3</v>
          </cell>
          <cell r="L50">
            <v>0.8</v>
          </cell>
          <cell r="M50">
            <v>2241.7</v>
          </cell>
          <cell r="N50">
            <v>479.2</v>
          </cell>
          <cell r="O50">
            <v>175.8</v>
          </cell>
          <cell r="P50">
            <v>89.2</v>
          </cell>
          <cell r="Q50">
            <v>35.4</v>
          </cell>
          <cell r="R50">
            <v>22.1</v>
          </cell>
          <cell r="S50">
            <v>18.8</v>
          </cell>
        </row>
        <row r="51">
          <cell r="B51">
            <v>0.9</v>
          </cell>
          <cell r="C51">
            <v>-541.7</v>
          </cell>
          <cell r="D51">
            <v>-250.8</v>
          </cell>
          <cell r="E51">
            <v>-154.2</v>
          </cell>
          <cell r="F51">
            <v>-106.3</v>
          </cell>
          <cell r="G51">
            <v>-58.3</v>
          </cell>
          <cell r="H51">
            <v>-33.3</v>
          </cell>
          <cell r="I51">
            <v>-18.8</v>
          </cell>
          <cell r="L51">
            <v>0.9</v>
          </cell>
          <cell r="M51">
            <v>2416.7</v>
          </cell>
          <cell r="N51">
            <v>591.7</v>
          </cell>
          <cell r="O51">
            <v>220.8</v>
          </cell>
          <cell r="P51">
            <v>107.5</v>
          </cell>
          <cell r="Q51">
            <v>37.1</v>
          </cell>
          <cell r="R51">
            <v>21.7</v>
          </cell>
          <cell r="S51">
            <v>16.7</v>
          </cell>
        </row>
        <row r="52">
          <cell r="B52">
            <v>1</v>
          </cell>
          <cell r="C52">
            <v>-679.2</v>
          </cell>
          <cell r="D52">
            <v>-320.8</v>
          </cell>
          <cell r="E52">
            <v>-197.9</v>
          </cell>
          <cell r="F52">
            <v>-139.6</v>
          </cell>
          <cell r="G52">
            <v>-79.2</v>
          </cell>
          <cell r="H52">
            <v>-48.8</v>
          </cell>
          <cell r="I52">
            <v>-31.3</v>
          </cell>
          <cell r="L52">
            <v>1</v>
          </cell>
          <cell r="M52">
            <v>3487.5</v>
          </cell>
          <cell r="N52">
            <v>720.8</v>
          </cell>
          <cell r="O52">
            <v>263.8</v>
          </cell>
          <cell r="P52">
            <v>121.7</v>
          </cell>
          <cell r="Q52">
            <v>37.1</v>
          </cell>
          <cell r="R52">
            <v>16.3</v>
          </cell>
          <cell r="S52">
            <v>11.3</v>
          </cell>
        </row>
        <row r="55">
          <cell r="B55" t="str">
            <v>QB/QM2</v>
          </cell>
          <cell r="C55">
            <v>0.1</v>
          </cell>
          <cell r="D55">
            <v>0.2</v>
          </cell>
          <cell r="E55">
            <v>0.3</v>
          </cell>
          <cell r="F55">
            <v>0.4</v>
          </cell>
          <cell r="G55">
            <v>0.6</v>
          </cell>
          <cell r="H55">
            <v>0.8</v>
          </cell>
          <cell r="I55">
            <v>1</v>
          </cell>
          <cell r="L55" t="str">
            <v>QB/QM2</v>
          </cell>
          <cell r="M55">
            <v>0.1</v>
          </cell>
          <cell r="N55">
            <v>0.2</v>
          </cell>
          <cell r="O55">
            <v>0.3</v>
          </cell>
          <cell r="P55">
            <v>0.4</v>
          </cell>
          <cell r="Q55">
            <v>0.6</v>
          </cell>
          <cell r="R55">
            <v>0.8</v>
          </cell>
          <cell r="S55">
            <v>1</v>
          </cell>
        </row>
        <row r="56">
          <cell r="B56">
            <v>0</v>
          </cell>
          <cell r="C56">
            <v>0</v>
          </cell>
          <cell r="D56">
            <v>0</v>
          </cell>
          <cell r="E56">
            <v>0</v>
          </cell>
          <cell r="F56">
            <v>0</v>
          </cell>
          <cell r="G56">
            <v>0</v>
          </cell>
          <cell r="H56">
            <v>0</v>
          </cell>
          <cell r="I56">
            <v>0</v>
          </cell>
          <cell r="L56">
            <v>0</v>
          </cell>
          <cell r="M56">
            <v>-41.7</v>
          </cell>
          <cell r="N56">
            <v>-41.7</v>
          </cell>
          <cell r="O56">
            <v>-41.7</v>
          </cell>
          <cell r="P56">
            <v>-41.7</v>
          </cell>
          <cell r="Q56">
            <v>-41.7</v>
          </cell>
          <cell r="R56">
            <v>-41.7</v>
          </cell>
          <cell r="S56">
            <v>-41.7</v>
          </cell>
        </row>
        <row r="57">
          <cell r="B57">
            <v>0.1</v>
          </cell>
          <cell r="C57">
            <v>2.1</v>
          </cell>
          <cell r="D57">
            <v>5</v>
          </cell>
          <cell r="E57">
            <v>5.8</v>
          </cell>
          <cell r="F57">
            <v>6.7</v>
          </cell>
          <cell r="G57">
            <v>7.1</v>
          </cell>
          <cell r="H57">
            <v>7.1</v>
          </cell>
          <cell r="I57">
            <v>7.1</v>
          </cell>
          <cell r="L57">
            <v>0.1</v>
          </cell>
          <cell r="M57">
            <v>10</v>
          </cell>
          <cell r="N57">
            <v>-18.8</v>
          </cell>
          <cell r="O57">
            <v>-23.3</v>
          </cell>
          <cell r="P57">
            <v>-24.6</v>
          </cell>
          <cell r="Q57">
            <v>-25.4</v>
          </cell>
          <cell r="R57">
            <v>-25.8</v>
          </cell>
          <cell r="S57">
            <v>-25.8</v>
          </cell>
        </row>
        <row r="58">
          <cell r="B58">
            <v>0.2</v>
          </cell>
          <cell r="C58">
            <v>-8.3</v>
          </cell>
          <cell r="D58">
            <v>7.1</v>
          </cell>
          <cell r="E58">
            <v>9.2</v>
          </cell>
          <cell r="F58">
            <v>11.3</v>
          </cell>
          <cell r="G58">
            <v>11.3</v>
          </cell>
          <cell r="H58">
            <v>12.1</v>
          </cell>
          <cell r="I58">
            <v>12.9</v>
          </cell>
          <cell r="L58">
            <v>0.2</v>
          </cell>
          <cell r="M58">
            <v>131.3</v>
          </cell>
          <cell r="N58">
            <v>22.5</v>
          </cell>
          <cell r="O58">
            <v>-0.8</v>
          </cell>
          <cell r="P58">
            <v>-7.1</v>
          </cell>
          <cell r="Q58">
            <v>-10.8</v>
          </cell>
          <cell r="R58">
            <v>-11.7</v>
          </cell>
          <cell r="S58">
            <v>-12.1</v>
          </cell>
        </row>
        <row r="59">
          <cell r="B59">
            <v>0.3</v>
          </cell>
          <cell r="C59">
            <v>-31.7</v>
          </cell>
          <cell r="D59">
            <v>-5.4</v>
          </cell>
          <cell r="E59">
            <v>3.3</v>
          </cell>
          <cell r="F59">
            <v>8.3</v>
          </cell>
          <cell r="G59">
            <v>11.7</v>
          </cell>
          <cell r="H59">
            <v>13.3</v>
          </cell>
          <cell r="I59">
            <v>16.7</v>
          </cell>
          <cell r="L59">
            <v>0.3</v>
          </cell>
          <cell r="M59">
            <v>333.3</v>
          </cell>
          <cell r="N59">
            <v>68.3</v>
          </cell>
          <cell r="O59">
            <v>25</v>
          </cell>
          <cell r="P59">
            <v>12.5</v>
          </cell>
          <cell r="Q59">
            <v>3.3</v>
          </cell>
          <cell r="R59">
            <v>0</v>
          </cell>
          <cell r="S59">
            <v>-1.3</v>
          </cell>
        </row>
        <row r="60">
          <cell r="B60">
            <v>0.4</v>
          </cell>
          <cell r="C60">
            <v>-68.8</v>
          </cell>
          <cell r="D60">
            <v>-20.8</v>
          </cell>
          <cell r="E60">
            <v>-5</v>
          </cell>
          <cell r="F60">
            <v>3.3</v>
          </cell>
          <cell r="G60">
            <v>10.8</v>
          </cell>
          <cell r="H60">
            <v>15</v>
          </cell>
          <cell r="I60">
            <v>17.1</v>
          </cell>
          <cell r="L60">
            <v>0.4</v>
          </cell>
          <cell r="M60">
            <v>583.3</v>
          </cell>
          <cell r="N60">
            <v>131.3</v>
          </cell>
          <cell r="O60">
            <v>54.2</v>
          </cell>
          <cell r="P60">
            <v>30</v>
          </cell>
          <cell r="Q60">
            <v>14.6</v>
          </cell>
          <cell r="R60">
            <v>10.4</v>
          </cell>
          <cell r="S60">
            <v>8.8</v>
          </cell>
        </row>
        <row r="61">
          <cell r="B61">
            <v>0.5</v>
          </cell>
          <cell r="C61">
            <v>-115.4</v>
          </cell>
          <cell r="D61">
            <v>-41.7</v>
          </cell>
          <cell r="E61">
            <v>-20.4</v>
          </cell>
          <cell r="F61">
            <v>-5.4</v>
          </cell>
          <cell r="G61">
            <v>6.7</v>
          </cell>
          <cell r="H61">
            <v>12.5</v>
          </cell>
          <cell r="I61">
            <v>16.7</v>
          </cell>
          <cell r="L61">
            <v>0.5</v>
          </cell>
          <cell r="M61">
            <v>912.5</v>
          </cell>
          <cell r="N61">
            <v>208.3</v>
          </cell>
          <cell r="O61">
            <v>87.5</v>
          </cell>
          <cell r="P61">
            <v>49.2</v>
          </cell>
          <cell r="Q61">
            <v>25</v>
          </cell>
          <cell r="R61">
            <v>18.8</v>
          </cell>
          <cell r="S61">
            <v>16.7</v>
          </cell>
        </row>
        <row r="62">
          <cell r="B62">
            <v>0.6</v>
          </cell>
          <cell r="C62">
            <v>-179.2</v>
          </cell>
          <cell r="D62">
            <v>-70.8</v>
          </cell>
          <cell r="E62">
            <v>-36.3</v>
          </cell>
          <cell r="F62">
            <v>-18.8</v>
          </cell>
          <cell r="G62">
            <v>-1.7</v>
          </cell>
          <cell r="H62">
            <v>8.3</v>
          </cell>
          <cell r="I62">
            <v>13.8</v>
          </cell>
          <cell r="L62">
            <v>0.6</v>
          </cell>
          <cell r="M62">
            <v>1316.7</v>
          </cell>
          <cell r="N62">
            <v>287.5</v>
          </cell>
          <cell r="O62">
            <v>123.8</v>
          </cell>
          <cell r="P62">
            <v>68.8</v>
          </cell>
          <cell r="Q62">
            <v>42.5</v>
          </cell>
          <cell r="R62">
            <v>25</v>
          </cell>
          <cell r="S62">
            <v>22.1</v>
          </cell>
        </row>
        <row r="63">
          <cell r="B63">
            <v>0.7</v>
          </cell>
          <cell r="C63">
            <v>-252.1</v>
          </cell>
          <cell r="D63">
            <v>-108.3</v>
          </cell>
          <cell r="E63">
            <v>-58.3</v>
          </cell>
          <cell r="F63">
            <v>-35.4</v>
          </cell>
          <cell r="G63">
            <v>-10.4</v>
          </cell>
          <cell r="H63">
            <v>3.3</v>
          </cell>
          <cell r="I63">
            <v>10.4</v>
          </cell>
          <cell r="L63">
            <v>0.7</v>
          </cell>
          <cell r="M63">
            <v>1787.5</v>
          </cell>
          <cell r="N63">
            <v>383.3</v>
          </cell>
          <cell r="O63">
            <v>162.5</v>
          </cell>
          <cell r="P63">
            <v>89.6</v>
          </cell>
          <cell r="Q63">
            <v>42.5</v>
          </cell>
          <cell r="R63">
            <v>29.2</v>
          </cell>
          <cell r="S63">
            <v>25</v>
          </cell>
        </row>
        <row r="64">
          <cell r="B64">
            <v>0.8</v>
          </cell>
          <cell r="C64">
            <v>-337.5</v>
          </cell>
          <cell r="D64">
            <v>-148.3</v>
          </cell>
          <cell r="E64">
            <v>-87.5</v>
          </cell>
          <cell r="F64">
            <v>-54.2</v>
          </cell>
          <cell r="G64">
            <v>-22.9</v>
          </cell>
          <cell r="H64">
            <v>-7.1</v>
          </cell>
          <cell r="I64">
            <v>2.5</v>
          </cell>
          <cell r="L64">
            <v>0.8</v>
          </cell>
          <cell r="M64">
            <v>2329.2</v>
          </cell>
          <cell r="N64">
            <v>516.7</v>
          </cell>
          <cell r="O64">
            <v>204.2</v>
          </cell>
          <cell r="P64">
            <v>110.8</v>
          </cell>
          <cell r="Q64">
            <v>50</v>
          </cell>
          <cell r="R64">
            <v>32.9</v>
          </cell>
          <cell r="S64">
            <v>27.5</v>
          </cell>
        </row>
        <row r="65">
          <cell r="B65">
            <v>0.9</v>
          </cell>
          <cell r="C65">
            <v>-416.7</v>
          </cell>
          <cell r="D65">
            <v>-197.9</v>
          </cell>
          <cell r="E65">
            <v>-116.7</v>
          </cell>
          <cell r="F65">
            <v>-79.2</v>
          </cell>
          <cell r="G65">
            <v>-36.7</v>
          </cell>
          <cell r="H65">
            <v>-16.7</v>
          </cell>
          <cell r="I65">
            <v>-7.5</v>
          </cell>
          <cell r="L65">
            <v>0.9</v>
          </cell>
          <cell r="M65">
            <v>2941.7</v>
          </cell>
          <cell r="N65">
            <v>641.7</v>
          </cell>
          <cell r="O65">
            <v>258.3</v>
          </cell>
          <cell r="P65">
            <v>133.3</v>
          </cell>
          <cell r="Q65">
            <v>54.2</v>
          </cell>
          <cell r="R65">
            <v>33.3</v>
          </cell>
          <cell r="S65">
            <v>26.7</v>
          </cell>
        </row>
        <row r="66">
          <cell r="B66">
            <v>1</v>
          </cell>
          <cell r="C66">
            <v>-550</v>
          </cell>
          <cell r="D66">
            <v>-254.2</v>
          </cell>
          <cell r="E66">
            <v>-154.2</v>
          </cell>
          <cell r="F66">
            <v>-106.3</v>
          </cell>
          <cell r="G66">
            <v>-56.3</v>
          </cell>
          <cell r="H66">
            <v>-32.1</v>
          </cell>
          <cell r="I66">
            <v>17.5</v>
          </cell>
          <cell r="L66">
            <v>1</v>
          </cell>
          <cell r="M66">
            <v>3620.8</v>
          </cell>
          <cell r="N66">
            <v>787.5</v>
          </cell>
          <cell r="O66">
            <v>308.3</v>
          </cell>
          <cell r="P66">
            <v>154.6</v>
          </cell>
          <cell r="Q66">
            <v>59.2</v>
          </cell>
          <cell r="R66">
            <v>33.3</v>
          </cell>
          <cell r="S66">
            <v>24.6</v>
          </cell>
        </row>
        <row r="69">
          <cell r="B69" t="str">
            <v>QB/QM2</v>
          </cell>
          <cell r="C69">
            <v>0.1</v>
          </cell>
          <cell r="D69">
            <v>0.2</v>
          </cell>
          <cell r="E69">
            <v>0.3</v>
          </cell>
          <cell r="F69">
            <v>0.4</v>
          </cell>
          <cell r="G69">
            <v>0.6</v>
          </cell>
          <cell r="H69">
            <v>0.8</v>
          </cell>
          <cell r="I69">
            <v>1</v>
          </cell>
          <cell r="L69" t="str">
            <v>QB/QM2</v>
          </cell>
          <cell r="M69">
            <v>0.1</v>
          </cell>
          <cell r="N69">
            <v>0.2</v>
          </cell>
          <cell r="O69">
            <v>0.3</v>
          </cell>
          <cell r="P69">
            <v>0.4</v>
          </cell>
          <cell r="Q69">
            <v>0.6</v>
          </cell>
          <cell r="R69">
            <v>0.8</v>
          </cell>
          <cell r="S69">
            <v>1</v>
          </cell>
        </row>
        <row r="70">
          <cell r="B70">
            <v>0</v>
          </cell>
          <cell r="C70">
            <v>0</v>
          </cell>
          <cell r="D70">
            <v>0</v>
          </cell>
          <cell r="E70">
            <v>0</v>
          </cell>
          <cell r="F70">
            <v>0</v>
          </cell>
          <cell r="G70">
            <v>0</v>
          </cell>
          <cell r="H70">
            <v>0</v>
          </cell>
          <cell r="I70">
            <v>0</v>
          </cell>
          <cell r="L70">
            <v>0</v>
          </cell>
          <cell r="M70">
            <v>-41.7</v>
          </cell>
          <cell r="N70">
            <v>-41.7</v>
          </cell>
          <cell r="O70">
            <v>-41.7</v>
          </cell>
          <cell r="P70">
            <v>-41.7</v>
          </cell>
          <cell r="Q70">
            <v>-41.7</v>
          </cell>
          <cell r="R70">
            <v>-41.7</v>
          </cell>
          <cell r="S70">
            <v>-41.7</v>
          </cell>
        </row>
        <row r="71">
          <cell r="B71">
            <v>0.1</v>
          </cell>
          <cell r="C71">
            <v>3.8</v>
          </cell>
          <cell r="D71">
            <v>5.8</v>
          </cell>
          <cell r="E71">
            <v>6.7</v>
          </cell>
          <cell r="F71">
            <v>7.1</v>
          </cell>
          <cell r="G71">
            <v>7.1</v>
          </cell>
          <cell r="H71">
            <v>7.5</v>
          </cell>
          <cell r="I71">
            <v>7.5</v>
          </cell>
          <cell r="L71">
            <v>0.1</v>
          </cell>
          <cell r="M71">
            <v>10.8</v>
          </cell>
          <cell r="N71">
            <v>-17.5</v>
          </cell>
          <cell r="O71">
            <v>-22.5</v>
          </cell>
          <cell r="P71">
            <v>-24.2</v>
          </cell>
          <cell r="Q71">
            <v>-25.4</v>
          </cell>
          <cell r="R71">
            <v>-25.8</v>
          </cell>
          <cell r="S71">
            <v>-25.8</v>
          </cell>
        </row>
        <row r="72">
          <cell r="B72">
            <v>0.2</v>
          </cell>
          <cell r="C72">
            <v>0</v>
          </cell>
          <cell r="D72">
            <v>6.7</v>
          </cell>
          <cell r="E72">
            <v>9.6</v>
          </cell>
          <cell r="F72">
            <v>10.8</v>
          </cell>
          <cell r="G72">
            <v>12.1</v>
          </cell>
          <cell r="H72">
            <v>12.9</v>
          </cell>
          <cell r="I72">
            <v>13.3</v>
          </cell>
          <cell r="L72">
            <v>0.2</v>
          </cell>
          <cell r="M72">
            <v>139.6</v>
          </cell>
          <cell r="N72">
            <v>22.9</v>
          </cell>
          <cell r="O72">
            <v>1.3</v>
          </cell>
          <cell r="P72">
            <v>-5.4</v>
          </cell>
          <cell r="Q72">
            <v>-9.6</v>
          </cell>
          <cell r="R72">
            <v>-10.8</v>
          </cell>
          <cell r="S72">
            <v>-10.8</v>
          </cell>
        </row>
        <row r="73">
          <cell r="B73">
            <v>0.3</v>
          </cell>
          <cell r="C73">
            <v>-16.7</v>
          </cell>
          <cell r="D73">
            <v>2.5</v>
          </cell>
          <cell r="E73">
            <v>9.2</v>
          </cell>
          <cell r="F73">
            <v>12.5</v>
          </cell>
          <cell r="G73">
            <v>13.3</v>
          </cell>
          <cell r="H73">
            <v>17.1</v>
          </cell>
          <cell r="I73">
            <v>17.5</v>
          </cell>
          <cell r="L73">
            <v>0.3</v>
          </cell>
          <cell r="M73">
            <v>341.7</v>
          </cell>
          <cell r="N73">
            <v>77.1</v>
          </cell>
          <cell r="O73">
            <v>31.3</v>
          </cell>
          <cell r="P73">
            <v>16.7</v>
          </cell>
          <cell r="Q73">
            <v>4.2</v>
          </cell>
          <cell r="R73">
            <v>0</v>
          </cell>
          <cell r="S73">
            <v>-4.2</v>
          </cell>
        </row>
        <row r="74">
          <cell r="B74">
            <v>0.4</v>
          </cell>
          <cell r="C74">
            <v>-41.7</v>
          </cell>
          <cell r="D74">
            <v>-6.7</v>
          </cell>
          <cell r="E74">
            <v>4.6</v>
          </cell>
          <cell r="F74">
            <v>10</v>
          </cell>
          <cell r="G74">
            <v>15.4</v>
          </cell>
          <cell r="H74">
            <v>18.3</v>
          </cell>
          <cell r="I74">
            <v>20</v>
          </cell>
          <cell r="L74">
            <v>0.4</v>
          </cell>
          <cell r="M74">
            <v>612.5</v>
          </cell>
          <cell r="N74">
            <v>145.8</v>
          </cell>
          <cell r="O74">
            <v>64.6</v>
          </cell>
          <cell r="P74">
            <v>38.3</v>
          </cell>
          <cell r="Q74">
            <v>18.8</v>
          </cell>
          <cell r="R74">
            <v>14.6</v>
          </cell>
          <cell r="S74">
            <v>11.7</v>
          </cell>
        </row>
        <row r="75">
          <cell r="B75">
            <v>0.5</v>
          </cell>
          <cell r="C75">
            <v>-72.9</v>
          </cell>
          <cell r="D75">
            <v>-20.8</v>
          </cell>
          <cell r="E75">
            <v>-3.3</v>
          </cell>
          <cell r="F75">
            <v>5.4</v>
          </cell>
          <cell r="G75">
            <v>13.8</v>
          </cell>
          <cell r="H75">
            <v>18.3</v>
          </cell>
          <cell r="I75">
            <v>20.8</v>
          </cell>
          <cell r="L75">
            <v>0.5</v>
          </cell>
          <cell r="M75">
            <v>958.3</v>
          </cell>
          <cell r="N75">
            <v>229.2</v>
          </cell>
          <cell r="O75">
            <v>100</v>
          </cell>
          <cell r="P75">
            <v>60</v>
          </cell>
          <cell r="Q75">
            <v>32.5</v>
          </cell>
          <cell r="R75">
            <v>24.2</v>
          </cell>
          <cell r="S75">
            <v>20.8</v>
          </cell>
        </row>
        <row r="76">
          <cell r="B76">
            <v>0.6</v>
          </cell>
          <cell r="C76">
            <v>-116.7</v>
          </cell>
          <cell r="D76">
            <v>-39.6</v>
          </cell>
          <cell r="E76">
            <v>-14.6</v>
          </cell>
          <cell r="F76">
            <v>-4.2</v>
          </cell>
          <cell r="G76">
            <v>10.4</v>
          </cell>
          <cell r="H76">
            <v>16.7</v>
          </cell>
          <cell r="I76">
            <v>20</v>
          </cell>
          <cell r="L76">
            <v>0.6</v>
          </cell>
          <cell r="M76">
            <v>1379.2</v>
          </cell>
          <cell r="N76">
            <v>329.2</v>
          </cell>
          <cell r="O76">
            <v>145.8</v>
          </cell>
          <cell r="P76">
            <v>85.4</v>
          </cell>
          <cell r="Q76">
            <v>45</v>
          </cell>
          <cell r="R76">
            <v>33.3</v>
          </cell>
          <cell r="S76">
            <v>28.3</v>
          </cell>
        </row>
        <row r="77">
          <cell r="B77">
            <v>0.7</v>
          </cell>
          <cell r="C77">
            <v>-166.7</v>
          </cell>
          <cell r="D77">
            <v>-64.6</v>
          </cell>
          <cell r="E77">
            <v>-29.2</v>
          </cell>
          <cell r="F77">
            <v>-12.5</v>
          </cell>
          <cell r="G77">
            <v>3.3</v>
          </cell>
          <cell r="H77">
            <v>11.7</v>
          </cell>
          <cell r="I77">
            <v>17.5</v>
          </cell>
          <cell r="L77">
            <v>0.7</v>
          </cell>
          <cell r="M77">
            <v>1870.8</v>
          </cell>
          <cell r="N77">
            <v>416.7</v>
          </cell>
          <cell r="O77">
            <v>191.7</v>
          </cell>
          <cell r="P77">
            <v>112.5</v>
          </cell>
          <cell r="Q77">
            <v>58.3</v>
          </cell>
          <cell r="R77">
            <v>40.8</v>
          </cell>
          <cell r="S77">
            <v>35</v>
          </cell>
        </row>
        <row r="78">
          <cell r="B78">
            <v>0.8</v>
          </cell>
          <cell r="C78">
            <v>-226.7</v>
          </cell>
          <cell r="D78">
            <v>-93.3</v>
          </cell>
          <cell r="E78">
            <v>-48.8</v>
          </cell>
          <cell r="F78">
            <v>-26.7</v>
          </cell>
          <cell r="G78">
            <v>-4.6</v>
          </cell>
          <cell r="H78">
            <v>6.7</v>
          </cell>
          <cell r="I78">
            <v>13.3</v>
          </cell>
          <cell r="L78">
            <v>0.8</v>
          </cell>
          <cell r="M78">
            <v>2437.5</v>
          </cell>
          <cell r="N78">
            <v>570.8</v>
          </cell>
          <cell r="O78">
            <v>241.7</v>
          </cell>
          <cell r="P78">
            <v>138.3</v>
          </cell>
          <cell r="Q78">
            <v>68.3</v>
          </cell>
          <cell r="R78">
            <v>46.7</v>
          </cell>
          <cell r="S78">
            <v>38.3</v>
          </cell>
        </row>
        <row r="79">
          <cell r="B79">
            <v>0.9</v>
          </cell>
          <cell r="C79">
            <v>-300</v>
          </cell>
          <cell r="D79">
            <v>-128.3</v>
          </cell>
          <cell r="E79">
            <v>-70.8</v>
          </cell>
          <cell r="F79">
            <v>-42.5</v>
          </cell>
          <cell r="G79">
            <v>-15.8</v>
          </cell>
          <cell r="H79">
            <v>-3.3</v>
          </cell>
          <cell r="I79">
            <v>7.5</v>
          </cell>
          <cell r="L79">
            <v>0.9</v>
          </cell>
          <cell r="M79">
            <v>4079.2</v>
          </cell>
          <cell r="N79">
            <v>716.7</v>
          </cell>
          <cell r="O79">
            <v>318.8</v>
          </cell>
          <cell r="P79">
            <v>168.8</v>
          </cell>
          <cell r="Q79">
            <v>80</v>
          </cell>
          <cell r="R79">
            <v>50</v>
          </cell>
          <cell r="S79">
            <v>41.3</v>
          </cell>
        </row>
        <row r="80">
          <cell r="B80">
            <v>1</v>
          </cell>
          <cell r="C80">
            <v>-375</v>
          </cell>
          <cell r="D80">
            <v>-166.7</v>
          </cell>
          <cell r="E80">
            <v>-95.8</v>
          </cell>
          <cell r="F80">
            <v>-62.5</v>
          </cell>
          <cell r="G80">
            <v>-28.3</v>
          </cell>
          <cell r="H80">
            <v>-11.7</v>
          </cell>
          <cell r="I80">
            <v>0</v>
          </cell>
          <cell r="L80">
            <v>1</v>
          </cell>
          <cell r="M80">
            <v>3791.7</v>
          </cell>
          <cell r="N80">
            <v>875</v>
          </cell>
          <cell r="O80">
            <v>404.2</v>
          </cell>
          <cell r="P80">
            <v>195.8</v>
          </cell>
          <cell r="Q80">
            <v>87.9</v>
          </cell>
          <cell r="R80">
            <v>56.3</v>
          </cell>
          <cell r="S80">
            <v>41.7</v>
          </cell>
        </row>
        <row r="88">
          <cell r="P88">
            <v>15</v>
          </cell>
          <cell r="Q88">
            <v>30</v>
          </cell>
          <cell r="R88">
            <v>45</v>
          </cell>
          <cell r="T88">
            <v>0</v>
          </cell>
        </row>
        <row r="89">
          <cell r="C89">
            <v>0</v>
          </cell>
          <cell r="E89">
            <v>30</v>
          </cell>
          <cell r="F89">
            <v>45</v>
          </cell>
          <cell r="G89">
            <v>60</v>
          </cell>
          <cell r="O89">
            <v>0</v>
          </cell>
          <cell r="P89">
            <v>-105.7</v>
          </cell>
          <cell r="Q89">
            <v>-85.4</v>
          </cell>
          <cell r="R89">
            <v>-54.2</v>
          </cell>
          <cell r="S89">
            <v>0</v>
          </cell>
          <cell r="T89">
            <v>41.7</v>
          </cell>
        </row>
        <row r="90">
          <cell r="B90">
            <v>0</v>
          </cell>
          <cell r="C90">
            <v>16.7</v>
          </cell>
          <cell r="D90">
            <v>0</v>
          </cell>
          <cell r="E90">
            <v>41.7</v>
          </cell>
          <cell r="F90">
            <v>41.7</v>
          </cell>
          <cell r="G90">
            <v>41.7</v>
          </cell>
          <cell r="O90">
            <v>0.1</v>
          </cell>
          <cell r="P90">
            <v>-78.8</v>
          </cell>
          <cell r="Q90">
            <v>-62.9</v>
          </cell>
          <cell r="R90">
            <v>-38.8</v>
          </cell>
          <cell r="S90">
            <v>0.1</v>
          </cell>
          <cell r="T90">
            <v>33.8</v>
          </cell>
        </row>
        <row r="91">
          <cell r="B91">
            <v>0.1</v>
          </cell>
          <cell r="C91">
            <v>13.3</v>
          </cell>
          <cell r="D91">
            <v>0.1</v>
          </cell>
          <cell r="E91">
            <v>39.2</v>
          </cell>
          <cell r="F91">
            <v>40.4</v>
          </cell>
          <cell r="G91">
            <v>41.7</v>
          </cell>
          <cell r="O91">
            <v>0.2</v>
          </cell>
          <cell r="P91">
            <v>-54.2</v>
          </cell>
          <cell r="Q91">
            <v>-41.7</v>
          </cell>
          <cell r="R91">
            <v>-22.9</v>
          </cell>
          <cell r="S91">
            <v>0.2</v>
          </cell>
          <cell r="T91">
            <v>26.7</v>
          </cell>
        </row>
        <row r="92">
          <cell r="B92">
            <v>0.2</v>
          </cell>
          <cell r="C92">
            <v>10.8</v>
          </cell>
          <cell r="D92">
            <v>0.2</v>
          </cell>
          <cell r="E92">
            <v>29.2</v>
          </cell>
          <cell r="F92">
            <v>31.3</v>
          </cell>
          <cell r="G92">
            <v>35</v>
          </cell>
          <cell r="O92">
            <v>0.3</v>
          </cell>
          <cell r="P92">
            <v>-32.1</v>
          </cell>
          <cell r="Q92">
            <v>-22.1</v>
          </cell>
          <cell r="R92">
            <v>-6.7</v>
          </cell>
          <cell r="S92">
            <v>0.3</v>
          </cell>
          <cell r="T92">
            <v>20.8</v>
          </cell>
        </row>
        <row r="93">
          <cell r="B93">
            <v>0.3</v>
          </cell>
          <cell r="C93">
            <v>8.3</v>
          </cell>
          <cell r="D93">
            <v>0.3</v>
          </cell>
          <cell r="E93">
            <v>23.8</v>
          </cell>
          <cell r="F93">
            <v>27.7</v>
          </cell>
          <cell r="G93">
            <v>32.9</v>
          </cell>
          <cell r="O93">
            <v>0.4</v>
          </cell>
          <cell r="P93">
            <v>-12.5</v>
          </cell>
          <cell r="Q93">
            <v>-4.2</v>
          </cell>
          <cell r="R93">
            <v>8.3</v>
          </cell>
          <cell r="S93">
            <v>0.4</v>
          </cell>
          <cell r="T93">
            <v>15</v>
          </cell>
        </row>
        <row r="94">
          <cell r="B94">
            <v>0.4</v>
          </cell>
          <cell r="C94">
            <v>6.2</v>
          </cell>
          <cell r="D94">
            <v>0.4</v>
          </cell>
          <cell r="E94">
            <v>19.2</v>
          </cell>
          <cell r="F94">
            <v>25</v>
          </cell>
          <cell r="G94">
            <v>31.7</v>
          </cell>
          <cell r="O94">
            <v>0.5</v>
          </cell>
          <cell r="P94">
            <v>4.2</v>
          </cell>
          <cell r="Q94">
            <v>11.7</v>
          </cell>
          <cell r="R94">
            <v>23.3</v>
          </cell>
          <cell r="S94">
            <v>0.5</v>
          </cell>
          <cell r="T94">
            <v>10.4</v>
          </cell>
        </row>
        <row r="95">
          <cell r="B95">
            <v>0.5</v>
          </cell>
          <cell r="C95">
            <v>4.2</v>
          </cell>
          <cell r="D95">
            <v>0.5</v>
          </cell>
          <cell r="E95">
            <v>16</v>
          </cell>
          <cell r="F95">
            <v>22.6</v>
          </cell>
          <cell r="G95">
            <v>31.2</v>
          </cell>
          <cell r="O95">
            <v>0.6</v>
          </cell>
          <cell r="P95">
            <v>17.1</v>
          </cell>
          <cell r="Q95">
            <v>28.8</v>
          </cell>
          <cell r="R95">
            <v>38.3</v>
          </cell>
          <cell r="S95">
            <v>0.6</v>
          </cell>
          <cell r="T95">
            <v>6.7</v>
          </cell>
        </row>
        <row r="96">
          <cell r="B96">
            <v>0.6</v>
          </cell>
          <cell r="C96">
            <v>2.5</v>
          </cell>
          <cell r="D96">
            <v>0.6</v>
          </cell>
          <cell r="E96">
            <v>12.9</v>
          </cell>
          <cell r="F96">
            <v>20.8</v>
          </cell>
          <cell r="G96">
            <v>27.1</v>
          </cell>
          <cell r="O96">
            <v>0.7</v>
          </cell>
          <cell r="P96">
            <v>27.9</v>
          </cell>
          <cell r="Q96">
            <v>37.9</v>
          </cell>
          <cell r="R96">
            <v>52.5</v>
          </cell>
          <cell r="S96">
            <v>0.8</v>
          </cell>
          <cell r="T96">
            <v>1.7</v>
          </cell>
        </row>
        <row r="97">
          <cell r="B97">
            <v>0.8</v>
          </cell>
          <cell r="C97">
            <v>0.8</v>
          </cell>
          <cell r="D97">
            <v>0.8</v>
          </cell>
          <cell r="E97">
            <v>10.4</v>
          </cell>
          <cell r="F97">
            <v>21.3</v>
          </cell>
          <cell r="G97">
            <v>33.3</v>
          </cell>
          <cell r="O97">
            <v>0.8</v>
          </cell>
          <cell r="P97">
            <v>35.4</v>
          </cell>
          <cell r="Q97">
            <v>45.4</v>
          </cell>
          <cell r="R97">
            <v>67.1</v>
          </cell>
          <cell r="S97">
            <v>1</v>
          </cell>
          <cell r="T97">
            <v>0</v>
          </cell>
        </row>
        <row r="98">
          <cell r="D98">
            <v>1</v>
          </cell>
          <cell r="E98">
            <v>11.3</v>
          </cell>
          <cell r="F98">
            <v>24.2</v>
          </cell>
          <cell r="G98">
            <v>41.7</v>
          </cell>
          <cell r="O98">
            <v>0.9</v>
          </cell>
          <cell r="P98">
            <v>40.4</v>
          </cell>
          <cell r="Q98">
            <v>57.1</v>
          </cell>
          <cell r="R98">
            <v>81.3</v>
          </cell>
          <cell r="S98">
            <v>1.2</v>
          </cell>
          <cell r="T98">
            <v>2.9</v>
          </cell>
        </row>
        <row r="99">
          <cell r="D99">
            <v>1.2</v>
          </cell>
          <cell r="E99">
            <v>15</v>
          </cell>
          <cell r="F99">
            <v>30.8</v>
          </cell>
          <cell r="G99">
            <v>51.3</v>
          </cell>
          <cell r="O99">
            <v>1</v>
          </cell>
          <cell r="P99">
            <v>43.3</v>
          </cell>
          <cell r="Q99">
            <v>64.6</v>
          </cell>
          <cell r="R99">
            <v>95.8</v>
          </cell>
          <cell r="S99">
            <v>1.4</v>
          </cell>
          <cell r="T99">
            <v>16.2</v>
          </cell>
        </row>
        <row r="100">
          <cell r="D100">
            <v>1.4</v>
          </cell>
          <cell r="E100">
            <v>29.2</v>
          </cell>
          <cell r="F100">
            <v>40.8</v>
          </cell>
          <cell r="G100">
            <v>64.2</v>
          </cell>
          <cell r="S100">
            <v>1.6</v>
          </cell>
          <cell r="T100">
            <v>37.5</v>
          </cell>
        </row>
        <row r="101">
          <cell r="D101">
            <v>1.6</v>
          </cell>
          <cell r="E101">
            <v>33.3</v>
          </cell>
          <cell r="F101">
            <v>54.2</v>
          </cell>
          <cell r="G101">
            <v>82.5</v>
          </cell>
          <cell r="S101">
            <v>1.8</v>
          </cell>
          <cell r="T101">
            <v>74.2</v>
          </cell>
        </row>
        <row r="102">
          <cell r="D102">
            <v>2</v>
          </cell>
          <cell r="E102">
            <v>63.3</v>
          </cell>
          <cell r="F102">
            <v>90</v>
          </cell>
          <cell r="G102">
            <v>125</v>
          </cell>
          <cell r="S102">
            <v>2</v>
          </cell>
          <cell r="T102">
            <v>133.3</v>
          </cell>
        </row>
        <row r="103">
          <cell r="D103">
            <v>2.6</v>
          </cell>
          <cell r="E103">
            <v>134.6</v>
          </cell>
          <cell r="F103">
            <v>170.8</v>
          </cell>
          <cell r="G103">
            <v>214.6</v>
          </cell>
        </row>
        <row r="104">
          <cell r="D104">
            <v>3</v>
          </cell>
          <cell r="E104">
            <v>308.3</v>
          </cell>
          <cell r="F104">
            <v>325</v>
          </cell>
          <cell r="G104">
            <v>337.5</v>
          </cell>
        </row>
        <row r="105">
          <cell r="D105">
            <v>4</v>
          </cell>
          <cell r="E105">
            <v>591.7</v>
          </cell>
          <cell r="F105">
            <v>616.7</v>
          </cell>
          <cell r="G105">
            <v>625</v>
          </cell>
        </row>
        <row r="106">
          <cell r="D106">
            <v>5</v>
          </cell>
          <cell r="E106">
            <v>979.2</v>
          </cell>
          <cell r="F106">
            <v>991.7</v>
          </cell>
          <cell r="G106">
            <v>1000</v>
          </cell>
        </row>
        <row r="107">
          <cell r="D107">
            <v>6</v>
          </cell>
          <cell r="E107">
            <v>1437.5</v>
          </cell>
          <cell r="F107">
            <v>1458.3</v>
          </cell>
          <cell r="G107">
            <v>1458.3</v>
          </cell>
        </row>
        <row r="108">
          <cell r="D108">
            <v>8</v>
          </cell>
          <cell r="E108">
            <v>2612.5</v>
          </cell>
          <cell r="F108">
            <v>2625</v>
          </cell>
          <cell r="G108">
            <v>2625</v>
          </cell>
        </row>
        <row r="109">
          <cell r="D109">
            <v>10</v>
          </cell>
          <cell r="E109">
            <v>4095.8</v>
          </cell>
          <cell r="F109">
            <v>4108.3</v>
          </cell>
          <cell r="G109">
            <v>4125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2:A22"/>
  <sheetViews>
    <sheetView tabSelected="1" zoomScalePageLayoutView="0" workbookViewId="0" topLeftCell="A1">
      <selection activeCell="B23" sqref="B23"/>
    </sheetView>
  </sheetViews>
  <sheetFormatPr defaultColWidth="9.140625" defaultRowHeight="12.75"/>
  <cols>
    <col min="1" max="16384" width="9.140625" style="225" customWidth="1"/>
  </cols>
  <sheetData>
    <row r="22" ht="19.5">
      <c r="A22" s="224" t="s">
        <v>102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P33"/>
  <sheetViews>
    <sheetView zoomScalePageLayoutView="0" workbookViewId="0" topLeftCell="A1">
      <selection activeCell="F26" sqref="F26"/>
    </sheetView>
  </sheetViews>
  <sheetFormatPr defaultColWidth="9.140625" defaultRowHeight="12.75" outlineLevelRow="1"/>
  <cols>
    <col min="1" max="1" width="28.421875" style="0" customWidth="1"/>
    <col min="2" max="2" width="10.421875" style="0" bestFit="1" customWidth="1"/>
    <col min="3" max="3" width="8.8515625" style="0" customWidth="1"/>
    <col min="4" max="4" width="11.28125" style="0" bestFit="1" customWidth="1"/>
    <col min="5" max="5" width="13.00390625" style="0" customWidth="1"/>
    <col min="6" max="6" width="14.00390625" style="0" bestFit="1" customWidth="1"/>
    <col min="7" max="7" width="15.421875" style="0" customWidth="1"/>
    <col min="8" max="8" width="12.421875" style="0" bestFit="1" customWidth="1"/>
    <col min="9" max="9" width="14.421875" style="0" bestFit="1" customWidth="1"/>
    <col min="10" max="10" width="12.8515625" style="0" bestFit="1" customWidth="1"/>
    <col min="11" max="11" width="17.140625" style="0" bestFit="1" customWidth="1"/>
    <col min="12" max="12" width="15.00390625" style="0" bestFit="1" customWidth="1"/>
    <col min="13" max="13" width="16.8515625" style="0" customWidth="1"/>
    <col min="14" max="14" width="16.00390625" style="0" bestFit="1" customWidth="1"/>
    <col min="15" max="15" width="11.28125" style="0" bestFit="1" customWidth="1"/>
  </cols>
  <sheetData>
    <row r="1" ht="13.5" thickBot="1"/>
    <row r="2" spans="1:14" ht="80.25" customHeight="1" thickBot="1">
      <c r="A2" s="175" t="s">
        <v>71</v>
      </c>
      <c r="B2" s="176" t="s">
        <v>72</v>
      </c>
      <c r="C2" s="177" t="s">
        <v>73</v>
      </c>
      <c r="D2" s="175" t="s">
        <v>78</v>
      </c>
      <c r="E2" s="178" t="s">
        <v>74</v>
      </c>
      <c r="F2" s="179" t="s">
        <v>75</v>
      </c>
      <c r="G2" s="179" t="s">
        <v>79</v>
      </c>
      <c r="H2" s="179" t="s">
        <v>80</v>
      </c>
      <c r="I2" s="177" t="s">
        <v>81</v>
      </c>
      <c r="J2" s="175" t="s">
        <v>83</v>
      </c>
      <c r="K2" s="180" t="s">
        <v>84</v>
      </c>
      <c r="L2" s="175" t="s">
        <v>85</v>
      </c>
      <c r="M2" s="179" t="s">
        <v>86</v>
      </c>
      <c r="N2" s="177" t="s">
        <v>91</v>
      </c>
    </row>
    <row r="3" spans="1:14" ht="12.75">
      <c r="A3" s="142" t="s">
        <v>103</v>
      </c>
      <c r="B3" s="181">
        <v>2014</v>
      </c>
      <c r="C3" s="182">
        <v>180</v>
      </c>
      <c r="D3" s="183">
        <v>1576800</v>
      </c>
      <c r="E3" s="199" t="s">
        <v>114</v>
      </c>
      <c r="F3" s="199">
        <v>1</v>
      </c>
      <c r="G3" s="203" t="s">
        <v>115</v>
      </c>
      <c r="H3" s="203">
        <v>1576800</v>
      </c>
      <c r="I3" s="207" t="s">
        <v>115</v>
      </c>
      <c r="J3" s="184">
        <v>1576800</v>
      </c>
      <c r="K3" s="212" t="s">
        <v>115</v>
      </c>
      <c r="L3" s="213">
        <v>-39971880</v>
      </c>
      <c r="M3" s="214" t="s">
        <v>115</v>
      </c>
      <c r="N3" s="215" t="s">
        <v>115</v>
      </c>
    </row>
    <row r="4" spans="1:14" ht="12.75">
      <c r="A4" s="143" t="s">
        <v>104</v>
      </c>
      <c r="B4" s="185">
        <v>2015</v>
      </c>
      <c r="C4" s="186">
        <v>280</v>
      </c>
      <c r="D4" s="187">
        <v>2452800</v>
      </c>
      <c r="E4" s="200" t="s">
        <v>114</v>
      </c>
      <c r="F4" s="199">
        <v>1</v>
      </c>
      <c r="G4" s="204" t="s">
        <v>115</v>
      </c>
      <c r="H4" s="203">
        <v>2452800</v>
      </c>
      <c r="I4" s="208" t="s">
        <v>115</v>
      </c>
      <c r="J4" s="188">
        <v>876000</v>
      </c>
      <c r="K4" s="216" t="s">
        <v>115</v>
      </c>
      <c r="L4" s="213">
        <v>-22206600</v>
      </c>
      <c r="M4" s="217" t="s">
        <v>115</v>
      </c>
      <c r="N4" s="218" t="s">
        <v>115</v>
      </c>
    </row>
    <row r="5" spans="1:14" ht="12.75">
      <c r="A5" s="143" t="s">
        <v>105</v>
      </c>
      <c r="B5" s="185">
        <v>2016</v>
      </c>
      <c r="C5" s="186">
        <v>380</v>
      </c>
      <c r="D5" s="183">
        <v>3328800</v>
      </c>
      <c r="E5" s="200" t="s">
        <v>114</v>
      </c>
      <c r="F5" s="199">
        <v>1</v>
      </c>
      <c r="G5" s="204" t="s">
        <v>115</v>
      </c>
      <c r="H5" s="203">
        <v>3328800</v>
      </c>
      <c r="I5" s="208" t="s">
        <v>115</v>
      </c>
      <c r="J5" s="188">
        <v>876000</v>
      </c>
      <c r="K5" s="216" t="s">
        <v>115</v>
      </c>
      <c r="L5" s="213">
        <v>-22206600</v>
      </c>
      <c r="M5" s="217" t="s">
        <v>115</v>
      </c>
      <c r="N5" s="218" t="s">
        <v>115</v>
      </c>
    </row>
    <row r="6" spans="1:14" ht="12.75">
      <c r="A6" s="143" t="s">
        <v>106</v>
      </c>
      <c r="B6" s="185">
        <v>2017</v>
      </c>
      <c r="C6" s="186">
        <v>380</v>
      </c>
      <c r="D6" s="183">
        <v>3328800</v>
      </c>
      <c r="E6" s="200" t="s">
        <v>114</v>
      </c>
      <c r="F6" s="199">
        <v>1</v>
      </c>
      <c r="G6" s="204" t="s">
        <v>115</v>
      </c>
      <c r="H6" s="203">
        <v>3328800</v>
      </c>
      <c r="I6" s="208" t="s">
        <v>115</v>
      </c>
      <c r="J6" s="188">
        <v>0</v>
      </c>
      <c r="K6" s="216" t="s">
        <v>115</v>
      </c>
      <c r="L6" s="213">
        <v>0</v>
      </c>
      <c r="M6" s="217" t="s">
        <v>115</v>
      </c>
      <c r="N6" s="218" t="s">
        <v>115</v>
      </c>
    </row>
    <row r="7" spans="1:14" ht="12.75">
      <c r="A7" s="143" t="s">
        <v>107</v>
      </c>
      <c r="B7" s="185">
        <v>2018</v>
      </c>
      <c r="C7" s="186">
        <v>380</v>
      </c>
      <c r="D7" s="183">
        <v>3328800</v>
      </c>
      <c r="E7" s="200" t="s">
        <v>114</v>
      </c>
      <c r="F7" s="199">
        <v>1</v>
      </c>
      <c r="G7" s="204" t="s">
        <v>115</v>
      </c>
      <c r="H7" s="203">
        <v>3328800</v>
      </c>
      <c r="I7" s="208" t="s">
        <v>115</v>
      </c>
      <c r="J7" s="188">
        <v>0</v>
      </c>
      <c r="K7" s="216" t="s">
        <v>115</v>
      </c>
      <c r="L7" s="213">
        <v>0</v>
      </c>
      <c r="M7" s="217" t="s">
        <v>115</v>
      </c>
      <c r="N7" s="218" t="s">
        <v>115</v>
      </c>
    </row>
    <row r="8" spans="1:14" ht="12.75">
      <c r="A8" s="143" t="s">
        <v>108</v>
      </c>
      <c r="B8" s="185">
        <v>2019</v>
      </c>
      <c r="C8" s="186">
        <v>380</v>
      </c>
      <c r="D8" s="187">
        <v>3328800</v>
      </c>
      <c r="E8" s="200" t="s">
        <v>114</v>
      </c>
      <c r="F8" s="199">
        <v>1</v>
      </c>
      <c r="G8" s="204" t="s">
        <v>115</v>
      </c>
      <c r="H8" s="203">
        <v>3328800</v>
      </c>
      <c r="I8" s="208" t="s">
        <v>115</v>
      </c>
      <c r="J8" s="188">
        <v>0</v>
      </c>
      <c r="K8" s="216" t="s">
        <v>115</v>
      </c>
      <c r="L8" s="213">
        <v>0</v>
      </c>
      <c r="M8" s="217" t="s">
        <v>115</v>
      </c>
      <c r="N8" s="218" t="s">
        <v>115</v>
      </c>
    </row>
    <row r="9" spans="1:14" ht="12.75">
      <c r="A9" s="143" t="s">
        <v>109</v>
      </c>
      <c r="B9" s="185">
        <v>2020</v>
      </c>
      <c r="C9" s="186">
        <v>380</v>
      </c>
      <c r="D9" s="183">
        <v>3328800</v>
      </c>
      <c r="E9" s="200" t="s">
        <v>114</v>
      </c>
      <c r="F9" s="199">
        <v>1</v>
      </c>
      <c r="G9" s="204" t="s">
        <v>115</v>
      </c>
      <c r="H9" s="203">
        <v>3328800</v>
      </c>
      <c r="I9" s="208" t="s">
        <v>115</v>
      </c>
      <c r="J9" s="188">
        <v>0</v>
      </c>
      <c r="K9" s="216" t="s">
        <v>115</v>
      </c>
      <c r="L9" s="213">
        <v>0</v>
      </c>
      <c r="M9" s="217" t="s">
        <v>115</v>
      </c>
      <c r="N9" s="218" t="s">
        <v>115</v>
      </c>
    </row>
    <row r="10" spans="1:14" ht="12.75">
      <c r="A10" s="143" t="s">
        <v>110</v>
      </c>
      <c r="B10" s="185">
        <v>2021</v>
      </c>
      <c r="C10" s="186">
        <v>380</v>
      </c>
      <c r="D10" s="183">
        <v>3328800</v>
      </c>
      <c r="E10" s="200" t="s">
        <v>114</v>
      </c>
      <c r="F10" s="199">
        <v>1</v>
      </c>
      <c r="G10" s="204" t="s">
        <v>115</v>
      </c>
      <c r="H10" s="203">
        <v>3328800</v>
      </c>
      <c r="I10" s="208" t="s">
        <v>115</v>
      </c>
      <c r="J10" s="188">
        <v>0</v>
      </c>
      <c r="K10" s="216" t="s">
        <v>115</v>
      </c>
      <c r="L10" s="213">
        <v>0</v>
      </c>
      <c r="M10" s="217" t="s">
        <v>115</v>
      </c>
      <c r="N10" s="218" t="s">
        <v>115</v>
      </c>
    </row>
    <row r="11" spans="1:14" ht="12.75">
      <c r="A11" s="143" t="s">
        <v>111</v>
      </c>
      <c r="B11" s="185">
        <v>2022</v>
      </c>
      <c r="C11" s="186">
        <v>380</v>
      </c>
      <c r="D11" s="183">
        <v>3328800</v>
      </c>
      <c r="E11" s="200" t="s">
        <v>114</v>
      </c>
      <c r="F11" s="199">
        <v>1</v>
      </c>
      <c r="G11" s="204" t="s">
        <v>115</v>
      </c>
      <c r="H11" s="203">
        <v>3328800</v>
      </c>
      <c r="I11" s="208" t="s">
        <v>115</v>
      </c>
      <c r="J11" s="188">
        <v>0</v>
      </c>
      <c r="K11" s="216" t="s">
        <v>115</v>
      </c>
      <c r="L11" s="213">
        <v>0</v>
      </c>
      <c r="M11" s="217" t="s">
        <v>115</v>
      </c>
      <c r="N11" s="218" t="s">
        <v>115</v>
      </c>
    </row>
    <row r="12" spans="1:14" ht="12.75">
      <c r="A12" s="143" t="s">
        <v>112</v>
      </c>
      <c r="B12" s="185">
        <v>2023</v>
      </c>
      <c r="C12" s="186">
        <v>380</v>
      </c>
      <c r="D12" s="187">
        <v>3328800</v>
      </c>
      <c r="E12" s="200" t="s">
        <v>114</v>
      </c>
      <c r="F12" s="199">
        <v>1</v>
      </c>
      <c r="G12" s="204" t="s">
        <v>115</v>
      </c>
      <c r="H12" s="203">
        <v>3328800</v>
      </c>
      <c r="I12" s="208" t="s">
        <v>115</v>
      </c>
      <c r="J12" s="188">
        <v>0</v>
      </c>
      <c r="K12" s="216" t="s">
        <v>115</v>
      </c>
      <c r="L12" s="213">
        <v>0</v>
      </c>
      <c r="M12" s="217" t="s">
        <v>115</v>
      </c>
      <c r="N12" s="218" t="s">
        <v>115</v>
      </c>
    </row>
    <row r="13" spans="1:14" ht="12.75">
      <c r="A13" s="143" t="s">
        <v>113</v>
      </c>
      <c r="B13" s="189">
        <v>2024</v>
      </c>
      <c r="C13" s="190">
        <v>300</v>
      </c>
      <c r="D13" s="183">
        <v>2687520</v>
      </c>
      <c r="E13" s="201" t="s">
        <v>114</v>
      </c>
      <c r="F13" s="199">
        <v>1</v>
      </c>
      <c r="G13" s="204" t="s">
        <v>115</v>
      </c>
      <c r="H13" s="203">
        <v>2687520</v>
      </c>
      <c r="I13" s="209" t="s">
        <v>115</v>
      </c>
      <c r="J13" s="188">
        <v>-641280</v>
      </c>
      <c r="K13" s="216" t="s">
        <v>115</v>
      </c>
      <c r="L13" s="213">
        <v>16256448</v>
      </c>
      <c r="M13" s="217" t="s">
        <v>115</v>
      </c>
      <c r="N13" s="218" t="s">
        <v>115</v>
      </c>
    </row>
    <row r="14" spans="1:14" ht="13.5" thickBot="1">
      <c r="A14" s="144" t="s">
        <v>63</v>
      </c>
      <c r="B14" s="191">
        <v>2025</v>
      </c>
      <c r="C14" s="192">
        <v>300</v>
      </c>
      <c r="D14" s="193">
        <v>223200</v>
      </c>
      <c r="E14" s="202" t="s">
        <v>114</v>
      </c>
      <c r="F14" s="199">
        <v>1</v>
      </c>
      <c r="G14" s="205" t="s">
        <v>115</v>
      </c>
      <c r="H14" s="205">
        <v>223200</v>
      </c>
      <c r="I14" s="210" t="s">
        <v>115</v>
      </c>
      <c r="J14" s="194">
        <v>-2464320</v>
      </c>
      <c r="K14" s="219" t="s">
        <v>115</v>
      </c>
      <c r="L14" s="213">
        <v>62470512</v>
      </c>
      <c r="M14" s="220" t="s">
        <v>115</v>
      </c>
      <c r="N14" s="221" t="s">
        <v>115</v>
      </c>
    </row>
    <row r="15" spans="1:16" ht="13.5" thickBot="1">
      <c r="A15" s="134" t="s">
        <v>64</v>
      </c>
      <c r="B15" s="151"/>
      <c r="C15" s="195"/>
      <c r="D15" s="196">
        <v>33570720</v>
      </c>
      <c r="E15" s="197"/>
      <c r="F15" s="151"/>
      <c r="G15" s="206" t="s">
        <v>115</v>
      </c>
      <c r="H15" s="206">
        <v>33570720</v>
      </c>
      <c r="I15" s="211" t="s">
        <v>115</v>
      </c>
      <c r="J15" s="198">
        <v>223200</v>
      </c>
      <c r="K15" s="222" t="s">
        <v>115</v>
      </c>
      <c r="L15" s="222">
        <v>-5658120</v>
      </c>
      <c r="M15" s="222" t="s">
        <v>115</v>
      </c>
      <c r="N15" s="223" t="s">
        <v>115</v>
      </c>
      <c r="P15" s="135"/>
    </row>
    <row r="16" spans="1:7" ht="12.75" hidden="1" outlineLevel="1">
      <c r="A16" s="146">
        <v>42429</v>
      </c>
      <c r="D16" s="147">
        <v>6720</v>
      </c>
      <c r="G16" s="147">
        <v>1135.782</v>
      </c>
    </row>
    <row r="17" spans="1:7" ht="12.75" hidden="1" outlineLevel="1">
      <c r="A17" s="146">
        <v>43890</v>
      </c>
      <c r="D17" s="147">
        <v>9120</v>
      </c>
      <c r="G17" s="147">
        <v>1253.6908125398431</v>
      </c>
    </row>
    <row r="18" spans="1:13" ht="12.75" hidden="1" outlineLevel="1">
      <c r="A18" s="146">
        <v>45351</v>
      </c>
      <c r="D18" s="147" t="e">
        <v>#REF!</v>
      </c>
      <c r="G18" s="147" t="e">
        <v>#REF!</v>
      </c>
      <c r="M18" s="135"/>
    </row>
    <row r="19" spans="1:9" ht="13.5" hidden="1" outlineLevel="1" thickBot="1">
      <c r="A19" s="134" t="s">
        <v>65</v>
      </c>
      <c r="B19" s="134"/>
      <c r="C19" s="134"/>
      <c r="D19" s="145" t="e">
        <v>#REF!</v>
      </c>
      <c r="E19" s="148"/>
      <c r="F19" s="138"/>
      <c r="G19" s="149" t="e">
        <v>#REF!</v>
      </c>
      <c r="H19" s="139"/>
      <c r="I19" s="136"/>
    </row>
    <row r="20" spans="4:9" ht="12.75" collapsed="1">
      <c r="D20" s="136"/>
      <c r="E20" s="136"/>
      <c r="F20" s="138"/>
      <c r="G20" s="137"/>
      <c r="H20" s="139"/>
      <c r="I20" s="136"/>
    </row>
    <row r="21" spans="4:9" ht="12.75">
      <c r="D21" s="136"/>
      <c r="E21" s="136"/>
      <c r="F21" s="138"/>
      <c r="G21" s="137"/>
      <c r="H21" s="139"/>
      <c r="I21" s="136"/>
    </row>
    <row r="22" spans="1:9" ht="12.75">
      <c r="A22" t="s">
        <v>69</v>
      </c>
      <c r="D22" s="136"/>
      <c r="E22" s="136"/>
      <c r="F22" s="137"/>
      <c r="G22" s="136"/>
      <c r="H22" s="140"/>
      <c r="I22" s="141"/>
    </row>
    <row r="23" spans="1:9" ht="12.75">
      <c r="A23" t="s">
        <v>70</v>
      </c>
      <c r="D23" s="136"/>
      <c r="E23" s="136"/>
      <c r="F23" s="136"/>
      <c r="G23" s="136"/>
      <c r="H23" s="136"/>
      <c r="I23" s="136"/>
    </row>
    <row r="24" ht="12.75">
      <c r="A24" t="s">
        <v>93</v>
      </c>
    </row>
    <row r="25" ht="12.75">
      <c r="A25" t="s">
        <v>77</v>
      </c>
    </row>
    <row r="26" ht="12.75">
      <c r="A26" t="s">
        <v>76</v>
      </c>
    </row>
    <row r="27" ht="12.75">
      <c r="A27" t="s">
        <v>82</v>
      </c>
    </row>
    <row r="28" ht="12.75">
      <c r="A28" t="s">
        <v>87</v>
      </c>
    </row>
    <row r="29" ht="12.75">
      <c r="A29" t="s">
        <v>88</v>
      </c>
    </row>
    <row r="30" ht="12.75">
      <c r="A30" t="s">
        <v>89</v>
      </c>
    </row>
    <row r="31" ht="12.75">
      <c r="A31" t="s">
        <v>90</v>
      </c>
    </row>
    <row r="32" ht="12.75">
      <c r="A32" t="s">
        <v>92</v>
      </c>
    </row>
    <row r="33" ht="12.75">
      <c r="A33" t="s">
        <v>101</v>
      </c>
    </row>
  </sheetData>
  <sheetProtection/>
  <printOptions/>
  <pageMargins left="0.7" right="0.7" top="0.75" bottom="0.75" header="0.3" footer="0.3"/>
  <pageSetup fitToHeight="1" fitToWidth="1" horizontalDpi="600" verticalDpi="600" orientation="landscape" scale="59" r:id="rId1"/>
  <headerFooter>
    <oddFooter>&amp;C&amp;"Arial,Bold"&amp;12REDACTED
VERSION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N181"/>
  <sheetViews>
    <sheetView showGridLines="0" showRowColHeaders="0" zoomScalePageLayoutView="0" workbookViewId="0" topLeftCell="A1">
      <selection activeCell="D28" sqref="D28"/>
    </sheetView>
  </sheetViews>
  <sheetFormatPr defaultColWidth="9.140625" defaultRowHeight="12.75" outlineLevelRow="2"/>
  <cols>
    <col min="1" max="1" width="12.421875" style="45" customWidth="1"/>
    <col min="2" max="2" width="11.7109375" style="45" customWidth="1"/>
    <col min="3" max="3" width="8.8515625" style="45" customWidth="1"/>
    <col min="4" max="4" width="12.28125" style="45" bestFit="1" customWidth="1"/>
    <col min="5" max="5" width="14.7109375" style="45" bestFit="1" customWidth="1"/>
    <col min="6" max="6" width="17.7109375" style="45" bestFit="1" customWidth="1"/>
    <col min="7" max="7" width="12.421875" style="45" bestFit="1" customWidth="1"/>
    <col min="8" max="8" width="18.421875" style="45" bestFit="1" customWidth="1"/>
    <col min="9" max="9" width="11.00390625" style="45" customWidth="1"/>
    <col min="10" max="10" width="10.140625" style="45" customWidth="1"/>
    <col min="11" max="11" width="11.7109375" style="45" customWidth="1"/>
    <col min="12" max="12" width="13.421875" style="45" customWidth="1"/>
    <col min="13" max="13" width="12.421875" style="45" customWidth="1"/>
    <col min="14" max="14" width="12.28125" style="45" customWidth="1"/>
    <col min="15" max="16384" width="9.140625" style="45" customWidth="1"/>
  </cols>
  <sheetData>
    <row r="2" ht="18.75">
      <c r="B2" s="49" t="s">
        <v>33</v>
      </c>
    </row>
    <row r="3" ht="20.25" customHeight="1">
      <c r="B3" s="50" t="s">
        <v>0</v>
      </c>
    </row>
    <row r="4" spans="2:10" ht="12.75">
      <c r="B4" s="51">
        <f>AVERAGE(D33:D165)</f>
        <v>345.7142857142857</v>
      </c>
      <c r="C4" s="45" t="s">
        <v>1</v>
      </c>
      <c r="F4" s="71"/>
      <c r="J4" s="52"/>
    </row>
    <row r="5" spans="2:6" ht="12.75">
      <c r="B5" s="53">
        <v>215</v>
      </c>
      <c r="C5" s="45" t="s">
        <v>2</v>
      </c>
      <c r="F5" s="71"/>
    </row>
    <row r="6" spans="2:3" ht="12.75">
      <c r="B6" s="54">
        <v>42004</v>
      </c>
      <c r="C6" s="45" t="s">
        <v>3</v>
      </c>
    </row>
    <row r="7" spans="2:3" ht="12.75">
      <c r="B7" s="54">
        <v>46022</v>
      </c>
      <c r="C7" s="45" t="s">
        <v>4</v>
      </c>
    </row>
    <row r="8" spans="2:6" ht="12.75">
      <c r="B8" s="55">
        <v>133</v>
      </c>
      <c r="C8" s="45" t="s">
        <v>5</v>
      </c>
      <c r="E8" s="45">
        <f>B8/12</f>
        <v>11.083333333333334</v>
      </c>
      <c r="F8" s="45" t="s">
        <v>28</v>
      </c>
    </row>
    <row r="9" spans="2:3" ht="12.75">
      <c r="B9" s="56">
        <v>0.078</v>
      </c>
      <c r="C9" s="45" t="s">
        <v>6</v>
      </c>
    </row>
    <row r="10" spans="2:3" ht="12.75">
      <c r="B10" s="56">
        <v>0.098</v>
      </c>
      <c r="C10" s="45" t="s">
        <v>7</v>
      </c>
    </row>
    <row r="11" spans="2:3" ht="12.75">
      <c r="B11" s="57">
        <v>0.48</v>
      </c>
      <c r="C11" s="45" t="s">
        <v>8</v>
      </c>
    </row>
    <row r="12" spans="2:3" ht="12.75">
      <c r="B12" s="56">
        <f>equity_cost*B11/0.65</f>
        <v>0.07236923076923077</v>
      </c>
      <c r="C12" s="45" t="s">
        <v>9</v>
      </c>
    </row>
    <row r="13" ht="12.75">
      <c r="B13" s="56"/>
    </row>
    <row r="14" spans="2:8" ht="15.75">
      <c r="B14" s="58" t="s">
        <v>37</v>
      </c>
      <c r="H14" s="58"/>
    </row>
    <row r="15" spans="2:11" ht="15.75">
      <c r="B15" s="91" t="s">
        <v>16</v>
      </c>
      <c r="C15" s="79" t="s">
        <v>17</v>
      </c>
      <c r="D15" s="79"/>
      <c r="E15" s="92" t="s">
        <v>18</v>
      </c>
      <c r="H15" s="91"/>
      <c r="I15" s="79"/>
      <c r="K15" s="92"/>
    </row>
    <row r="16" spans="1:11" ht="12.75">
      <c r="A16" s="79">
        <v>15</v>
      </c>
      <c r="B16" s="167">
        <f>+SUM('Table 3'!$H$33:$H$165)</f>
        <v>86.27779433198359</v>
      </c>
      <c r="C16" s="60" t="s">
        <v>10</v>
      </c>
      <c r="D16" s="61"/>
      <c r="E16" s="61"/>
      <c r="G16" s="79"/>
      <c r="H16" s="96"/>
      <c r="I16" s="97"/>
      <c r="J16" s="98"/>
      <c r="K16" s="98"/>
    </row>
    <row r="17" spans="1:11" ht="12.75">
      <c r="A17" s="79">
        <f>A16+1</f>
        <v>16</v>
      </c>
      <c r="B17" s="168">
        <f>XNPV($B$9,'Table 3'!$H$35:$H$167,'Table 3'!$B$35:$B$167)</f>
        <v>66.75738324719407</v>
      </c>
      <c r="C17" s="63" t="str">
        <f>"PV Total $MM @"&amp;TEXT(B9,"0.0%")</f>
        <v>PV Total $MM @7.8%</v>
      </c>
      <c r="D17" s="64"/>
      <c r="E17" s="65"/>
      <c r="G17" s="79"/>
      <c r="H17" s="96"/>
      <c r="I17" s="97"/>
      <c r="J17" s="98"/>
      <c r="K17" s="99"/>
    </row>
    <row r="18" spans="1:11" ht="12.75">
      <c r="A18" s="79">
        <f aca="true" t="shared" si="0" ref="A18:A28">A17+1</f>
        <v>17</v>
      </c>
      <c r="B18" s="169">
        <f>-PMT(7.8%/12,133,B16)</f>
        <v>0.9709949841433766</v>
      </c>
      <c r="C18" s="63" t="s">
        <v>47</v>
      </c>
      <c r="D18" s="64"/>
      <c r="E18" s="65" t="s">
        <v>36</v>
      </c>
      <c r="G18" s="79"/>
      <c r="H18" s="101"/>
      <c r="I18" s="97"/>
      <c r="J18" s="98"/>
      <c r="K18" s="99"/>
    </row>
    <row r="19" spans="1:11" ht="12.75">
      <c r="A19" s="79">
        <f t="shared" si="0"/>
        <v>18</v>
      </c>
      <c r="B19" s="169">
        <f>B16/B8</f>
        <v>0.6487052205412299</v>
      </c>
      <c r="C19" s="63" t="s">
        <v>52</v>
      </c>
      <c r="D19" s="64"/>
      <c r="E19" s="90" t="s">
        <v>53</v>
      </c>
      <c r="G19" s="79"/>
      <c r="H19" s="101"/>
      <c r="I19" s="97"/>
      <c r="J19" s="98"/>
      <c r="K19" s="100"/>
    </row>
    <row r="20" spans="1:11" ht="12.75">
      <c r="A20" s="79">
        <f t="shared" si="0"/>
        <v>19</v>
      </c>
      <c r="B20" s="169">
        <f>+B18*12</f>
        <v>11.651939809720519</v>
      </c>
      <c r="C20" s="63" t="s">
        <v>48</v>
      </c>
      <c r="D20" s="64"/>
      <c r="E20" s="64"/>
      <c r="G20" s="79"/>
      <c r="H20" s="101"/>
      <c r="I20" s="97"/>
      <c r="J20" s="98"/>
      <c r="K20" s="98"/>
    </row>
    <row r="21" spans="1:11" ht="12.75">
      <c r="A21" s="79">
        <f t="shared" si="0"/>
        <v>20</v>
      </c>
      <c r="B21" s="170">
        <f>$B$4</f>
        <v>345.7142857142857</v>
      </c>
      <c r="C21" s="226" t="s">
        <v>13</v>
      </c>
      <c r="D21" s="227"/>
      <c r="E21" s="64"/>
      <c r="G21" s="79"/>
      <c r="H21" s="102"/>
      <c r="I21" s="228"/>
      <c r="J21" s="228"/>
      <c r="K21" s="98"/>
    </row>
    <row r="22" spans="1:11" ht="12.75">
      <c r="A22" s="79">
        <f t="shared" si="0"/>
        <v>21</v>
      </c>
      <c r="B22" s="171">
        <f>+B18*1000/B21</f>
        <v>2.8086631772742296</v>
      </c>
      <c r="C22" s="68" t="s">
        <v>49</v>
      </c>
      <c r="D22" s="69"/>
      <c r="E22" s="70"/>
      <c r="F22" s="71"/>
      <c r="G22" s="79"/>
      <c r="H22" s="103"/>
      <c r="I22" s="80"/>
      <c r="J22" s="82"/>
      <c r="K22" s="83"/>
    </row>
    <row r="23" spans="1:11" ht="12.75">
      <c r="A23" s="79">
        <f t="shared" si="0"/>
        <v>22</v>
      </c>
      <c r="B23" s="171">
        <f>+B22*12</f>
        <v>33.703958127290754</v>
      </c>
      <c r="C23" s="72" t="s">
        <v>50</v>
      </c>
      <c r="D23" s="73"/>
      <c r="E23" s="74"/>
      <c r="G23" s="79"/>
      <c r="H23" s="103"/>
      <c r="I23" s="80"/>
      <c r="J23" s="82"/>
      <c r="K23" s="83"/>
    </row>
    <row r="24" spans="1:11" ht="12.75">
      <c r="A24" s="79">
        <f t="shared" si="0"/>
        <v>23</v>
      </c>
      <c r="B24" s="171">
        <f>B23/8760*1000</f>
        <v>3.847483804485246</v>
      </c>
      <c r="C24" s="72" t="s">
        <v>51</v>
      </c>
      <c r="D24" s="73"/>
      <c r="E24" s="74"/>
      <c r="F24" s="71"/>
      <c r="G24" s="79"/>
      <c r="H24" s="103"/>
      <c r="I24" s="80"/>
      <c r="J24" s="82"/>
      <c r="K24" s="83"/>
    </row>
    <row r="25" spans="1:11" ht="12.75">
      <c r="A25" s="79">
        <f t="shared" si="0"/>
        <v>24</v>
      </c>
      <c r="B25" s="172">
        <f>SUM('Table 3'!$J$33:$J$165)</f>
        <v>33156480</v>
      </c>
      <c r="C25" s="87" t="s">
        <v>40</v>
      </c>
      <c r="D25" s="88"/>
      <c r="E25" s="74"/>
      <c r="F25" s="71"/>
      <c r="G25" s="79"/>
      <c r="H25" s="104"/>
      <c r="I25" s="97"/>
      <c r="J25" s="98"/>
      <c r="K25" s="83"/>
    </row>
    <row r="26" spans="1:11" ht="12.75">
      <c r="A26" s="79">
        <f t="shared" si="0"/>
        <v>25</v>
      </c>
      <c r="B26" s="173">
        <f>SUM('Table 3'!$K$33:$K$165)</f>
        <v>85.1744635100887</v>
      </c>
      <c r="C26" s="87" t="s">
        <v>41</v>
      </c>
      <c r="D26" s="88"/>
      <c r="E26" s="74"/>
      <c r="F26" s="71"/>
      <c r="G26" s="79"/>
      <c r="H26" s="105"/>
      <c r="I26" s="97"/>
      <c r="J26" s="98"/>
      <c r="K26" s="83"/>
    </row>
    <row r="27" spans="1:11" ht="12.75">
      <c r="A27" s="79">
        <f t="shared" si="0"/>
        <v>26</v>
      </c>
      <c r="B27" s="171">
        <f>XNPV($B$9,'Table 3'!$K$35:$K$167,'Table 3'!$B$35:$B$167)</f>
        <v>57.38622363233356</v>
      </c>
      <c r="C27" s="72" t="s">
        <v>59</v>
      </c>
      <c r="D27" s="88"/>
      <c r="E27" s="74"/>
      <c r="F27" s="71"/>
      <c r="G27" s="79"/>
      <c r="H27" s="103"/>
      <c r="I27" s="80"/>
      <c r="J27" s="98"/>
      <c r="K27" s="83"/>
    </row>
    <row r="28" spans="1:11" ht="12.75">
      <c r="A28" s="79">
        <f t="shared" si="0"/>
        <v>27</v>
      </c>
      <c r="B28" s="174">
        <f>B16/B25*1000000</f>
        <v>2.602139742577728</v>
      </c>
      <c r="C28" s="72" t="s">
        <v>46</v>
      </c>
      <c r="D28" s="73"/>
      <c r="E28" s="74"/>
      <c r="F28" s="71"/>
      <c r="G28" s="79"/>
      <c r="H28" s="103"/>
      <c r="I28" s="80"/>
      <c r="J28" s="82"/>
      <c r="K28" s="83"/>
    </row>
    <row r="29" spans="1:11" ht="12.75">
      <c r="A29" s="79">
        <v>28</v>
      </c>
      <c r="B29" s="174">
        <f>XNPV($B$9,'Table 3'!$M$35:$M$167,'Table 3'!$B$35:$B$167)</f>
        <v>57.33924532805471</v>
      </c>
      <c r="C29" s="72" t="s">
        <v>61</v>
      </c>
      <c r="D29" s="93"/>
      <c r="E29" s="94"/>
      <c r="F29" s="71"/>
      <c r="G29" s="79"/>
      <c r="H29" s="103"/>
      <c r="I29" s="80"/>
      <c r="J29" s="82"/>
      <c r="K29" s="83"/>
    </row>
    <row r="30" spans="1:11" ht="12.75">
      <c r="A30" s="79"/>
      <c r="B30" s="95"/>
      <c r="C30" s="80"/>
      <c r="D30" s="82"/>
      <c r="E30" s="83"/>
      <c r="F30" s="71"/>
      <c r="G30" s="79"/>
      <c r="H30" s="95"/>
      <c r="I30" s="80"/>
      <c r="J30" s="82"/>
      <c r="K30" s="83"/>
    </row>
    <row r="31" spans="2:7" ht="15.75">
      <c r="B31" s="84"/>
      <c r="D31" s="76"/>
      <c r="E31" s="81"/>
      <c r="F31" s="76"/>
      <c r="G31" s="76"/>
    </row>
    <row r="32" spans="1:14" ht="12.75">
      <c r="A32" s="106">
        <v>0</v>
      </c>
      <c r="B32" s="106"/>
      <c r="C32" s="106"/>
      <c r="D32" s="106"/>
      <c r="E32" s="106">
        <f>+B5</f>
        <v>215</v>
      </c>
      <c r="F32" s="106">
        <f>+B8</f>
        <v>133</v>
      </c>
      <c r="G32" s="106"/>
      <c r="H32" s="106">
        <f>+B12</f>
        <v>0.07236923076923077</v>
      </c>
      <c r="I32" s="106"/>
      <c r="J32" s="106"/>
      <c r="K32" s="106"/>
      <c r="L32" s="106"/>
      <c r="M32" s="106"/>
      <c r="N32" s="106"/>
    </row>
    <row r="33" spans="1:14" ht="15.75" hidden="1" outlineLevel="2">
      <c r="A33" s="154">
        <f>A32+1</f>
        <v>1</v>
      </c>
      <c r="B33" s="160">
        <v>42004</v>
      </c>
      <c r="C33" s="155">
        <f aca="true" t="shared" si="1" ref="C33:C73">+YEAR(B33)</f>
        <v>2014</v>
      </c>
      <c r="D33" s="161">
        <v>180</v>
      </c>
      <c r="E33" s="157">
        <f aca="true" t="shared" si="2" ref="E33:E57">+E32-F33</f>
        <v>213.38345864661653</v>
      </c>
      <c r="F33" s="162">
        <f aca="true" t="shared" si="3" ref="F33:F57">$B$5/$B$8</f>
        <v>1.6165413533834587</v>
      </c>
      <c r="G33" s="157">
        <f>+E33+0.5*F33</f>
        <v>214.19172932330827</v>
      </c>
      <c r="H33" s="163">
        <f>+G33*$B$12*1/12</f>
        <v>1.291740890688259</v>
      </c>
      <c r="I33" s="163">
        <v>1</v>
      </c>
      <c r="J33" s="161">
        <f>DAY(B33)*24*D33</f>
        <v>133920</v>
      </c>
      <c r="K33" s="163">
        <f>$B$24*J33/1000000</f>
        <v>0.5152550310966642</v>
      </c>
      <c r="L33" s="163">
        <f>J33*$H$24/1000000</f>
        <v>0</v>
      </c>
      <c r="M33" s="163">
        <f>$B$22*D33/1000</f>
        <v>0.5055593719093614</v>
      </c>
      <c r="N33" s="163">
        <f aca="true" t="shared" si="4" ref="N33:N64">$H$22*D33/1000</f>
        <v>0</v>
      </c>
    </row>
    <row r="34" spans="1:14" ht="15.75" hidden="1" outlineLevel="2">
      <c r="A34" s="154">
        <f aca="true" t="shared" si="5" ref="A34:A74">+A33+1</f>
        <v>2</v>
      </c>
      <c r="B34" s="160">
        <v>42035</v>
      </c>
      <c r="C34" s="155">
        <f t="shared" si="1"/>
        <v>2015</v>
      </c>
      <c r="D34" s="161">
        <v>180</v>
      </c>
      <c r="E34" s="157">
        <f t="shared" si="2"/>
        <v>211.76691729323306</v>
      </c>
      <c r="F34" s="162">
        <f t="shared" si="3"/>
        <v>1.6165413533834587</v>
      </c>
      <c r="G34" s="157">
        <f aca="true" t="shared" si="6" ref="G34:G43">+E34+0.5*F34</f>
        <v>212.5751879699248</v>
      </c>
      <c r="H34" s="163">
        <f>+G34*$B$12*1/12</f>
        <v>1.2819919028340079</v>
      </c>
      <c r="I34" s="163">
        <v>1</v>
      </c>
      <c r="J34" s="161">
        <f aca="true" t="shared" si="7" ref="J34:J97">DAY(B34)*24*D34</f>
        <v>133920</v>
      </c>
      <c r="K34" s="163">
        <f aca="true" t="shared" si="8" ref="K34:K97">$B$24*J34/1000000</f>
        <v>0.5152550310966642</v>
      </c>
      <c r="L34" s="163">
        <f aca="true" t="shared" si="9" ref="L34:L97">J34*$H$24/1000000</f>
        <v>0</v>
      </c>
      <c r="M34" s="163">
        <f aca="true" t="shared" si="10" ref="M34:M97">$B$22*D34/1000</f>
        <v>0.5055593719093614</v>
      </c>
      <c r="N34" s="163">
        <f t="shared" si="4"/>
        <v>0</v>
      </c>
    </row>
    <row r="35" spans="1:14" ht="15.75" hidden="1" outlineLevel="2">
      <c r="A35" s="154">
        <f t="shared" si="5"/>
        <v>3</v>
      </c>
      <c r="B35" s="160">
        <v>42063</v>
      </c>
      <c r="C35" s="155">
        <f t="shared" si="1"/>
        <v>2015</v>
      </c>
      <c r="D35" s="161">
        <v>180</v>
      </c>
      <c r="E35" s="157">
        <f t="shared" si="2"/>
        <v>210.1503759398496</v>
      </c>
      <c r="F35" s="162">
        <f t="shared" si="3"/>
        <v>1.6165413533834587</v>
      </c>
      <c r="G35" s="157">
        <f t="shared" si="6"/>
        <v>210.95864661654133</v>
      </c>
      <c r="H35" s="163">
        <f aca="true" t="shared" si="11" ref="H35:H57">+G35*$B$12*1/12</f>
        <v>1.272242914979757</v>
      </c>
      <c r="I35" s="163">
        <v>1</v>
      </c>
      <c r="J35" s="161">
        <f t="shared" si="7"/>
        <v>120960</v>
      </c>
      <c r="K35" s="163">
        <f t="shared" si="8"/>
        <v>0.46539164099053537</v>
      </c>
      <c r="L35" s="163">
        <f t="shared" si="9"/>
        <v>0</v>
      </c>
      <c r="M35" s="163">
        <f t="shared" si="10"/>
        <v>0.5055593719093614</v>
      </c>
      <c r="N35" s="163">
        <f t="shared" si="4"/>
        <v>0</v>
      </c>
    </row>
    <row r="36" spans="1:14" ht="15.75" hidden="1" outlineLevel="2">
      <c r="A36" s="154">
        <f t="shared" si="5"/>
        <v>4</v>
      </c>
      <c r="B36" s="160">
        <v>42094</v>
      </c>
      <c r="C36" s="155">
        <f t="shared" si="1"/>
        <v>2015</v>
      </c>
      <c r="D36" s="161">
        <v>180</v>
      </c>
      <c r="E36" s="157">
        <f t="shared" si="2"/>
        <v>208.53383458646613</v>
      </c>
      <c r="F36" s="162">
        <f t="shared" si="3"/>
        <v>1.6165413533834587</v>
      </c>
      <c r="G36" s="157">
        <f t="shared" si="6"/>
        <v>209.34210526315786</v>
      </c>
      <c r="H36" s="163">
        <f t="shared" si="11"/>
        <v>1.262493927125506</v>
      </c>
      <c r="I36" s="163">
        <v>1</v>
      </c>
      <c r="J36" s="161">
        <f t="shared" si="7"/>
        <v>133920</v>
      </c>
      <c r="K36" s="163">
        <f t="shared" si="8"/>
        <v>0.5152550310966642</v>
      </c>
      <c r="L36" s="163">
        <f t="shared" si="9"/>
        <v>0</v>
      </c>
      <c r="M36" s="163">
        <f t="shared" si="10"/>
        <v>0.5055593719093614</v>
      </c>
      <c r="N36" s="163">
        <f t="shared" si="4"/>
        <v>0</v>
      </c>
    </row>
    <row r="37" spans="1:14" ht="15.75" hidden="1" outlineLevel="2">
      <c r="A37" s="154">
        <f t="shared" si="5"/>
        <v>5</v>
      </c>
      <c r="B37" s="160">
        <v>42124</v>
      </c>
      <c r="C37" s="155">
        <f t="shared" si="1"/>
        <v>2015</v>
      </c>
      <c r="D37" s="161">
        <v>180</v>
      </c>
      <c r="E37" s="157">
        <f t="shared" si="2"/>
        <v>206.91729323308266</v>
      </c>
      <c r="F37" s="162">
        <f t="shared" si="3"/>
        <v>1.6165413533834587</v>
      </c>
      <c r="G37" s="157">
        <f t="shared" si="6"/>
        <v>207.7255639097744</v>
      </c>
      <c r="H37" s="163">
        <f t="shared" si="11"/>
        <v>1.2527449392712549</v>
      </c>
      <c r="I37" s="163">
        <v>1</v>
      </c>
      <c r="J37" s="161">
        <f t="shared" si="7"/>
        <v>129600</v>
      </c>
      <c r="K37" s="163">
        <f t="shared" si="8"/>
        <v>0.49863390106128785</v>
      </c>
      <c r="L37" s="163">
        <f t="shared" si="9"/>
        <v>0</v>
      </c>
      <c r="M37" s="163">
        <f t="shared" si="10"/>
        <v>0.5055593719093614</v>
      </c>
      <c r="N37" s="163">
        <f t="shared" si="4"/>
        <v>0</v>
      </c>
    </row>
    <row r="38" spans="1:14" ht="15.75" hidden="1" outlineLevel="2">
      <c r="A38" s="154">
        <f t="shared" si="5"/>
        <v>6</v>
      </c>
      <c r="B38" s="160">
        <v>42155</v>
      </c>
      <c r="C38" s="155">
        <f t="shared" si="1"/>
        <v>2015</v>
      </c>
      <c r="D38" s="161">
        <v>180</v>
      </c>
      <c r="E38" s="157">
        <f t="shared" si="2"/>
        <v>205.3007518796992</v>
      </c>
      <c r="F38" s="162">
        <f t="shared" si="3"/>
        <v>1.6165413533834587</v>
      </c>
      <c r="G38" s="157">
        <f t="shared" si="6"/>
        <v>206.10902255639093</v>
      </c>
      <c r="H38" s="163">
        <f t="shared" si="11"/>
        <v>1.2429959514170037</v>
      </c>
      <c r="I38" s="163">
        <v>1</v>
      </c>
      <c r="J38" s="161">
        <f t="shared" si="7"/>
        <v>133920</v>
      </c>
      <c r="K38" s="163">
        <f t="shared" si="8"/>
        <v>0.5152550310966642</v>
      </c>
      <c r="L38" s="163">
        <f t="shared" si="9"/>
        <v>0</v>
      </c>
      <c r="M38" s="163">
        <f t="shared" si="10"/>
        <v>0.5055593719093614</v>
      </c>
      <c r="N38" s="163">
        <f t="shared" si="4"/>
        <v>0</v>
      </c>
    </row>
    <row r="39" spans="1:14" ht="15.75" hidden="1" outlineLevel="2">
      <c r="A39" s="154">
        <f t="shared" si="5"/>
        <v>7</v>
      </c>
      <c r="B39" s="160">
        <v>42185</v>
      </c>
      <c r="C39" s="155">
        <f t="shared" si="1"/>
        <v>2015</v>
      </c>
      <c r="D39" s="161">
        <v>180</v>
      </c>
      <c r="E39" s="157">
        <f t="shared" si="2"/>
        <v>203.68421052631572</v>
      </c>
      <c r="F39" s="162">
        <f t="shared" si="3"/>
        <v>1.6165413533834587</v>
      </c>
      <c r="G39" s="157">
        <f t="shared" si="6"/>
        <v>204.49248120300746</v>
      </c>
      <c r="H39" s="163">
        <f t="shared" si="11"/>
        <v>1.2332469635627528</v>
      </c>
      <c r="I39" s="163">
        <v>1</v>
      </c>
      <c r="J39" s="161">
        <f t="shared" si="7"/>
        <v>129600</v>
      </c>
      <c r="K39" s="163">
        <f t="shared" si="8"/>
        <v>0.49863390106128785</v>
      </c>
      <c r="L39" s="163">
        <f t="shared" si="9"/>
        <v>0</v>
      </c>
      <c r="M39" s="163">
        <f t="shared" si="10"/>
        <v>0.5055593719093614</v>
      </c>
      <c r="N39" s="163">
        <f t="shared" si="4"/>
        <v>0</v>
      </c>
    </row>
    <row r="40" spans="1:14" ht="15.75" hidden="1" outlineLevel="2">
      <c r="A40" s="154">
        <f t="shared" si="5"/>
        <v>8</v>
      </c>
      <c r="B40" s="160">
        <v>42216</v>
      </c>
      <c r="C40" s="155">
        <f t="shared" si="1"/>
        <v>2015</v>
      </c>
      <c r="D40" s="161">
        <v>180</v>
      </c>
      <c r="E40" s="157">
        <f t="shared" si="2"/>
        <v>202.06766917293226</v>
      </c>
      <c r="F40" s="162">
        <f t="shared" si="3"/>
        <v>1.6165413533834587</v>
      </c>
      <c r="G40" s="157">
        <f t="shared" si="6"/>
        <v>202.875939849624</v>
      </c>
      <c r="H40" s="163">
        <f t="shared" si="11"/>
        <v>1.2234979757085016</v>
      </c>
      <c r="I40" s="163">
        <v>1</v>
      </c>
      <c r="J40" s="161">
        <f t="shared" si="7"/>
        <v>133920</v>
      </c>
      <c r="K40" s="163">
        <f t="shared" si="8"/>
        <v>0.5152550310966642</v>
      </c>
      <c r="L40" s="163">
        <f t="shared" si="9"/>
        <v>0</v>
      </c>
      <c r="M40" s="163">
        <f t="shared" si="10"/>
        <v>0.5055593719093614</v>
      </c>
      <c r="N40" s="163">
        <f t="shared" si="4"/>
        <v>0</v>
      </c>
    </row>
    <row r="41" spans="1:14" ht="15.75" hidden="1" outlineLevel="2">
      <c r="A41" s="154">
        <f t="shared" si="5"/>
        <v>9</v>
      </c>
      <c r="B41" s="160">
        <v>42247</v>
      </c>
      <c r="C41" s="155">
        <f t="shared" si="1"/>
        <v>2015</v>
      </c>
      <c r="D41" s="161">
        <v>180</v>
      </c>
      <c r="E41" s="157">
        <f t="shared" si="2"/>
        <v>200.4511278195488</v>
      </c>
      <c r="F41" s="162">
        <f t="shared" si="3"/>
        <v>1.6165413533834587</v>
      </c>
      <c r="G41" s="157">
        <f t="shared" si="6"/>
        <v>201.25939849624052</v>
      </c>
      <c r="H41" s="163">
        <f t="shared" si="11"/>
        <v>1.2137489878542504</v>
      </c>
      <c r="I41" s="163">
        <v>1</v>
      </c>
      <c r="J41" s="161">
        <f t="shared" si="7"/>
        <v>133920</v>
      </c>
      <c r="K41" s="163">
        <f t="shared" si="8"/>
        <v>0.5152550310966642</v>
      </c>
      <c r="L41" s="163">
        <f t="shared" si="9"/>
        <v>0</v>
      </c>
      <c r="M41" s="163">
        <f t="shared" si="10"/>
        <v>0.5055593719093614</v>
      </c>
      <c r="N41" s="163">
        <f t="shared" si="4"/>
        <v>0</v>
      </c>
    </row>
    <row r="42" spans="1:14" ht="15.75" hidden="1" outlineLevel="2">
      <c r="A42" s="154">
        <f t="shared" si="5"/>
        <v>10</v>
      </c>
      <c r="B42" s="160">
        <v>42277</v>
      </c>
      <c r="C42" s="155">
        <f t="shared" si="1"/>
        <v>2015</v>
      </c>
      <c r="D42" s="161">
        <v>180</v>
      </c>
      <c r="E42" s="157">
        <f t="shared" si="2"/>
        <v>198.83458646616532</v>
      </c>
      <c r="F42" s="162">
        <f t="shared" si="3"/>
        <v>1.6165413533834587</v>
      </c>
      <c r="G42" s="157">
        <f t="shared" si="6"/>
        <v>199.64285714285705</v>
      </c>
      <c r="H42" s="163">
        <f t="shared" si="11"/>
        <v>1.2039999999999995</v>
      </c>
      <c r="I42" s="163">
        <v>1</v>
      </c>
      <c r="J42" s="161">
        <f t="shared" si="7"/>
        <v>129600</v>
      </c>
      <c r="K42" s="163">
        <f t="shared" si="8"/>
        <v>0.49863390106128785</v>
      </c>
      <c r="L42" s="163">
        <f t="shared" si="9"/>
        <v>0</v>
      </c>
      <c r="M42" s="163">
        <f t="shared" si="10"/>
        <v>0.5055593719093614</v>
      </c>
      <c r="N42" s="163">
        <f t="shared" si="4"/>
        <v>0</v>
      </c>
    </row>
    <row r="43" spans="1:14" ht="15.75" hidden="1" outlineLevel="2">
      <c r="A43" s="154">
        <f t="shared" si="5"/>
        <v>11</v>
      </c>
      <c r="B43" s="160">
        <v>42308</v>
      </c>
      <c r="C43" s="155">
        <f t="shared" si="1"/>
        <v>2015</v>
      </c>
      <c r="D43" s="161">
        <v>180</v>
      </c>
      <c r="E43" s="157">
        <f t="shared" si="2"/>
        <v>197.21804511278185</v>
      </c>
      <c r="F43" s="162">
        <f t="shared" si="3"/>
        <v>1.6165413533834587</v>
      </c>
      <c r="G43" s="157">
        <f t="shared" si="6"/>
        <v>198.02631578947359</v>
      </c>
      <c r="H43" s="163">
        <f t="shared" si="11"/>
        <v>1.1942510121457484</v>
      </c>
      <c r="I43" s="163">
        <v>1</v>
      </c>
      <c r="J43" s="161">
        <f t="shared" si="7"/>
        <v>133920</v>
      </c>
      <c r="K43" s="163">
        <f t="shared" si="8"/>
        <v>0.5152550310966642</v>
      </c>
      <c r="L43" s="163">
        <f t="shared" si="9"/>
        <v>0</v>
      </c>
      <c r="M43" s="163">
        <f t="shared" si="10"/>
        <v>0.5055593719093614</v>
      </c>
      <c r="N43" s="163">
        <f t="shared" si="4"/>
        <v>0</v>
      </c>
    </row>
    <row r="44" spans="1:14" ht="15.75" hidden="1" outlineLevel="1">
      <c r="A44" s="154">
        <f t="shared" si="5"/>
        <v>12</v>
      </c>
      <c r="B44" s="160">
        <v>42338</v>
      </c>
      <c r="C44" s="155">
        <f t="shared" si="1"/>
        <v>2015</v>
      </c>
      <c r="D44" s="161">
        <v>180</v>
      </c>
      <c r="E44" s="157">
        <f t="shared" si="2"/>
        <v>195.60150375939838</v>
      </c>
      <c r="F44" s="162">
        <f t="shared" si="3"/>
        <v>1.6165413533834587</v>
      </c>
      <c r="G44" s="157">
        <f>+E44+0.5*F44</f>
        <v>196.40977443609012</v>
      </c>
      <c r="H44" s="163">
        <f t="shared" si="11"/>
        <v>1.1845020242914972</v>
      </c>
      <c r="I44" s="163">
        <v>1</v>
      </c>
      <c r="J44" s="161">
        <f t="shared" si="7"/>
        <v>129600</v>
      </c>
      <c r="K44" s="163">
        <f t="shared" si="8"/>
        <v>0.49863390106128785</v>
      </c>
      <c r="L44" s="163">
        <f t="shared" si="9"/>
        <v>0</v>
      </c>
      <c r="M44" s="163">
        <f t="shared" si="10"/>
        <v>0.5055593719093614</v>
      </c>
      <c r="N44" s="163">
        <f t="shared" si="4"/>
        <v>0</v>
      </c>
    </row>
    <row r="45" spans="1:14" ht="15.75" hidden="1" outlineLevel="2">
      <c r="A45" s="154">
        <f t="shared" si="5"/>
        <v>13</v>
      </c>
      <c r="B45" s="160">
        <v>42369</v>
      </c>
      <c r="C45" s="155">
        <f t="shared" si="1"/>
        <v>2015</v>
      </c>
      <c r="D45" s="161">
        <v>280</v>
      </c>
      <c r="E45" s="157">
        <f t="shared" si="2"/>
        <v>193.98496240601492</v>
      </c>
      <c r="F45" s="162">
        <f t="shared" si="3"/>
        <v>1.6165413533834587</v>
      </c>
      <c r="G45" s="157">
        <f>+E45+0.5*F45</f>
        <v>194.79323308270665</v>
      </c>
      <c r="H45" s="163">
        <f t="shared" si="11"/>
        <v>1.1747530364372463</v>
      </c>
      <c r="I45" s="163">
        <v>1</v>
      </c>
      <c r="J45" s="161">
        <f t="shared" si="7"/>
        <v>208320</v>
      </c>
      <c r="K45" s="163">
        <f t="shared" si="8"/>
        <v>0.8015078261503664</v>
      </c>
      <c r="L45" s="163">
        <f t="shared" si="9"/>
        <v>0</v>
      </c>
      <c r="M45" s="163">
        <f t="shared" si="10"/>
        <v>0.7864256896367844</v>
      </c>
      <c r="N45" s="163">
        <f t="shared" si="4"/>
        <v>0</v>
      </c>
    </row>
    <row r="46" spans="1:14" ht="15.75" hidden="1" outlineLevel="2">
      <c r="A46" s="154">
        <f t="shared" si="5"/>
        <v>14</v>
      </c>
      <c r="B46" s="160">
        <v>42400</v>
      </c>
      <c r="C46" s="155">
        <f t="shared" si="1"/>
        <v>2016</v>
      </c>
      <c r="D46" s="161">
        <v>280</v>
      </c>
      <c r="E46" s="157">
        <f t="shared" si="2"/>
        <v>192.36842105263145</v>
      </c>
      <c r="F46" s="162">
        <f t="shared" si="3"/>
        <v>1.6165413533834587</v>
      </c>
      <c r="G46" s="157">
        <f aca="true" t="shared" si="12" ref="G46:G56">+E46+0.5*F46</f>
        <v>193.17669172932318</v>
      </c>
      <c r="H46" s="163">
        <f t="shared" si="11"/>
        <v>1.165004048582995</v>
      </c>
      <c r="I46" s="163">
        <v>1</v>
      </c>
      <c r="J46" s="161">
        <f t="shared" si="7"/>
        <v>208320</v>
      </c>
      <c r="K46" s="163">
        <f t="shared" si="8"/>
        <v>0.8015078261503664</v>
      </c>
      <c r="L46" s="163">
        <f t="shared" si="9"/>
        <v>0</v>
      </c>
      <c r="M46" s="163">
        <f t="shared" si="10"/>
        <v>0.7864256896367844</v>
      </c>
      <c r="N46" s="163">
        <f t="shared" si="4"/>
        <v>0</v>
      </c>
    </row>
    <row r="47" spans="1:14" ht="15.75" hidden="1" outlineLevel="2">
      <c r="A47" s="154">
        <f t="shared" si="5"/>
        <v>15</v>
      </c>
      <c r="B47" s="160">
        <v>42429</v>
      </c>
      <c r="C47" s="155">
        <f t="shared" si="1"/>
        <v>2016</v>
      </c>
      <c r="D47" s="161">
        <v>280</v>
      </c>
      <c r="E47" s="157">
        <f t="shared" si="2"/>
        <v>190.75187969924798</v>
      </c>
      <c r="F47" s="162">
        <f t="shared" si="3"/>
        <v>1.6165413533834587</v>
      </c>
      <c r="G47" s="157">
        <f t="shared" si="12"/>
        <v>191.5601503759397</v>
      </c>
      <c r="H47" s="163">
        <f t="shared" si="11"/>
        <v>1.1552550607287442</v>
      </c>
      <c r="I47" s="163">
        <v>1</v>
      </c>
      <c r="J47" s="161">
        <f t="shared" si="7"/>
        <v>194880</v>
      </c>
      <c r="K47" s="163">
        <f t="shared" si="8"/>
        <v>0.7497976438180848</v>
      </c>
      <c r="L47" s="163">
        <f t="shared" si="9"/>
        <v>0</v>
      </c>
      <c r="M47" s="163">
        <f t="shared" si="10"/>
        <v>0.7864256896367844</v>
      </c>
      <c r="N47" s="163">
        <f t="shared" si="4"/>
        <v>0</v>
      </c>
    </row>
    <row r="48" spans="1:14" ht="15.75" hidden="1" outlineLevel="2">
      <c r="A48" s="154">
        <f t="shared" si="5"/>
        <v>16</v>
      </c>
      <c r="B48" s="160">
        <v>42460</v>
      </c>
      <c r="C48" s="155">
        <f t="shared" si="1"/>
        <v>2016</v>
      </c>
      <c r="D48" s="161">
        <v>280</v>
      </c>
      <c r="E48" s="157">
        <f t="shared" si="2"/>
        <v>189.1353383458645</v>
      </c>
      <c r="F48" s="162">
        <f t="shared" si="3"/>
        <v>1.6165413533834587</v>
      </c>
      <c r="G48" s="157">
        <f t="shared" si="12"/>
        <v>189.94360902255625</v>
      </c>
      <c r="H48" s="163">
        <f t="shared" si="11"/>
        <v>1.145506072874493</v>
      </c>
      <c r="I48" s="163">
        <v>1</v>
      </c>
      <c r="J48" s="161">
        <f t="shared" si="7"/>
        <v>208320</v>
      </c>
      <c r="K48" s="163">
        <f t="shared" si="8"/>
        <v>0.8015078261503664</v>
      </c>
      <c r="L48" s="163">
        <f t="shared" si="9"/>
        <v>0</v>
      </c>
      <c r="M48" s="163">
        <f t="shared" si="10"/>
        <v>0.7864256896367844</v>
      </c>
      <c r="N48" s="163">
        <f t="shared" si="4"/>
        <v>0</v>
      </c>
    </row>
    <row r="49" spans="1:14" ht="15.75" hidden="1" outlineLevel="2">
      <c r="A49" s="154">
        <f t="shared" si="5"/>
        <v>17</v>
      </c>
      <c r="B49" s="160">
        <v>42490</v>
      </c>
      <c r="C49" s="155">
        <f t="shared" si="1"/>
        <v>2016</v>
      </c>
      <c r="D49" s="161">
        <v>280</v>
      </c>
      <c r="E49" s="157">
        <f t="shared" si="2"/>
        <v>187.51879699248104</v>
      </c>
      <c r="F49" s="162">
        <f t="shared" si="3"/>
        <v>1.6165413533834587</v>
      </c>
      <c r="G49" s="157">
        <f t="shared" si="12"/>
        <v>188.32706766917278</v>
      </c>
      <c r="H49" s="163">
        <f t="shared" si="11"/>
        <v>1.135757085020242</v>
      </c>
      <c r="I49" s="163">
        <v>1</v>
      </c>
      <c r="J49" s="161">
        <f t="shared" si="7"/>
        <v>201600</v>
      </c>
      <c r="K49" s="163">
        <f t="shared" si="8"/>
        <v>0.7756527349842256</v>
      </c>
      <c r="L49" s="163">
        <f t="shared" si="9"/>
        <v>0</v>
      </c>
      <c r="M49" s="163">
        <f t="shared" si="10"/>
        <v>0.7864256896367844</v>
      </c>
      <c r="N49" s="163">
        <f t="shared" si="4"/>
        <v>0</v>
      </c>
    </row>
    <row r="50" spans="1:14" ht="15.75" hidden="1" outlineLevel="2">
      <c r="A50" s="154">
        <f t="shared" si="5"/>
        <v>18</v>
      </c>
      <c r="B50" s="160">
        <v>42521</v>
      </c>
      <c r="C50" s="155">
        <f t="shared" si="1"/>
        <v>2016</v>
      </c>
      <c r="D50" s="161">
        <v>280</v>
      </c>
      <c r="E50" s="157">
        <f t="shared" si="2"/>
        <v>185.90225563909758</v>
      </c>
      <c r="F50" s="162">
        <f t="shared" si="3"/>
        <v>1.6165413533834587</v>
      </c>
      <c r="G50" s="157">
        <f t="shared" si="12"/>
        <v>186.7105263157893</v>
      </c>
      <c r="H50" s="163">
        <f t="shared" si="11"/>
        <v>1.126008097165991</v>
      </c>
      <c r="I50" s="163">
        <v>1</v>
      </c>
      <c r="J50" s="161">
        <f t="shared" si="7"/>
        <v>208320</v>
      </c>
      <c r="K50" s="163">
        <f t="shared" si="8"/>
        <v>0.8015078261503664</v>
      </c>
      <c r="L50" s="163">
        <f t="shared" si="9"/>
        <v>0</v>
      </c>
      <c r="M50" s="163">
        <f t="shared" si="10"/>
        <v>0.7864256896367844</v>
      </c>
      <c r="N50" s="163">
        <f t="shared" si="4"/>
        <v>0</v>
      </c>
    </row>
    <row r="51" spans="1:14" ht="15.75" hidden="1" outlineLevel="2">
      <c r="A51" s="154">
        <f t="shared" si="5"/>
        <v>19</v>
      </c>
      <c r="B51" s="160">
        <v>42551</v>
      </c>
      <c r="C51" s="155">
        <f t="shared" si="1"/>
        <v>2016</v>
      </c>
      <c r="D51" s="161">
        <v>280</v>
      </c>
      <c r="E51" s="157">
        <f t="shared" si="2"/>
        <v>184.2857142857141</v>
      </c>
      <c r="F51" s="162">
        <f t="shared" si="3"/>
        <v>1.6165413533834587</v>
      </c>
      <c r="G51" s="157">
        <f t="shared" si="12"/>
        <v>185.09398496240584</v>
      </c>
      <c r="H51" s="163">
        <f t="shared" si="11"/>
        <v>1.1162591093117398</v>
      </c>
      <c r="I51" s="163">
        <v>1</v>
      </c>
      <c r="J51" s="161">
        <f t="shared" si="7"/>
        <v>201600</v>
      </c>
      <c r="K51" s="163">
        <f t="shared" si="8"/>
        <v>0.7756527349842256</v>
      </c>
      <c r="L51" s="163">
        <f t="shared" si="9"/>
        <v>0</v>
      </c>
      <c r="M51" s="163">
        <f t="shared" si="10"/>
        <v>0.7864256896367844</v>
      </c>
      <c r="N51" s="163">
        <f t="shared" si="4"/>
        <v>0</v>
      </c>
    </row>
    <row r="52" spans="1:14" ht="15.75" hidden="1" outlineLevel="2">
      <c r="A52" s="154">
        <f t="shared" si="5"/>
        <v>20</v>
      </c>
      <c r="B52" s="160">
        <v>42582</v>
      </c>
      <c r="C52" s="155">
        <f t="shared" si="1"/>
        <v>2016</v>
      </c>
      <c r="D52" s="161">
        <v>280</v>
      </c>
      <c r="E52" s="157">
        <f t="shared" si="2"/>
        <v>182.66917293233064</v>
      </c>
      <c r="F52" s="162">
        <f t="shared" si="3"/>
        <v>1.6165413533834587</v>
      </c>
      <c r="G52" s="157">
        <f t="shared" si="12"/>
        <v>183.47744360902237</v>
      </c>
      <c r="H52" s="163">
        <f t="shared" si="11"/>
        <v>1.1065101214574888</v>
      </c>
      <c r="I52" s="163">
        <v>1</v>
      </c>
      <c r="J52" s="161">
        <f t="shared" si="7"/>
        <v>208320</v>
      </c>
      <c r="K52" s="163">
        <f t="shared" si="8"/>
        <v>0.8015078261503664</v>
      </c>
      <c r="L52" s="163">
        <f t="shared" si="9"/>
        <v>0</v>
      </c>
      <c r="M52" s="163">
        <f t="shared" si="10"/>
        <v>0.7864256896367844</v>
      </c>
      <c r="N52" s="163">
        <f t="shared" si="4"/>
        <v>0</v>
      </c>
    </row>
    <row r="53" spans="1:14" ht="15.75" hidden="1" outlineLevel="2">
      <c r="A53" s="154">
        <f t="shared" si="5"/>
        <v>21</v>
      </c>
      <c r="B53" s="160">
        <v>42613</v>
      </c>
      <c r="C53" s="155">
        <f t="shared" si="1"/>
        <v>2016</v>
      </c>
      <c r="D53" s="161">
        <v>280</v>
      </c>
      <c r="E53" s="157">
        <f t="shared" si="2"/>
        <v>181.05263157894717</v>
      </c>
      <c r="F53" s="162">
        <f t="shared" si="3"/>
        <v>1.6165413533834587</v>
      </c>
      <c r="G53" s="157">
        <f t="shared" si="12"/>
        <v>181.8609022556389</v>
      </c>
      <c r="H53" s="163">
        <f t="shared" si="11"/>
        <v>1.0967611336032377</v>
      </c>
      <c r="I53" s="163">
        <v>1</v>
      </c>
      <c r="J53" s="161">
        <f t="shared" si="7"/>
        <v>208320</v>
      </c>
      <c r="K53" s="163">
        <f t="shared" si="8"/>
        <v>0.8015078261503664</v>
      </c>
      <c r="L53" s="163">
        <f t="shared" si="9"/>
        <v>0</v>
      </c>
      <c r="M53" s="163">
        <f t="shared" si="10"/>
        <v>0.7864256896367844</v>
      </c>
      <c r="N53" s="163">
        <f t="shared" si="4"/>
        <v>0</v>
      </c>
    </row>
    <row r="54" spans="1:14" ht="15.75" hidden="1" outlineLevel="2">
      <c r="A54" s="154">
        <f t="shared" si="5"/>
        <v>22</v>
      </c>
      <c r="B54" s="160">
        <v>42643</v>
      </c>
      <c r="C54" s="155">
        <f t="shared" si="1"/>
        <v>2016</v>
      </c>
      <c r="D54" s="161">
        <v>280</v>
      </c>
      <c r="E54" s="157">
        <f t="shared" si="2"/>
        <v>179.4360902255637</v>
      </c>
      <c r="F54" s="162">
        <f t="shared" si="3"/>
        <v>1.6165413533834587</v>
      </c>
      <c r="G54" s="157">
        <f t="shared" si="12"/>
        <v>180.24436090225544</v>
      </c>
      <c r="H54" s="163">
        <f t="shared" si="11"/>
        <v>1.0870121457489865</v>
      </c>
      <c r="I54" s="163">
        <v>1</v>
      </c>
      <c r="J54" s="161">
        <f t="shared" si="7"/>
        <v>201600</v>
      </c>
      <c r="K54" s="163">
        <f t="shared" si="8"/>
        <v>0.7756527349842256</v>
      </c>
      <c r="L54" s="163">
        <f t="shared" si="9"/>
        <v>0</v>
      </c>
      <c r="M54" s="163">
        <f t="shared" si="10"/>
        <v>0.7864256896367844</v>
      </c>
      <c r="N54" s="163">
        <f t="shared" si="4"/>
        <v>0</v>
      </c>
    </row>
    <row r="55" spans="1:14" ht="15.75" hidden="1" outlineLevel="2">
      <c r="A55" s="154">
        <f t="shared" si="5"/>
        <v>23</v>
      </c>
      <c r="B55" s="160">
        <v>42674</v>
      </c>
      <c r="C55" s="155">
        <f t="shared" si="1"/>
        <v>2016</v>
      </c>
      <c r="D55" s="161">
        <v>280</v>
      </c>
      <c r="E55" s="157">
        <f t="shared" si="2"/>
        <v>177.81954887218023</v>
      </c>
      <c r="F55" s="162">
        <f t="shared" si="3"/>
        <v>1.6165413533834587</v>
      </c>
      <c r="G55" s="157">
        <f t="shared" si="12"/>
        <v>178.62781954887197</v>
      </c>
      <c r="H55" s="163">
        <f t="shared" si="11"/>
        <v>1.0772631578947356</v>
      </c>
      <c r="I55" s="163">
        <v>1</v>
      </c>
      <c r="J55" s="161">
        <f t="shared" si="7"/>
        <v>208320</v>
      </c>
      <c r="K55" s="163">
        <f t="shared" si="8"/>
        <v>0.8015078261503664</v>
      </c>
      <c r="L55" s="163">
        <f t="shared" si="9"/>
        <v>0</v>
      </c>
      <c r="M55" s="163">
        <f t="shared" si="10"/>
        <v>0.7864256896367844</v>
      </c>
      <c r="N55" s="163">
        <f t="shared" si="4"/>
        <v>0</v>
      </c>
    </row>
    <row r="56" spans="1:14" ht="15.75" hidden="1" outlineLevel="1">
      <c r="A56" s="154">
        <f t="shared" si="5"/>
        <v>24</v>
      </c>
      <c r="B56" s="160">
        <v>42704</v>
      </c>
      <c r="C56" s="155">
        <f t="shared" si="1"/>
        <v>2016</v>
      </c>
      <c r="D56" s="161">
        <v>280</v>
      </c>
      <c r="E56" s="157">
        <f t="shared" si="2"/>
        <v>176.20300751879677</v>
      </c>
      <c r="F56" s="162">
        <f t="shared" si="3"/>
        <v>1.6165413533834587</v>
      </c>
      <c r="G56" s="157">
        <f t="shared" si="12"/>
        <v>177.0112781954885</v>
      </c>
      <c r="H56" s="163">
        <f t="shared" si="11"/>
        <v>1.0675141700404844</v>
      </c>
      <c r="I56" s="163">
        <v>1</v>
      </c>
      <c r="J56" s="161">
        <f t="shared" si="7"/>
        <v>201600</v>
      </c>
      <c r="K56" s="163">
        <f t="shared" si="8"/>
        <v>0.7756527349842256</v>
      </c>
      <c r="L56" s="163">
        <f t="shared" si="9"/>
        <v>0</v>
      </c>
      <c r="M56" s="163">
        <f t="shared" si="10"/>
        <v>0.7864256896367844</v>
      </c>
      <c r="N56" s="163">
        <f t="shared" si="4"/>
        <v>0</v>
      </c>
    </row>
    <row r="57" spans="1:14" ht="15.75" hidden="1" outlineLevel="2">
      <c r="A57" s="154">
        <f t="shared" si="5"/>
        <v>25</v>
      </c>
      <c r="B57" s="160">
        <v>42735</v>
      </c>
      <c r="C57" s="155">
        <f t="shared" si="1"/>
        <v>2016</v>
      </c>
      <c r="D57" s="161">
        <v>380</v>
      </c>
      <c r="E57" s="157">
        <f t="shared" si="2"/>
        <v>174.5864661654133</v>
      </c>
      <c r="F57" s="162">
        <f t="shared" si="3"/>
        <v>1.6165413533834587</v>
      </c>
      <c r="G57" s="157">
        <f>+E57+0.5*F57</f>
        <v>175.39473684210503</v>
      </c>
      <c r="H57" s="163">
        <f t="shared" si="11"/>
        <v>1.0577651821862335</v>
      </c>
      <c r="I57" s="163">
        <v>1</v>
      </c>
      <c r="J57" s="161">
        <f t="shared" si="7"/>
        <v>282720</v>
      </c>
      <c r="K57" s="163">
        <f t="shared" si="8"/>
        <v>1.0877606212040687</v>
      </c>
      <c r="L57" s="163">
        <f t="shared" si="9"/>
        <v>0</v>
      </c>
      <c r="M57" s="163">
        <f t="shared" si="10"/>
        <v>1.0672920073642072</v>
      </c>
      <c r="N57" s="163">
        <f t="shared" si="4"/>
        <v>0</v>
      </c>
    </row>
    <row r="58" spans="1:14" ht="15.75" hidden="1" outlineLevel="2">
      <c r="A58" s="154">
        <f t="shared" si="5"/>
        <v>26</v>
      </c>
      <c r="B58" s="160">
        <v>42766</v>
      </c>
      <c r="C58" s="155">
        <f t="shared" si="1"/>
        <v>2017</v>
      </c>
      <c r="D58" s="161">
        <v>380</v>
      </c>
      <c r="E58" s="157">
        <f aca="true" t="shared" si="13" ref="E58:E121">+E57-F58</f>
        <v>172.96992481202983</v>
      </c>
      <c r="F58" s="162">
        <f aca="true" t="shared" si="14" ref="F58:F121">$B$5/$B$8</f>
        <v>1.6165413533834587</v>
      </c>
      <c r="G58" s="157">
        <f aca="true" t="shared" si="15" ref="G58:G121">+E58+0.5*F58</f>
        <v>173.77819548872156</v>
      </c>
      <c r="H58" s="163">
        <f aca="true" t="shared" si="16" ref="H58:H121">+G58*$B$12*1/12</f>
        <v>1.0480161943319823</v>
      </c>
      <c r="I58" s="163">
        <v>1</v>
      </c>
      <c r="J58" s="161">
        <f t="shared" si="7"/>
        <v>282720</v>
      </c>
      <c r="K58" s="163">
        <f t="shared" si="8"/>
        <v>1.0877606212040687</v>
      </c>
      <c r="L58" s="163">
        <f t="shared" si="9"/>
        <v>0</v>
      </c>
      <c r="M58" s="163">
        <f t="shared" si="10"/>
        <v>1.0672920073642072</v>
      </c>
      <c r="N58" s="163">
        <f t="shared" si="4"/>
        <v>0</v>
      </c>
    </row>
    <row r="59" spans="1:14" ht="15.75" hidden="1" outlineLevel="2">
      <c r="A59" s="154">
        <f t="shared" si="5"/>
        <v>27</v>
      </c>
      <c r="B59" s="160">
        <v>42794</v>
      </c>
      <c r="C59" s="155">
        <f t="shared" si="1"/>
        <v>2017</v>
      </c>
      <c r="D59" s="161">
        <v>380</v>
      </c>
      <c r="E59" s="157">
        <f t="shared" si="13"/>
        <v>171.35338345864636</v>
      </c>
      <c r="F59" s="162">
        <f t="shared" si="14"/>
        <v>1.6165413533834587</v>
      </c>
      <c r="G59" s="157">
        <f t="shared" si="15"/>
        <v>172.1616541353381</v>
      </c>
      <c r="H59" s="163">
        <f t="shared" si="16"/>
        <v>1.0382672064777314</v>
      </c>
      <c r="I59" s="163">
        <v>1</v>
      </c>
      <c r="J59" s="161">
        <f t="shared" si="7"/>
        <v>255360</v>
      </c>
      <c r="K59" s="163">
        <f t="shared" si="8"/>
        <v>0.9824934643133524</v>
      </c>
      <c r="L59" s="163">
        <f t="shared" si="9"/>
        <v>0</v>
      </c>
      <c r="M59" s="163">
        <f t="shared" si="10"/>
        <v>1.0672920073642072</v>
      </c>
      <c r="N59" s="163">
        <f t="shared" si="4"/>
        <v>0</v>
      </c>
    </row>
    <row r="60" spans="1:14" ht="15.75" hidden="1" outlineLevel="2">
      <c r="A60" s="154">
        <f t="shared" si="5"/>
        <v>28</v>
      </c>
      <c r="B60" s="160">
        <v>42825</v>
      </c>
      <c r="C60" s="155">
        <f t="shared" si="1"/>
        <v>2017</v>
      </c>
      <c r="D60" s="161">
        <v>380</v>
      </c>
      <c r="E60" s="157">
        <f t="shared" si="13"/>
        <v>169.7368421052629</v>
      </c>
      <c r="F60" s="162">
        <f t="shared" si="14"/>
        <v>1.6165413533834587</v>
      </c>
      <c r="G60" s="157">
        <f t="shared" si="15"/>
        <v>170.54511278195463</v>
      </c>
      <c r="H60" s="163">
        <f t="shared" si="16"/>
        <v>1.0285182186234803</v>
      </c>
      <c r="I60" s="163">
        <v>1</v>
      </c>
      <c r="J60" s="161">
        <f t="shared" si="7"/>
        <v>282720</v>
      </c>
      <c r="K60" s="163">
        <f t="shared" si="8"/>
        <v>1.0877606212040687</v>
      </c>
      <c r="L60" s="163">
        <f t="shared" si="9"/>
        <v>0</v>
      </c>
      <c r="M60" s="163">
        <f t="shared" si="10"/>
        <v>1.0672920073642072</v>
      </c>
      <c r="N60" s="163">
        <f t="shared" si="4"/>
        <v>0</v>
      </c>
    </row>
    <row r="61" spans="1:14" ht="15.75" hidden="1" outlineLevel="2">
      <c r="A61" s="154">
        <f t="shared" si="5"/>
        <v>29</v>
      </c>
      <c r="B61" s="160">
        <v>42855</v>
      </c>
      <c r="C61" s="155">
        <f t="shared" si="1"/>
        <v>2017</v>
      </c>
      <c r="D61" s="161">
        <v>380</v>
      </c>
      <c r="E61" s="157">
        <f t="shared" si="13"/>
        <v>168.12030075187943</v>
      </c>
      <c r="F61" s="162">
        <f t="shared" si="14"/>
        <v>1.6165413533834587</v>
      </c>
      <c r="G61" s="157">
        <f t="shared" si="15"/>
        <v>168.92857142857116</v>
      </c>
      <c r="H61" s="163">
        <f t="shared" si="16"/>
        <v>1.018769230769229</v>
      </c>
      <c r="I61" s="163">
        <v>1</v>
      </c>
      <c r="J61" s="161">
        <f t="shared" si="7"/>
        <v>273600</v>
      </c>
      <c r="K61" s="163">
        <f t="shared" si="8"/>
        <v>1.0526715689071633</v>
      </c>
      <c r="L61" s="163">
        <f t="shared" si="9"/>
        <v>0</v>
      </c>
      <c r="M61" s="163">
        <f t="shared" si="10"/>
        <v>1.0672920073642072</v>
      </c>
      <c r="N61" s="163">
        <f t="shared" si="4"/>
        <v>0</v>
      </c>
    </row>
    <row r="62" spans="1:14" ht="15.75" hidden="1" outlineLevel="2">
      <c r="A62" s="154">
        <f t="shared" si="5"/>
        <v>30</v>
      </c>
      <c r="B62" s="160">
        <v>42886</v>
      </c>
      <c r="C62" s="155">
        <f t="shared" si="1"/>
        <v>2017</v>
      </c>
      <c r="D62" s="161">
        <v>380</v>
      </c>
      <c r="E62" s="157">
        <f t="shared" si="13"/>
        <v>166.50375939849596</v>
      </c>
      <c r="F62" s="162">
        <f t="shared" si="14"/>
        <v>1.6165413533834587</v>
      </c>
      <c r="G62" s="157">
        <f t="shared" si="15"/>
        <v>167.3120300751877</v>
      </c>
      <c r="H62" s="163">
        <f t="shared" si="16"/>
        <v>1.0090202429149782</v>
      </c>
      <c r="I62" s="163">
        <v>1</v>
      </c>
      <c r="J62" s="161">
        <f t="shared" si="7"/>
        <v>282720</v>
      </c>
      <c r="K62" s="163">
        <f t="shared" si="8"/>
        <v>1.0877606212040687</v>
      </c>
      <c r="L62" s="163">
        <f t="shared" si="9"/>
        <v>0</v>
      </c>
      <c r="M62" s="163">
        <f t="shared" si="10"/>
        <v>1.0672920073642072</v>
      </c>
      <c r="N62" s="163">
        <f t="shared" si="4"/>
        <v>0</v>
      </c>
    </row>
    <row r="63" spans="1:14" ht="15.75" hidden="1" outlineLevel="2">
      <c r="A63" s="154">
        <f t="shared" si="5"/>
        <v>31</v>
      </c>
      <c r="B63" s="160">
        <v>42916</v>
      </c>
      <c r="C63" s="155">
        <f t="shared" si="1"/>
        <v>2017</v>
      </c>
      <c r="D63" s="161">
        <v>380</v>
      </c>
      <c r="E63" s="157">
        <f t="shared" si="13"/>
        <v>164.8872180451125</v>
      </c>
      <c r="F63" s="162">
        <f t="shared" si="14"/>
        <v>1.6165413533834587</v>
      </c>
      <c r="G63" s="157">
        <f t="shared" si="15"/>
        <v>165.69548872180422</v>
      </c>
      <c r="H63" s="163">
        <f t="shared" si="16"/>
        <v>0.999271255060727</v>
      </c>
      <c r="I63" s="163">
        <v>1</v>
      </c>
      <c r="J63" s="161">
        <f t="shared" si="7"/>
        <v>273600</v>
      </c>
      <c r="K63" s="163">
        <f t="shared" si="8"/>
        <v>1.0526715689071633</v>
      </c>
      <c r="L63" s="163">
        <f t="shared" si="9"/>
        <v>0</v>
      </c>
      <c r="M63" s="163">
        <f t="shared" si="10"/>
        <v>1.0672920073642072</v>
      </c>
      <c r="N63" s="163">
        <f t="shared" si="4"/>
        <v>0</v>
      </c>
    </row>
    <row r="64" spans="1:14" ht="15.75" hidden="1" outlineLevel="2">
      <c r="A64" s="154">
        <f t="shared" si="5"/>
        <v>32</v>
      </c>
      <c r="B64" s="160">
        <v>42947</v>
      </c>
      <c r="C64" s="155">
        <f t="shared" si="1"/>
        <v>2017</v>
      </c>
      <c r="D64" s="161">
        <v>380</v>
      </c>
      <c r="E64" s="157">
        <f t="shared" si="13"/>
        <v>163.27067669172902</v>
      </c>
      <c r="F64" s="162">
        <f t="shared" si="14"/>
        <v>1.6165413533834587</v>
      </c>
      <c r="G64" s="157">
        <f t="shared" si="15"/>
        <v>164.07894736842076</v>
      </c>
      <c r="H64" s="163">
        <f t="shared" si="16"/>
        <v>0.989522267206476</v>
      </c>
      <c r="I64" s="163">
        <v>1</v>
      </c>
      <c r="J64" s="161">
        <f t="shared" si="7"/>
        <v>282720</v>
      </c>
      <c r="K64" s="163">
        <f t="shared" si="8"/>
        <v>1.0877606212040687</v>
      </c>
      <c r="L64" s="163">
        <f t="shared" si="9"/>
        <v>0</v>
      </c>
      <c r="M64" s="163">
        <f t="shared" si="10"/>
        <v>1.0672920073642072</v>
      </c>
      <c r="N64" s="163">
        <f t="shared" si="4"/>
        <v>0</v>
      </c>
    </row>
    <row r="65" spans="1:14" ht="15.75" hidden="1" outlineLevel="2">
      <c r="A65" s="154">
        <f t="shared" si="5"/>
        <v>33</v>
      </c>
      <c r="B65" s="160">
        <v>42978</v>
      </c>
      <c r="C65" s="155">
        <f t="shared" si="1"/>
        <v>2017</v>
      </c>
      <c r="D65" s="161">
        <v>380</v>
      </c>
      <c r="E65" s="157">
        <f t="shared" si="13"/>
        <v>161.65413533834555</v>
      </c>
      <c r="F65" s="162">
        <f t="shared" si="14"/>
        <v>1.6165413533834587</v>
      </c>
      <c r="G65" s="157">
        <f t="shared" si="15"/>
        <v>162.4624060150373</v>
      </c>
      <c r="H65" s="163">
        <f t="shared" si="16"/>
        <v>0.9797732793522248</v>
      </c>
      <c r="I65" s="163">
        <v>1</v>
      </c>
      <c r="J65" s="161">
        <f t="shared" si="7"/>
        <v>282720</v>
      </c>
      <c r="K65" s="163">
        <f t="shared" si="8"/>
        <v>1.0877606212040687</v>
      </c>
      <c r="L65" s="163">
        <f t="shared" si="9"/>
        <v>0</v>
      </c>
      <c r="M65" s="163">
        <f t="shared" si="10"/>
        <v>1.0672920073642072</v>
      </c>
      <c r="N65" s="163">
        <f aca="true" t="shared" si="17" ref="N65:N96">$H$22*D65/1000</f>
        <v>0</v>
      </c>
    </row>
    <row r="66" spans="1:14" ht="15.75" hidden="1" outlineLevel="2">
      <c r="A66" s="154">
        <f t="shared" si="5"/>
        <v>34</v>
      </c>
      <c r="B66" s="160">
        <v>43008</v>
      </c>
      <c r="C66" s="155">
        <f t="shared" si="1"/>
        <v>2017</v>
      </c>
      <c r="D66" s="161">
        <v>380</v>
      </c>
      <c r="E66" s="157">
        <f t="shared" si="13"/>
        <v>160.0375939849621</v>
      </c>
      <c r="F66" s="162">
        <f t="shared" si="14"/>
        <v>1.6165413533834587</v>
      </c>
      <c r="G66" s="157">
        <f t="shared" si="15"/>
        <v>160.84586466165382</v>
      </c>
      <c r="H66" s="163">
        <f t="shared" si="16"/>
        <v>0.9700242914979738</v>
      </c>
      <c r="I66" s="163">
        <v>1</v>
      </c>
      <c r="J66" s="161">
        <f t="shared" si="7"/>
        <v>273600</v>
      </c>
      <c r="K66" s="163">
        <f t="shared" si="8"/>
        <v>1.0526715689071633</v>
      </c>
      <c r="L66" s="163">
        <f t="shared" si="9"/>
        <v>0</v>
      </c>
      <c r="M66" s="163">
        <f t="shared" si="10"/>
        <v>1.0672920073642072</v>
      </c>
      <c r="N66" s="163">
        <f t="shared" si="17"/>
        <v>0</v>
      </c>
    </row>
    <row r="67" spans="1:14" ht="15.75" hidden="1" outlineLevel="2">
      <c r="A67" s="154">
        <f t="shared" si="5"/>
        <v>35</v>
      </c>
      <c r="B67" s="160">
        <v>43039</v>
      </c>
      <c r="C67" s="155">
        <f t="shared" si="1"/>
        <v>2017</v>
      </c>
      <c r="D67" s="161">
        <v>380</v>
      </c>
      <c r="E67" s="157">
        <f t="shared" si="13"/>
        <v>158.42105263157862</v>
      </c>
      <c r="F67" s="162">
        <f t="shared" si="14"/>
        <v>1.6165413533834587</v>
      </c>
      <c r="G67" s="157">
        <f t="shared" si="15"/>
        <v>159.22932330827035</v>
      </c>
      <c r="H67" s="163">
        <f t="shared" si="16"/>
        <v>0.9602753036437227</v>
      </c>
      <c r="I67" s="163">
        <v>1</v>
      </c>
      <c r="J67" s="161">
        <f t="shared" si="7"/>
        <v>282720</v>
      </c>
      <c r="K67" s="163">
        <f t="shared" si="8"/>
        <v>1.0877606212040687</v>
      </c>
      <c r="L67" s="163">
        <f t="shared" si="9"/>
        <v>0</v>
      </c>
      <c r="M67" s="163">
        <f t="shared" si="10"/>
        <v>1.0672920073642072</v>
      </c>
      <c r="N67" s="163">
        <f t="shared" si="17"/>
        <v>0</v>
      </c>
    </row>
    <row r="68" spans="1:14" ht="15.75" hidden="1" outlineLevel="1">
      <c r="A68" s="154">
        <f t="shared" si="5"/>
        <v>36</v>
      </c>
      <c r="B68" s="160">
        <v>43069</v>
      </c>
      <c r="C68" s="155">
        <f t="shared" si="1"/>
        <v>2017</v>
      </c>
      <c r="D68" s="161">
        <v>380</v>
      </c>
      <c r="E68" s="157">
        <f t="shared" si="13"/>
        <v>156.80451127819515</v>
      </c>
      <c r="F68" s="162">
        <f t="shared" si="14"/>
        <v>1.6165413533834587</v>
      </c>
      <c r="G68" s="157">
        <f t="shared" si="15"/>
        <v>157.61278195488688</v>
      </c>
      <c r="H68" s="163">
        <f t="shared" si="16"/>
        <v>0.9505263157894718</v>
      </c>
      <c r="I68" s="163">
        <v>1</v>
      </c>
      <c r="J68" s="161">
        <f t="shared" si="7"/>
        <v>273600</v>
      </c>
      <c r="K68" s="163">
        <f t="shared" si="8"/>
        <v>1.0526715689071633</v>
      </c>
      <c r="L68" s="163">
        <f t="shared" si="9"/>
        <v>0</v>
      </c>
      <c r="M68" s="163">
        <f t="shared" si="10"/>
        <v>1.0672920073642072</v>
      </c>
      <c r="N68" s="163">
        <f t="shared" si="17"/>
        <v>0</v>
      </c>
    </row>
    <row r="69" spans="1:14" ht="15.75" hidden="1" outlineLevel="2">
      <c r="A69" s="154">
        <f t="shared" si="5"/>
        <v>37</v>
      </c>
      <c r="B69" s="160">
        <v>43100</v>
      </c>
      <c r="C69" s="155">
        <f t="shared" si="1"/>
        <v>2017</v>
      </c>
      <c r="D69" s="161">
        <v>380</v>
      </c>
      <c r="E69" s="157">
        <f t="shared" si="13"/>
        <v>155.18796992481168</v>
      </c>
      <c r="F69" s="162">
        <f t="shared" si="14"/>
        <v>1.6165413533834587</v>
      </c>
      <c r="G69" s="157">
        <f t="shared" si="15"/>
        <v>155.99624060150342</v>
      </c>
      <c r="H69" s="163">
        <f t="shared" si="16"/>
        <v>0.9407773279352206</v>
      </c>
      <c r="I69" s="163">
        <v>1</v>
      </c>
      <c r="J69" s="161">
        <f t="shared" si="7"/>
        <v>282720</v>
      </c>
      <c r="K69" s="163">
        <f t="shared" si="8"/>
        <v>1.0877606212040687</v>
      </c>
      <c r="L69" s="163">
        <f t="shared" si="9"/>
        <v>0</v>
      </c>
      <c r="M69" s="163">
        <f t="shared" si="10"/>
        <v>1.0672920073642072</v>
      </c>
      <c r="N69" s="163">
        <f t="shared" si="17"/>
        <v>0</v>
      </c>
    </row>
    <row r="70" spans="1:14" ht="15.75" hidden="1" outlineLevel="2">
      <c r="A70" s="154">
        <f t="shared" si="5"/>
        <v>38</v>
      </c>
      <c r="B70" s="160">
        <v>43131</v>
      </c>
      <c r="C70" s="155">
        <f t="shared" si="1"/>
        <v>2018</v>
      </c>
      <c r="D70" s="161">
        <v>380</v>
      </c>
      <c r="E70" s="157">
        <f t="shared" si="13"/>
        <v>153.5714285714282</v>
      </c>
      <c r="F70" s="162">
        <f t="shared" si="14"/>
        <v>1.6165413533834587</v>
      </c>
      <c r="G70" s="157">
        <f t="shared" si="15"/>
        <v>154.37969924811995</v>
      </c>
      <c r="H70" s="163">
        <f t="shared" si="16"/>
        <v>0.9310283400809696</v>
      </c>
      <c r="I70" s="163">
        <v>1</v>
      </c>
      <c r="J70" s="161">
        <f t="shared" si="7"/>
        <v>282720</v>
      </c>
      <c r="K70" s="163">
        <f t="shared" si="8"/>
        <v>1.0877606212040687</v>
      </c>
      <c r="L70" s="163">
        <f t="shared" si="9"/>
        <v>0</v>
      </c>
      <c r="M70" s="163">
        <f t="shared" si="10"/>
        <v>1.0672920073642072</v>
      </c>
      <c r="N70" s="163">
        <f t="shared" si="17"/>
        <v>0</v>
      </c>
    </row>
    <row r="71" spans="1:14" ht="15.75" hidden="1" outlineLevel="2">
      <c r="A71" s="154">
        <f t="shared" si="5"/>
        <v>39</v>
      </c>
      <c r="B71" s="160">
        <v>43159</v>
      </c>
      <c r="C71" s="155">
        <f t="shared" si="1"/>
        <v>2018</v>
      </c>
      <c r="D71" s="161">
        <v>380</v>
      </c>
      <c r="E71" s="157">
        <f t="shared" si="13"/>
        <v>151.95488721804475</v>
      </c>
      <c r="F71" s="162">
        <f t="shared" si="14"/>
        <v>1.6165413533834587</v>
      </c>
      <c r="G71" s="157">
        <f t="shared" si="15"/>
        <v>152.76315789473648</v>
      </c>
      <c r="H71" s="163">
        <f t="shared" si="16"/>
        <v>0.9212793522267185</v>
      </c>
      <c r="I71" s="163">
        <v>1</v>
      </c>
      <c r="J71" s="161">
        <f t="shared" si="7"/>
        <v>255360</v>
      </c>
      <c r="K71" s="163">
        <f t="shared" si="8"/>
        <v>0.9824934643133524</v>
      </c>
      <c r="L71" s="163">
        <f t="shared" si="9"/>
        <v>0</v>
      </c>
      <c r="M71" s="163">
        <f t="shared" si="10"/>
        <v>1.0672920073642072</v>
      </c>
      <c r="N71" s="163">
        <f t="shared" si="17"/>
        <v>0</v>
      </c>
    </row>
    <row r="72" spans="1:14" ht="15.75" hidden="1" outlineLevel="2">
      <c r="A72" s="154">
        <f t="shared" si="5"/>
        <v>40</v>
      </c>
      <c r="B72" s="160">
        <v>43190</v>
      </c>
      <c r="C72" s="155">
        <f t="shared" si="1"/>
        <v>2018</v>
      </c>
      <c r="D72" s="161">
        <v>380</v>
      </c>
      <c r="E72" s="157">
        <f t="shared" si="13"/>
        <v>150.33834586466128</v>
      </c>
      <c r="F72" s="162">
        <f t="shared" si="14"/>
        <v>1.6165413533834587</v>
      </c>
      <c r="G72" s="157">
        <f t="shared" si="15"/>
        <v>151.146616541353</v>
      </c>
      <c r="H72" s="163">
        <f t="shared" si="16"/>
        <v>0.9115303643724674</v>
      </c>
      <c r="I72" s="163">
        <v>1</v>
      </c>
      <c r="J72" s="161">
        <f t="shared" si="7"/>
        <v>282720</v>
      </c>
      <c r="K72" s="163">
        <f t="shared" si="8"/>
        <v>1.0877606212040687</v>
      </c>
      <c r="L72" s="163">
        <f t="shared" si="9"/>
        <v>0</v>
      </c>
      <c r="M72" s="163">
        <f t="shared" si="10"/>
        <v>1.0672920073642072</v>
      </c>
      <c r="N72" s="163">
        <f t="shared" si="17"/>
        <v>0</v>
      </c>
    </row>
    <row r="73" spans="1:14" ht="15.75" hidden="1" outlineLevel="2">
      <c r="A73" s="154">
        <f t="shared" si="5"/>
        <v>41</v>
      </c>
      <c r="B73" s="160">
        <v>43220</v>
      </c>
      <c r="C73" s="155">
        <f t="shared" si="1"/>
        <v>2018</v>
      </c>
      <c r="D73" s="161">
        <v>380</v>
      </c>
      <c r="E73" s="157">
        <f t="shared" si="13"/>
        <v>148.7218045112778</v>
      </c>
      <c r="F73" s="162">
        <f t="shared" si="14"/>
        <v>1.6165413533834587</v>
      </c>
      <c r="G73" s="157">
        <f t="shared" si="15"/>
        <v>149.53007518796954</v>
      </c>
      <c r="H73" s="163">
        <f t="shared" si="16"/>
        <v>0.9017813765182163</v>
      </c>
      <c r="I73" s="163">
        <v>1</v>
      </c>
      <c r="J73" s="161">
        <f t="shared" si="7"/>
        <v>273600</v>
      </c>
      <c r="K73" s="163">
        <f t="shared" si="8"/>
        <v>1.0526715689071633</v>
      </c>
      <c r="L73" s="163">
        <f t="shared" si="9"/>
        <v>0</v>
      </c>
      <c r="M73" s="163">
        <f t="shared" si="10"/>
        <v>1.0672920073642072</v>
      </c>
      <c r="N73" s="163">
        <f t="shared" si="17"/>
        <v>0</v>
      </c>
    </row>
    <row r="74" spans="1:14" ht="15.75" hidden="1" outlineLevel="2">
      <c r="A74" s="154">
        <f t="shared" si="5"/>
        <v>42</v>
      </c>
      <c r="B74" s="160">
        <v>43251</v>
      </c>
      <c r="C74" s="155">
        <f aca="true" t="shared" si="18" ref="C74:C137">+YEAR(B74)</f>
        <v>2018</v>
      </c>
      <c r="D74" s="161">
        <v>380</v>
      </c>
      <c r="E74" s="157">
        <f t="shared" si="13"/>
        <v>147.10526315789434</v>
      </c>
      <c r="F74" s="162">
        <f t="shared" si="14"/>
        <v>1.6165413533834587</v>
      </c>
      <c r="G74" s="157">
        <f t="shared" si="15"/>
        <v>147.91353383458608</v>
      </c>
      <c r="H74" s="163">
        <f t="shared" si="16"/>
        <v>0.8920323886639653</v>
      </c>
      <c r="I74" s="163">
        <v>1</v>
      </c>
      <c r="J74" s="161">
        <f t="shared" si="7"/>
        <v>282720</v>
      </c>
      <c r="K74" s="163">
        <f t="shared" si="8"/>
        <v>1.0877606212040687</v>
      </c>
      <c r="L74" s="163">
        <f t="shared" si="9"/>
        <v>0</v>
      </c>
      <c r="M74" s="163">
        <f t="shared" si="10"/>
        <v>1.0672920073642072</v>
      </c>
      <c r="N74" s="163">
        <f t="shared" si="17"/>
        <v>0</v>
      </c>
    </row>
    <row r="75" spans="1:14" ht="15.75" hidden="1" outlineLevel="2">
      <c r="A75" s="154">
        <f aca="true" t="shared" si="19" ref="A75:A138">+A74+1</f>
        <v>43</v>
      </c>
      <c r="B75" s="160">
        <v>43281</v>
      </c>
      <c r="C75" s="155">
        <f t="shared" si="18"/>
        <v>2018</v>
      </c>
      <c r="D75" s="161">
        <v>380</v>
      </c>
      <c r="E75" s="157">
        <f t="shared" si="13"/>
        <v>145.48872180451087</v>
      </c>
      <c r="F75" s="162">
        <f t="shared" si="14"/>
        <v>1.6165413533834587</v>
      </c>
      <c r="G75" s="157">
        <f t="shared" si="15"/>
        <v>146.2969924812026</v>
      </c>
      <c r="H75" s="163">
        <f t="shared" si="16"/>
        <v>0.8822834008097141</v>
      </c>
      <c r="I75" s="163">
        <v>1</v>
      </c>
      <c r="J75" s="161">
        <f t="shared" si="7"/>
        <v>273600</v>
      </c>
      <c r="K75" s="163">
        <f t="shared" si="8"/>
        <v>1.0526715689071633</v>
      </c>
      <c r="L75" s="163">
        <f t="shared" si="9"/>
        <v>0</v>
      </c>
      <c r="M75" s="163">
        <f t="shared" si="10"/>
        <v>1.0672920073642072</v>
      </c>
      <c r="N75" s="163">
        <f t="shared" si="17"/>
        <v>0</v>
      </c>
    </row>
    <row r="76" spans="1:14" ht="15.75" hidden="1" outlineLevel="2">
      <c r="A76" s="154">
        <f t="shared" si="19"/>
        <v>44</v>
      </c>
      <c r="B76" s="160">
        <v>43312</v>
      </c>
      <c r="C76" s="155">
        <f t="shared" si="18"/>
        <v>2018</v>
      </c>
      <c r="D76" s="161">
        <v>380</v>
      </c>
      <c r="E76" s="157">
        <f t="shared" si="13"/>
        <v>143.8721804511274</v>
      </c>
      <c r="F76" s="162">
        <f t="shared" si="14"/>
        <v>1.6165413533834587</v>
      </c>
      <c r="G76" s="157">
        <f t="shared" si="15"/>
        <v>144.68045112781914</v>
      </c>
      <c r="H76" s="163">
        <f t="shared" si="16"/>
        <v>0.8725344129554631</v>
      </c>
      <c r="I76" s="163">
        <v>1</v>
      </c>
      <c r="J76" s="161">
        <f t="shared" si="7"/>
        <v>282720</v>
      </c>
      <c r="K76" s="163">
        <f t="shared" si="8"/>
        <v>1.0877606212040687</v>
      </c>
      <c r="L76" s="163">
        <f t="shared" si="9"/>
        <v>0</v>
      </c>
      <c r="M76" s="163">
        <f t="shared" si="10"/>
        <v>1.0672920073642072</v>
      </c>
      <c r="N76" s="163">
        <f t="shared" si="17"/>
        <v>0</v>
      </c>
    </row>
    <row r="77" spans="1:14" ht="15.75" hidden="1" outlineLevel="2">
      <c r="A77" s="154">
        <f t="shared" si="19"/>
        <v>45</v>
      </c>
      <c r="B77" s="160">
        <v>43343</v>
      </c>
      <c r="C77" s="155">
        <f t="shared" si="18"/>
        <v>2018</v>
      </c>
      <c r="D77" s="161">
        <v>380</v>
      </c>
      <c r="E77" s="157">
        <f t="shared" si="13"/>
        <v>142.25563909774394</v>
      </c>
      <c r="F77" s="162">
        <f t="shared" si="14"/>
        <v>1.6165413533834587</v>
      </c>
      <c r="G77" s="157">
        <f t="shared" si="15"/>
        <v>143.06390977443567</v>
      </c>
      <c r="H77" s="163">
        <f t="shared" si="16"/>
        <v>0.862785425101212</v>
      </c>
      <c r="I77" s="163">
        <v>1</v>
      </c>
      <c r="J77" s="161">
        <f t="shared" si="7"/>
        <v>282720</v>
      </c>
      <c r="K77" s="163">
        <f t="shared" si="8"/>
        <v>1.0877606212040687</v>
      </c>
      <c r="L77" s="163">
        <f t="shared" si="9"/>
        <v>0</v>
      </c>
      <c r="M77" s="163">
        <f t="shared" si="10"/>
        <v>1.0672920073642072</v>
      </c>
      <c r="N77" s="163">
        <f t="shared" si="17"/>
        <v>0</v>
      </c>
    </row>
    <row r="78" spans="1:14" ht="15.75" hidden="1" outlineLevel="2">
      <c r="A78" s="154">
        <f t="shared" si="19"/>
        <v>46</v>
      </c>
      <c r="B78" s="160">
        <v>43373</v>
      </c>
      <c r="C78" s="155">
        <f t="shared" si="18"/>
        <v>2018</v>
      </c>
      <c r="D78" s="161">
        <v>380</v>
      </c>
      <c r="E78" s="157">
        <f t="shared" si="13"/>
        <v>140.63909774436047</v>
      </c>
      <c r="F78" s="162">
        <f t="shared" si="14"/>
        <v>1.6165413533834587</v>
      </c>
      <c r="G78" s="157">
        <f t="shared" si="15"/>
        <v>141.4473684210522</v>
      </c>
      <c r="H78" s="163">
        <f t="shared" si="16"/>
        <v>0.8530364372469609</v>
      </c>
      <c r="I78" s="163">
        <v>1</v>
      </c>
      <c r="J78" s="161">
        <f t="shared" si="7"/>
        <v>273600</v>
      </c>
      <c r="K78" s="163">
        <f t="shared" si="8"/>
        <v>1.0526715689071633</v>
      </c>
      <c r="L78" s="163">
        <f t="shared" si="9"/>
        <v>0</v>
      </c>
      <c r="M78" s="163">
        <f t="shared" si="10"/>
        <v>1.0672920073642072</v>
      </c>
      <c r="N78" s="163">
        <f t="shared" si="17"/>
        <v>0</v>
      </c>
    </row>
    <row r="79" spans="1:14" ht="15.75" hidden="1" outlineLevel="2">
      <c r="A79" s="154">
        <f t="shared" si="19"/>
        <v>47</v>
      </c>
      <c r="B79" s="160">
        <v>43404</v>
      </c>
      <c r="C79" s="155">
        <f t="shared" si="18"/>
        <v>2018</v>
      </c>
      <c r="D79" s="161">
        <v>380</v>
      </c>
      <c r="E79" s="157">
        <f t="shared" si="13"/>
        <v>139.022556390977</v>
      </c>
      <c r="F79" s="162">
        <f t="shared" si="14"/>
        <v>1.6165413533834587</v>
      </c>
      <c r="G79" s="157">
        <f t="shared" si="15"/>
        <v>139.83082706766874</v>
      </c>
      <c r="H79" s="163">
        <f t="shared" si="16"/>
        <v>0.8432874493927099</v>
      </c>
      <c r="I79" s="163">
        <v>1</v>
      </c>
      <c r="J79" s="161">
        <f t="shared" si="7"/>
        <v>282720</v>
      </c>
      <c r="K79" s="163">
        <f t="shared" si="8"/>
        <v>1.0877606212040687</v>
      </c>
      <c r="L79" s="163">
        <f t="shared" si="9"/>
        <v>0</v>
      </c>
      <c r="M79" s="163">
        <f t="shared" si="10"/>
        <v>1.0672920073642072</v>
      </c>
      <c r="N79" s="163">
        <f t="shared" si="17"/>
        <v>0</v>
      </c>
    </row>
    <row r="80" spans="1:14" ht="15.75" hidden="1" outlineLevel="1">
      <c r="A80" s="154">
        <f t="shared" si="19"/>
        <v>48</v>
      </c>
      <c r="B80" s="160">
        <v>43434</v>
      </c>
      <c r="C80" s="155">
        <f t="shared" si="18"/>
        <v>2018</v>
      </c>
      <c r="D80" s="161">
        <v>380</v>
      </c>
      <c r="E80" s="157">
        <f t="shared" si="13"/>
        <v>137.40601503759353</v>
      </c>
      <c r="F80" s="162">
        <f t="shared" si="14"/>
        <v>1.6165413533834587</v>
      </c>
      <c r="G80" s="157">
        <f t="shared" si="15"/>
        <v>138.21428571428527</v>
      </c>
      <c r="H80" s="163">
        <f t="shared" si="16"/>
        <v>0.8335384615384589</v>
      </c>
      <c r="I80" s="163">
        <v>1</v>
      </c>
      <c r="J80" s="161">
        <f t="shared" si="7"/>
        <v>273600</v>
      </c>
      <c r="K80" s="163">
        <f t="shared" si="8"/>
        <v>1.0526715689071633</v>
      </c>
      <c r="L80" s="163">
        <f t="shared" si="9"/>
        <v>0</v>
      </c>
      <c r="M80" s="163">
        <f t="shared" si="10"/>
        <v>1.0672920073642072</v>
      </c>
      <c r="N80" s="163">
        <f t="shared" si="17"/>
        <v>0</v>
      </c>
    </row>
    <row r="81" spans="1:14" ht="15.75" hidden="1" outlineLevel="2">
      <c r="A81" s="154">
        <f t="shared" si="19"/>
        <v>49</v>
      </c>
      <c r="B81" s="160">
        <v>43465</v>
      </c>
      <c r="C81" s="155">
        <f t="shared" si="18"/>
        <v>2018</v>
      </c>
      <c r="D81" s="161">
        <v>380</v>
      </c>
      <c r="E81" s="157">
        <f t="shared" si="13"/>
        <v>135.78947368421007</v>
      </c>
      <c r="F81" s="162">
        <f t="shared" si="14"/>
        <v>1.6165413533834587</v>
      </c>
      <c r="G81" s="157">
        <f t="shared" si="15"/>
        <v>136.5977443609018</v>
      </c>
      <c r="H81" s="163">
        <f t="shared" si="16"/>
        <v>0.8237894736842079</v>
      </c>
      <c r="I81" s="163">
        <v>1</v>
      </c>
      <c r="J81" s="161">
        <f t="shared" si="7"/>
        <v>282720</v>
      </c>
      <c r="K81" s="163">
        <f t="shared" si="8"/>
        <v>1.0877606212040687</v>
      </c>
      <c r="L81" s="163">
        <f t="shared" si="9"/>
        <v>0</v>
      </c>
      <c r="M81" s="163">
        <f t="shared" si="10"/>
        <v>1.0672920073642072</v>
      </c>
      <c r="N81" s="163">
        <f t="shared" si="17"/>
        <v>0</v>
      </c>
    </row>
    <row r="82" spans="1:14" ht="15.75" hidden="1" outlineLevel="2">
      <c r="A82" s="154">
        <f t="shared" si="19"/>
        <v>50</v>
      </c>
      <c r="B82" s="160">
        <v>43496</v>
      </c>
      <c r="C82" s="155">
        <f t="shared" si="18"/>
        <v>2019</v>
      </c>
      <c r="D82" s="161">
        <v>380</v>
      </c>
      <c r="E82" s="157">
        <f t="shared" si="13"/>
        <v>134.1729323308266</v>
      </c>
      <c r="F82" s="162">
        <f t="shared" si="14"/>
        <v>1.6165413533834587</v>
      </c>
      <c r="G82" s="157">
        <f t="shared" si="15"/>
        <v>134.98120300751833</v>
      </c>
      <c r="H82" s="163">
        <f t="shared" si="16"/>
        <v>0.8140404858299567</v>
      </c>
      <c r="I82" s="163">
        <v>1</v>
      </c>
      <c r="J82" s="161">
        <f t="shared" si="7"/>
        <v>282720</v>
      </c>
      <c r="K82" s="163">
        <f t="shared" si="8"/>
        <v>1.0877606212040687</v>
      </c>
      <c r="L82" s="163">
        <f t="shared" si="9"/>
        <v>0</v>
      </c>
      <c r="M82" s="163">
        <f t="shared" si="10"/>
        <v>1.0672920073642072</v>
      </c>
      <c r="N82" s="163">
        <f t="shared" si="17"/>
        <v>0</v>
      </c>
    </row>
    <row r="83" spans="1:14" ht="15.75" hidden="1" outlineLevel="2">
      <c r="A83" s="154">
        <f t="shared" si="19"/>
        <v>51</v>
      </c>
      <c r="B83" s="160">
        <v>43524</v>
      </c>
      <c r="C83" s="155">
        <f t="shared" si="18"/>
        <v>2019</v>
      </c>
      <c r="D83" s="161">
        <v>380</v>
      </c>
      <c r="E83" s="157">
        <f t="shared" si="13"/>
        <v>132.55639097744313</v>
      </c>
      <c r="F83" s="162">
        <f t="shared" si="14"/>
        <v>1.6165413533834587</v>
      </c>
      <c r="G83" s="157">
        <f t="shared" si="15"/>
        <v>133.36466165413486</v>
      </c>
      <c r="H83" s="163">
        <f t="shared" si="16"/>
        <v>0.8042914979757056</v>
      </c>
      <c r="I83" s="163">
        <v>1</v>
      </c>
      <c r="J83" s="161">
        <f t="shared" si="7"/>
        <v>255360</v>
      </c>
      <c r="K83" s="163">
        <f t="shared" si="8"/>
        <v>0.9824934643133524</v>
      </c>
      <c r="L83" s="163">
        <f t="shared" si="9"/>
        <v>0</v>
      </c>
      <c r="M83" s="163">
        <f t="shared" si="10"/>
        <v>1.0672920073642072</v>
      </c>
      <c r="N83" s="163">
        <f t="shared" si="17"/>
        <v>0</v>
      </c>
    </row>
    <row r="84" spans="1:14" ht="15.75" hidden="1" outlineLevel="2">
      <c r="A84" s="154">
        <f t="shared" si="19"/>
        <v>52</v>
      </c>
      <c r="B84" s="160">
        <v>43555</v>
      </c>
      <c r="C84" s="155">
        <f t="shared" si="18"/>
        <v>2019</v>
      </c>
      <c r="D84" s="161">
        <v>380</v>
      </c>
      <c r="E84" s="157">
        <f t="shared" si="13"/>
        <v>130.93984962405966</v>
      </c>
      <c r="F84" s="162">
        <f t="shared" si="14"/>
        <v>1.6165413533834587</v>
      </c>
      <c r="G84" s="157">
        <f t="shared" si="15"/>
        <v>131.7481203007514</v>
      </c>
      <c r="H84" s="163">
        <f t="shared" si="16"/>
        <v>0.7945425101214546</v>
      </c>
      <c r="I84" s="163">
        <v>1</v>
      </c>
      <c r="J84" s="161">
        <f t="shared" si="7"/>
        <v>282720</v>
      </c>
      <c r="K84" s="163">
        <f t="shared" si="8"/>
        <v>1.0877606212040687</v>
      </c>
      <c r="L84" s="163">
        <f t="shared" si="9"/>
        <v>0</v>
      </c>
      <c r="M84" s="163">
        <f t="shared" si="10"/>
        <v>1.0672920073642072</v>
      </c>
      <c r="N84" s="163">
        <f t="shared" si="17"/>
        <v>0</v>
      </c>
    </row>
    <row r="85" spans="1:14" ht="15.75" hidden="1" outlineLevel="2">
      <c r="A85" s="154">
        <f t="shared" si="19"/>
        <v>53</v>
      </c>
      <c r="B85" s="160">
        <v>43585</v>
      </c>
      <c r="C85" s="155">
        <f t="shared" si="18"/>
        <v>2019</v>
      </c>
      <c r="D85" s="161">
        <v>380</v>
      </c>
      <c r="E85" s="157">
        <f t="shared" si="13"/>
        <v>129.3233082706762</v>
      </c>
      <c r="F85" s="162">
        <f t="shared" si="14"/>
        <v>1.6165413533834587</v>
      </c>
      <c r="G85" s="157">
        <f t="shared" si="15"/>
        <v>130.13157894736793</v>
      </c>
      <c r="H85" s="163">
        <f t="shared" si="16"/>
        <v>0.7847935222672034</v>
      </c>
      <c r="I85" s="163">
        <v>1</v>
      </c>
      <c r="J85" s="161">
        <f t="shared" si="7"/>
        <v>273600</v>
      </c>
      <c r="K85" s="163">
        <f t="shared" si="8"/>
        <v>1.0526715689071633</v>
      </c>
      <c r="L85" s="163">
        <f t="shared" si="9"/>
        <v>0</v>
      </c>
      <c r="M85" s="163">
        <f t="shared" si="10"/>
        <v>1.0672920073642072</v>
      </c>
      <c r="N85" s="163">
        <f t="shared" si="17"/>
        <v>0</v>
      </c>
    </row>
    <row r="86" spans="1:14" ht="15.75" hidden="1" outlineLevel="2">
      <c r="A86" s="154">
        <f t="shared" si="19"/>
        <v>54</v>
      </c>
      <c r="B86" s="160">
        <v>43616</v>
      </c>
      <c r="C86" s="155">
        <f t="shared" si="18"/>
        <v>2019</v>
      </c>
      <c r="D86" s="161">
        <v>380</v>
      </c>
      <c r="E86" s="157">
        <f t="shared" si="13"/>
        <v>127.70676691729274</v>
      </c>
      <c r="F86" s="162">
        <f t="shared" si="14"/>
        <v>1.6165413533834587</v>
      </c>
      <c r="G86" s="157">
        <f t="shared" si="15"/>
        <v>128.51503759398446</v>
      </c>
      <c r="H86" s="163">
        <f t="shared" si="16"/>
        <v>0.7750445344129524</v>
      </c>
      <c r="I86" s="163">
        <v>1</v>
      </c>
      <c r="J86" s="161">
        <f t="shared" si="7"/>
        <v>282720</v>
      </c>
      <c r="K86" s="163">
        <f t="shared" si="8"/>
        <v>1.0877606212040687</v>
      </c>
      <c r="L86" s="163">
        <f t="shared" si="9"/>
        <v>0</v>
      </c>
      <c r="M86" s="163">
        <f t="shared" si="10"/>
        <v>1.0672920073642072</v>
      </c>
      <c r="N86" s="163">
        <f t="shared" si="17"/>
        <v>0</v>
      </c>
    </row>
    <row r="87" spans="1:14" ht="15.75" hidden="1" outlineLevel="2">
      <c r="A87" s="154">
        <f t="shared" si="19"/>
        <v>55</v>
      </c>
      <c r="B87" s="160">
        <v>43646</v>
      </c>
      <c r="C87" s="155">
        <f t="shared" si="18"/>
        <v>2019</v>
      </c>
      <c r="D87" s="161">
        <v>380</v>
      </c>
      <c r="E87" s="157">
        <f t="shared" si="13"/>
        <v>126.09022556390929</v>
      </c>
      <c r="F87" s="162">
        <f t="shared" si="14"/>
        <v>1.6165413533834587</v>
      </c>
      <c r="G87" s="157">
        <f t="shared" si="15"/>
        <v>126.89849624060102</v>
      </c>
      <c r="H87" s="163">
        <f t="shared" si="16"/>
        <v>0.7652955465587015</v>
      </c>
      <c r="I87" s="163">
        <v>1</v>
      </c>
      <c r="J87" s="161">
        <f t="shared" si="7"/>
        <v>273600</v>
      </c>
      <c r="K87" s="163">
        <f t="shared" si="8"/>
        <v>1.0526715689071633</v>
      </c>
      <c r="L87" s="163">
        <f t="shared" si="9"/>
        <v>0</v>
      </c>
      <c r="M87" s="163">
        <f t="shared" si="10"/>
        <v>1.0672920073642072</v>
      </c>
      <c r="N87" s="163">
        <f t="shared" si="17"/>
        <v>0</v>
      </c>
    </row>
    <row r="88" spans="1:14" ht="15.75" hidden="1" outlineLevel="2">
      <c r="A88" s="154">
        <f t="shared" si="19"/>
        <v>56</v>
      </c>
      <c r="B88" s="160">
        <v>43677</v>
      </c>
      <c r="C88" s="155">
        <f t="shared" si="18"/>
        <v>2019</v>
      </c>
      <c r="D88" s="161">
        <v>380</v>
      </c>
      <c r="E88" s="157">
        <f t="shared" si="13"/>
        <v>124.47368421052583</v>
      </c>
      <c r="F88" s="162">
        <f t="shared" si="14"/>
        <v>1.6165413533834587</v>
      </c>
      <c r="G88" s="157">
        <f t="shared" si="15"/>
        <v>125.28195488721757</v>
      </c>
      <c r="H88" s="163">
        <f t="shared" si="16"/>
        <v>0.7555465587044505</v>
      </c>
      <c r="I88" s="163">
        <v>1</v>
      </c>
      <c r="J88" s="161">
        <f t="shared" si="7"/>
        <v>282720</v>
      </c>
      <c r="K88" s="163">
        <f t="shared" si="8"/>
        <v>1.0877606212040687</v>
      </c>
      <c r="L88" s="163">
        <f t="shared" si="9"/>
        <v>0</v>
      </c>
      <c r="M88" s="163">
        <f t="shared" si="10"/>
        <v>1.0672920073642072</v>
      </c>
      <c r="N88" s="163">
        <f t="shared" si="17"/>
        <v>0</v>
      </c>
    </row>
    <row r="89" spans="1:14" ht="15.75" hidden="1" outlineLevel="2">
      <c r="A89" s="154">
        <f t="shared" si="19"/>
        <v>57</v>
      </c>
      <c r="B89" s="160">
        <v>43708</v>
      </c>
      <c r="C89" s="155">
        <f t="shared" si="18"/>
        <v>2019</v>
      </c>
      <c r="D89" s="161">
        <v>380</v>
      </c>
      <c r="E89" s="157">
        <f t="shared" si="13"/>
        <v>122.85714285714238</v>
      </c>
      <c r="F89" s="162">
        <f t="shared" si="14"/>
        <v>1.6165413533834587</v>
      </c>
      <c r="G89" s="157">
        <f t="shared" si="15"/>
        <v>123.66541353383411</v>
      </c>
      <c r="H89" s="163">
        <f t="shared" si="16"/>
        <v>0.7457975708501996</v>
      </c>
      <c r="I89" s="163">
        <v>1</v>
      </c>
      <c r="J89" s="161">
        <f t="shared" si="7"/>
        <v>282720</v>
      </c>
      <c r="K89" s="163">
        <f t="shared" si="8"/>
        <v>1.0877606212040687</v>
      </c>
      <c r="L89" s="163">
        <f t="shared" si="9"/>
        <v>0</v>
      </c>
      <c r="M89" s="163">
        <f t="shared" si="10"/>
        <v>1.0672920073642072</v>
      </c>
      <c r="N89" s="163">
        <f t="shared" si="17"/>
        <v>0</v>
      </c>
    </row>
    <row r="90" spans="1:14" ht="15.75" hidden="1" outlineLevel="2">
      <c r="A90" s="154">
        <f t="shared" si="19"/>
        <v>58</v>
      </c>
      <c r="B90" s="160">
        <v>43738</v>
      </c>
      <c r="C90" s="155">
        <f t="shared" si="18"/>
        <v>2019</v>
      </c>
      <c r="D90" s="161">
        <v>380</v>
      </c>
      <c r="E90" s="157">
        <f t="shared" si="13"/>
        <v>121.24060150375892</v>
      </c>
      <c r="F90" s="162">
        <f t="shared" si="14"/>
        <v>1.6165413533834587</v>
      </c>
      <c r="G90" s="157">
        <f t="shared" si="15"/>
        <v>122.04887218045066</v>
      </c>
      <c r="H90" s="163">
        <f t="shared" si="16"/>
        <v>0.7360485829959486</v>
      </c>
      <c r="I90" s="163">
        <v>1</v>
      </c>
      <c r="J90" s="161">
        <f t="shared" si="7"/>
        <v>273600</v>
      </c>
      <c r="K90" s="163">
        <f t="shared" si="8"/>
        <v>1.0526715689071633</v>
      </c>
      <c r="L90" s="163">
        <f t="shared" si="9"/>
        <v>0</v>
      </c>
      <c r="M90" s="163">
        <f t="shared" si="10"/>
        <v>1.0672920073642072</v>
      </c>
      <c r="N90" s="163">
        <f t="shared" si="17"/>
        <v>0</v>
      </c>
    </row>
    <row r="91" spans="1:14" ht="15.75" hidden="1" outlineLevel="2">
      <c r="A91" s="154">
        <f t="shared" si="19"/>
        <v>59</v>
      </c>
      <c r="B91" s="160">
        <v>43769</v>
      </c>
      <c r="C91" s="155">
        <f t="shared" si="18"/>
        <v>2019</v>
      </c>
      <c r="D91" s="161">
        <v>380</v>
      </c>
      <c r="E91" s="157">
        <f t="shared" si="13"/>
        <v>119.62406015037547</v>
      </c>
      <c r="F91" s="162">
        <f t="shared" si="14"/>
        <v>1.6165413533834587</v>
      </c>
      <c r="G91" s="157">
        <f t="shared" si="15"/>
        <v>120.4323308270672</v>
      </c>
      <c r="H91" s="163">
        <f t="shared" si="16"/>
        <v>0.7262995951416976</v>
      </c>
      <c r="I91" s="163">
        <v>1</v>
      </c>
      <c r="J91" s="161">
        <f t="shared" si="7"/>
        <v>282720</v>
      </c>
      <c r="K91" s="163">
        <f t="shared" si="8"/>
        <v>1.0877606212040687</v>
      </c>
      <c r="L91" s="163">
        <f t="shared" si="9"/>
        <v>0</v>
      </c>
      <c r="M91" s="163">
        <f t="shared" si="10"/>
        <v>1.0672920073642072</v>
      </c>
      <c r="N91" s="163">
        <f t="shared" si="17"/>
        <v>0</v>
      </c>
    </row>
    <row r="92" spans="1:14" ht="15.75" hidden="1" outlineLevel="1">
      <c r="A92" s="154">
        <f t="shared" si="19"/>
        <v>60</v>
      </c>
      <c r="B92" s="160">
        <v>43799</v>
      </c>
      <c r="C92" s="155">
        <f t="shared" si="18"/>
        <v>2019</v>
      </c>
      <c r="D92" s="161">
        <v>380</v>
      </c>
      <c r="E92" s="157">
        <f t="shared" si="13"/>
        <v>118.00751879699202</v>
      </c>
      <c r="F92" s="162">
        <f t="shared" si="14"/>
        <v>1.6165413533834587</v>
      </c>
      <c r="G92" s="157">
        <f t="shared" si="15"/>
        <v>118.81578947368375</v>
      </c>
      <c r="H92" s="163">
        <f t="shared" si="16"/>
        <v>0.7165506072874467</v>
      </c>
      <c r="I92" s="163">
        <v>1</v>
      </c>
      <c r="J92" s="161">
        <f t="shared" si="7"/>
        <v>273600</v>
      </c>
      <c r="K92" s="163">
        <f t="shared" si="8"/>
        <v>1.0526715689071633</v>
      </c>
      <c r="L92" s="163">
        <f t="shared" si="9"/>
        <v>0</v>
      </c>
      <c r="M92" s="163">
        <f t="shared" si="10"/>
        <v>1.0672920073642072</v>
      </c>
      <c r="N92" s="163">
        <f t="shared" si="17"/>
        <v>0</v>
      </c>
    </row>
    <row r="93" spans="1:14" ht="15.75" hidden="1" outlineLevel="2">
      <c r="A93" s="154">
        <f t="shared" si="19"/>
        <v>61</v>
      </c>
      <c r="B93" s="160">
        <v>43830</v>
      </c>
      <c r="C93" s="155">
        <f t="shared" si="18"/>
        <v>2019</v>
      </c>
      <c r="D93" s="161">
        <v>380</v>
      </c>
      <c r="E93" s="157">
        <f t="shared" si="13"/>
        <v>116.39097744360856</v>
      </c>
      <c r="F93" s="162">
        <f t="shared" si="14"/>
        <v>1.6165413533834587</v>
      </c>
      <c r="G93" s="157">
        <f t="shared" si="15"/>
        <v>117.1992481203003</v>
      </c>
      <c r="H93" s="163">
        <f t="shared" si="16"/>
        <v>0.7068016194331955</v>
      </c>
      <c r="I93" s="163">
        <v>1</v>
      </c>
      <c r="J93" s="161">
        <f t="shared" si="7"/>
        <v>282720</v>
      </c>
      <c r="K93" s="163">
        <f t="shared" si="8"/>
        <v>1.0877606212040687</v>
      </c>
      <c r="L93" s="163">
        <f t="shared" si="9"/>
        <v>0</v>
      </c>
      <c r="M93" s="163">
        <f t="shared" si="10"/>
        <v>1.0672920073642072</v>
      </c>
      <c r="N93" s="163">
        <f t="shared" si="17"/>
        <v>0</v>
      </c>
    </row>
    <row r="94" spans="1:14" ht="15.75" hidden="1" outlineLevel="2">
      <c r="A94" s="154">
        <f t="shared" si="19"/>
        <v>62</v>
      </c>
      <c r="B94" s="160">
        <v>43861</v>
      </c>
      <c r="C94" s="155">
        <f t="shared" si="18"/>
        <v>2020</v>
      </c>
      <c r="D94" s="161">
        <v>380</v>
      </c>
      <c r="E94" s="157">
        <f t="shared" si="13"/>
        <v>114.77443609022511</v>
      </c>
      <c r="F94" s="162">
        <f t="shared" si="14"/>
        <v>1.6165413533834587</v>
      </c>
      <c r="G94" s="157">
        <f t="shared" si="15"/>
        <v>115.58270676691684</v>
      </c>
      <c r="H94" s="163">
        <f t="shared" si="16"/>
        <v>0.6970526315789446</v>
      </c>
      <c r="I94" s="163">
        <v>1</v>
      </c>
      <c r="J94" s="161">
        <f t="shared" si="7"/>
        <v>282720</v>
      </c>
      <c r="K94" s="163">
        <f t="shared" si="8"/>
        <v>1.0877606212040687</v>
      </c>
      <c r="L94" s="163">
        <f t="shared" si="9"/>
        <v>0</v>
      </c>
      <c r="M94" s="163">
        <f t="shared" si="10"/>
        <v>1.0672920073642072</v>
      </c>
      <c r="N94" s="163">
        <f t="shared" si="17"/>
        <v>0</v>
      </c>
    </row>
    <row r="95" spans="1:14" ht="15.75" hidden="1" outlineLevel="2">
      <c r="A95" s="154">
        <f t="shared" si="19"/>
        <v>63</v>
      </c>
      <c r="B95" s="160">
        <v>43890</v>
      </c>
      <c r="C95" s="155">
        <f t="shared" si="18"/>
        <v>2020</v>
      </c>
      <c r="D95" s="161">
        <v>380</v>
      </c>
      <c r="E95" s="157">
        <f t="shared" si="13"/>
        <v>113.15789473684166</v>
      </c>
      <c r="F95" s="162">
        <f t="shared" si="14"/>
        <v>1.6165413533834587</v>
      </c>
      <c r="G95" s="157">
        <f t="shared" si="15"/>
        <v>113.96616541353339</v>
      </c>
      <c r="H95" s="163">
        <f t="shared" si="16"/>
        <v>0.6873036437246937</v>
      </c>
      <c r="I95" s="163">
        <v>1</v>
      </c>
      <c r="J95" s="161">
        <f t="shared" si="7"/>
        <v>264480</v>
      </c>
      <c r="K95" s="163">
        <f t="shared" si="8"/>
        <v>1.017582516610258</v>
      </c>
      <c r="L95" s="163">
        <f t="shared" si="9"/>
        <v>0</v>
      </c>
      <c r="M95" s="163">
        <f t="shared" si="10"/>
        <v>1.0672920073642072</v>
      </c>
      <c r="N95" s="163">
        <f t="shared" si="17"/>
        <v>0</v>
      </c>
    </row>
    <row r="96" spans="1:14" ht="15.75" hidden="1" outlineLevel="2">
      <c r="A96" s="154">
        <f t="shared" si="19"/>
        <v>64</v>
      </c>
      <c r="B96" s="160">
        <v>43921</v>
      </c>
      <c r="C96" s="155">
        <f t="shared" si="18"/>
        <v>2020</v>
      </c>
      <c r="D96" s="161">
        <v>380</v>
      </c>
      <c r="E96" s="157">
        <f t="shared" si="13"/>
        <v>111.5413533834582</v>
      </c>
      <c r="F96" s="162">
        <f t="shared" si="14"/>
        <v>1.6165413533834587</v>
      </c>
      <c r="G96" s="157">
        <f t="shared" si="15"/>
        <v>112.34962406014994</v>
      </c>
      <c r="H96" s="163">
        <f t="shared" si="16"/>
        <v>0.6775546558704426</v>
      </c>
      <c r="I96" s="163">
        <v>1</v>
      </c>
      <c r="J96" s="161">
        <f t="shared" si="7"/>
        <v>282720</v>
      </c>
      <c r="K96" s="163">
        <f t="shared" si="8"/>
        <v>1.0877606212040687</v>
      </c>
      <c r="L96" s="163">
        <f t="shared" si="9"/>
        <v>0</v>
      </c>
      <c r="M96" s="163">
        <f t="shared" si="10"/>
        <v>1.0672920073642072</v>
      </c>
      <c r="N96" s="163">
        <f t="shared" si="17"/>
        <v>0</v>
      </c>
    </row>
    <row r="97" spans="1:14" ht="15.75" hidden="1" outlineLevel="2">
      <c r="A97" s="154">
        <f t="shared" si="19"/>
        <v>65</v>
      </c>
      <c r="B97" s="160">
        <v>43951</v>
      </c>
      <c r="C97" s="155">
        <f t="shared" si="18"/>
        <v>2020</v>
      </c>
      <c r="D97" s="161">
        <v>380</v>
      </c>
      <c r="E97" s="157">
        <f t="shared" si="13"/>
        <v>109.92481203007475</v>
      </c>
      <c r="F97" s="162">
        <f t="shared" si="14"/>
        <v>1.6165413533834587</v>
      </c>
      <c r="G97" s="157">
        <f t="shared" si="15"/>
        <v>110.73308270676648</v>
      </c>
      <c r="H97" s="163">
        <f t="shared" si="16"/>
        <v>0.6678056680161917</v>
      </c>
      <c r="I97" s="163">
        <v>1</v>
      </c>
      <c r="J97" s="161">
        <f t="shared" si="7"/>
        <v>273600</v>
      </c>
      <c r="K97" s="163">
        <f t="shared" si="8"/>
        <v>1.0526715689071633</v>
      </c>
      <c r="L97" s="163">
        <f t="shared" si="9"/>
        <v>0</v>
      </c>
      <c r="M97" s="163">
        <f t="shared" si="10"/>
        <v>1.0672920073642072</v>
      </c>
      <c r="N97" s="163">
        <f aca="true" t="shared" si="20" ref="N97:N128">$H$22*D97/1000</f>
        <v>0</v>
      </c>
    </row>
    <row r="98" spans="1:14" ht="15.75" hidden="1" outlineLevel="2">
      <c r="A98" s="154">
        <f t="shared" si="19"/>
        <v>66</v>
      </c>
      <c r="B98" s="160">
        <v>43982</v>
      </c>
      <c r="C98" s="155">
        <f t="shared" si="18"/>
        <v>2020</v>
      </c>
      <c r="D98" s="161">
        <v>380</v>
      </c>
      <c r="E98" s="157">
        <f t="shared" si="13"/>
        <v>108.3082706766913</v>
      </c>
      <c r="F98" s="162">
        <f t="shared" si="14"/>
        <v>1.6165413533834587</v>
      </c>
      <c r="G98" s="157">
        <f t="shared" si="15"/>
        <v>109.11654135338303</v>
      </c>
      <c r="H98" s="163">
        <f t="shared" si="16"/>
        <v>0.6580566801619407</v>
      </c>
      <c r="I98" s="163">
        <v>1</v>
      </c>
      <c r="J98" s="161">
        <f aca="true" t="shared" si="21" ref="J98:J161">DAY(B98)*24*D98</f>
        <v>282720</v>
      </c>
      <c r="K98" s="163">
        <f aca="true" t="shared" si="22" ref="K98:K161">$B$24*J98/1000000</f>
        <v>1.0877606212040687</v>
      </c>
      <c r="L98" s="163">
        <f aca="true" t="shared" si="23" ref="L98:L161">J98*$H$24/1000000</f>
        <v>0</v>
      </c>
      <c r="M98" s="163">
        <f aca="true" t="shared" si="24" ref="M98:M161">$B$22*D98/1000</f>
        <v>1.0672920073642072</v>
      </c>
      <c r="N98" s="163">
        <f t="shared" si="20"/>
        <v>0</v>
      </c>
    </row>
    <row r="99" spans="1:14" ht="15.75" hidden="1" outlineLevel="2">
      <c r="A99" s="154">
        <f t="shared" si="19"/>
        <v>67</v>
      </c>
      <c r="B99" s="160">
        <v>44012</v>
      </c>
      <c r="C99" s="155">
        <f t="shared" si="18"/>
        <v>2020</v>
      </c>
      <c r="D99" s="161">
        <v>380</v>
      </c>
      <c r="E99" s="157">
        <f t="shared" si="13"/>
        <v>106.69172932330784</v>
      </c>
      <c r="F99" s="162">
        <f t="shared" si="14"/>
        <v>1.6165413533834587</v>
      </c>
      <c r="G99" s="157">
        <f t="shared" si="15"/>
        <v>107.49999999999957</v>
      </c>
      <c r="H99" s="163">
        <f t="shared" si="16"/>
        <v>0.6483076923076897</v>
      </c>
      <c r="I99" s="163">
        <v>1</v>
      </c>
      <c r="J99" s="161">
        <f t="shared" si="21"/>
        <v>273600</v>
      </c>
      <c r="K99" s="163">
        <f t="shared" si="22"/>
        <v>1.0526715689071633</v>
      </c>
      <c r="L99" s="163">
        <f t="shared" si="23"/>
        <v>0</v>
      </c>
      <c r="M99" s="163">
        <f t="shared" si="24"/>
        <v>1.0672920073642072</v>
      </c>
      <c r="N99" s="163">
        <f t="shared" si="20"/>
        <v>0</v>
      </c>
    </row>
    <row r="100" spans="1:14" ht="15.75" hidden="1" outlineLevel="2">
      <c r="A100" s="154">
        <f t="shared" si="19"/>
        <v>68</v>
      </c>
      <c r="B100" s="160">
        <v>44043</v>
      </c>
      <c r="C100" s="155">
        <f t="shared" si="18"/>
        <v>2020</v>
      </c>
      <c r="D100" s="161">
        <v>380</v>
      </c>
      <c r="E100" s="157">
        <f t="shared" si="13"/>
        <v>105.07518796992439</v>
      </c>
      <c r="F100" s="162">
        <f t="shared" si="14"/>
        <v>1.6165413533834587</v>
      </c>
      <c r="G100" s="157">
        <f t="shared" si="15"/>
        <v>105.88345864661612</v>
      </c>
      <c r="H100" s="163">
        <f t="shared" si="16"/>
        <v>0.6385587044534388</v>
      </c>
      <c r="I100" s="163">
        <v>1</v>
      </c>
      <c r="J100" s="161">
        <f t="shared" si="21"/>
        <v>282720</v>
      </c>
      <c r="K100" s="163">
        <f t="shared" si="22"/>
        <v>1.0877606212040687</v>
      </c>
      <c r="L100" s="163">
        <f t="shared" si="23"/>
        <v>0</v>
      </c>
      <c r="M100" s="163">
        <f t="shared" si="24"/>
        <v>1.0672920073642072</v>
      </c>
      <c r="N100" s="163">
        <f t="shared" si="20"/>
        <v>0</v>
      </c>
    </row>
    <row r="101" spans="1:14" ht="15.75" hidden="1" outlineLevel="2">
      <c r="A101" s="154">
        <f t="shared" si="19"/>
        <v>69</v>
      </c>
      <c r="B101" s="160">
        <v>44074</v>
      </c>
      <c r="C101" s="155">
        <f t="shared" si="18"/>
        <v>2020</v>
      </c>
      <c r="D101" s="161">
        <v>380</v>
      </c>
      <c r="E101" s="157">
        <f t="shared" si="13"/>
        <v>103.45864661654093</v>
      </c>
      <c r="F101" s="162">
        <f t="shared" si="14"/>
        <v>1.6165413533834587</v>
      </c>
      <c r="G101" s="157">
        <f t="shared" si="15"/>
        <v>104.26691729323267</v>
      </c>
      <c r="H101" s="163">
        <f t="shared" si="16"/>
        <v>0.6288097165991878</v>
      </c>
      <c r="I101" s="163">
        <v>1</v>
      </c>
      <c r="J101" s="161">
        <f t="shared" si="21"/>
        <v>282720</v>
      </c>
      <c r="K101" s="163">
        <f t="shared" si="22"/>
        <v>1.0877606212040687</v>
      </c>
      <c r="L101" s="163">
        <f t="shared" si="23"/>
        <v>0</v>
      </c>
      <c r="M101" s="163">
        <f t="shared" si="24"/>
        <v>1.0672920073642072</v>
      </c>
      <c r="N101" s="163">
        <f t="shared" si="20"/>
        <v>0</v>
      </c>
    </row>
    <row r="102" spans="1:14" ht="15.75" hidden="1" outlineLevel="2">
      <c r="A102" s="154">
        <f t="shared" si="19"/>
        <v>70</v>
      </c>
      <c r="B102" s="160">
        <v>44104</v>
      </c>
      <c r="C102" s="155">
        <f t="shared" si="18"/>
        <v>2020</v>
      </c>
      <c r="D102" s="161">
        <v>380</v>
      </c>
      <c r="E102" s="157">
        <f t="shared" si="13"/>
        <v>101.84210526315748</v>
      </c>
      <c r="F102" s="162">
        <f t="shared" si="14"/>
        <v>1.6165413533834587</v>
      </c>
      <c r="G102" s="157">
        <f t="shared" si="15"/>
        <v>102.65037593984921</v>
      </c>
      <c r="H102" s="163">
        <f t="shared" si="16"/>
        <v>0.6190607287449368</v>
      </c>
      <c r="I102" s="163">
        <v>1</v>
      </c>
      <c r="J102" s="161">
        <f t="shared" si="21"/>
        <v>273600</v>
      </c>
      <c r="K102" s="163">
        <f t="shared" si="22"/>
        <v>1.0526715689071633</v>
      </c>
      <c r="L102" s="163">
        <f t="shared" si="23"/>
        <v>0</v>
      </c>
      <c r="M102" s="163">
        <f t="shared" si="24"/>
        <v>1.0672920073642072</v>
      </c>
      <c r="N102" s="163">
        <f t="shared" si="20"/>
        <v>0</v>
      </c>
    </row>
    <row r="103" spans="1:14" ht="15.75" hidden="1" outlineLevel="2">
      <c r="A103" s="154">
        <f t="shared" si="19"/>
        <v>71</v>
      </c>
      <c r="B103" s="160">
        <v>44135</v>
      </c>
      <c r="C103" s="155">
        <f t="shared" si="18"/>
        <v>2020</v>
      </c>
      <c r="D103" s="161">
        <v>380</v>
      </c>
      <c r="E103" s="157">
        <f t="shared" si="13"/>
        <v>100.22556390977402</v>
      </c>
      <c r="F103" s="162">
        <f t="shared" si="14"/>
        <v>1.6165413533834587</v>
      </c>
      <c r="G103" s="157">
        <f t="shared" si="15"/>
        <v>101.03383458646576</v>
      </c>
      <c r="H103" s="163">
        <f t="shared" si="16"/>
        <v>0.6093117408906857</v>
      </c>
      <c r="I103" s="163">
        <v>1</v>
      </c>
      <c r="J103" s="161">
        <f t="shared" si="21"/>
        <v>282720</v>
      </c>
      <c r="K103" s="163">
        <f t="shared" si="22"/>
        <v>1.0877606212040687</v>
      </c>
      <c r="L103" s="163">
        <f t="shared" si="23"/>
        <v>0</v>
      </c>
      <c r="M103" s="163">
        <f t="shared" si="24"/>
        <v>1.0672920073642072</v>
      </c>
      <c r="N103" s="163">
        <f t="shared" si="20"/>
        <v>0</v>
      </c>
    </row>
    <row r="104" spans="1:14" ht="15.75" hidden="1" outlineLevel="1">
      <c r="A104" s="154">
        <f t="shared" si="19"/>
        <v>72</v>
      </c>
      <c r="B104" s="160">
        <v>44165</v>
      </c>
      <c r="C104" s="155">
        <f t="shared" si="18"/>
        <v>2020</v>
      </c>
      <c r="D104" s="161">
        <v>380</v>
      </c>
      <c r="E104" s="157">
        <f t="shared" si="13"/>
        <v>98.60902255639057</v>
      </c>
      <c r="F104" s="162">
        <f t="shared" si="14"/>
        <v>1.6165413533834587</v>
      </c>
      <c r="G104" s="157">
        <f t="shared" si="15"/>
        <v>99.4172932330823</v>
      </c>
      <c r="H104" s="163">
        <f t="shared" si="16"/>
        <v>0.5995627530364348</v>
      </c>
      <c r="I104" s="163">
        <v>1</v>
      </c>
      <c r="J104" s="161">
        <f t="shared" si="21"/>
        <v>273600</v>
      </c>
      <c r="K104" s="163">
        <f t="shared" si="22"/>
        <v>1.0526715689071633</v>
      </c>
      <c r="L104" s="163">
        <f t="shared" si="23"/>
        <v>0</v>
      </c>
      <c r="M104" s="163">
        <f t="shared" si="24"/>
        <v>1.0672920073642072</v>
      </c>
      <c r="N104" s="163">
        <f t="shared" si="20"/>
        <v>0</v>
      </c>
    </row>
    <row r="105" spans="1:14" ht="15.75" hidden="1" outlineLevel="2">
      <c r="A105" s="154">
        <f t="shared" si="19"/>
        <v>73</v>
      </c>
      <c r="B105" s="160">
        <v>44196</v>
      </c>
      <c r="C105" s="155">
        <f t="shared" si="18"/>
        <v>2020</v>
      </c>
      <c r="D105" s="161">
        <v>380</v>
      </c>
      <c r="E105" s="157">
        <f t="shared" si="13"/>
        <v>96.99248120300712</v>
      </c>
      <c r="F105" s="162">
        <f t="shared" si="14"/>
        <v>1.6165413533834587</v>
      </c>
      <c r="G105" s="157">
        <f t="shared" si="15"/>
        <v>97.80075187969885</v>
      </c>
      <c r="H105" s="163">
        <f t="shared" si="16"/>
        <v>0.5898137651821839</v>
      </c>
      <c r="I105" s="163">
        <v>1</v>
      </c>
      <c r="J105" s="161">
        <f t="shared" si="21"/>
        <v>282720</v>
      </c>
      <c r="K105" s="163">
        <f t="shared" si="22"/>
        <v>1.0877606212040687</v>
      </c>
      <c r="L105" s="163">
        <f t="shared" si="23"/>
        <v>0</v>
      </c>
      <c r="M105" s="163">
        <f t="shared" si="24"/>
        <v>1.0672920073642072</v>
      </c>
      <c r="N105" s="163">
        <f t="shared" si="20"/>
        <v>0</v>
      </c>
    </row>
    <row r="106" spans="1:14" ht="15.75" hidden="1" outlineLevel="2">
      <c r="A106" s="154">
        <f t="shared" si="19"/>
        <v>74</v>
      </c>
      <c r="B106" s="160">
        <v>44227</v>
      </c>
      <c r="C106" s="155">
        <f t="shared" si="18"/>
        <v>2021</v>
      </c>
      <c r="D106" s="161">
        <v>380</v>
      </c>
      <c r="E106" s="157">
        <f t="shared" si="13"/>
        <v>95.37593984962366</v>
      </c>
      <c r="F106" s="162">
        <f t="shared" si="14"/>
        <v>1.6165413533834587</v>
      </c>
      <c r="G106" s="157">
        <f t="shared" si="15"/>
        <v>96.1842105263154</v>
      </c>
      <c r="H106" s="163">
        <f t="shared" si="16"/>
        <v>0.5800647773279328</v>
      </c>
      <c r="I106" s="163">
        <v>1</v>
      </c>
      <c r="J106" s="161">
        <f t="shared" si="21"/>
        <v>282720</v>
      </c>
      <c r="K106" s="163">
        <f t="shared" si="22"/>
        <v>1.0877606212040687</v>
      </c>
      <c r="L106" s="163">
        <f t="shared" si="23"/>
        <v>0</v>
      </c>
      <c r="M106" s="163">
        <f t="shared" si="24"/>
        <v>1.0672920073642072</v>
      </c>
      <c r="N106" s="163">
        <f t="shared" si="20"/>
        <v>0</v>
      </c>
    </row>
    <row r="107" spans="1:14" ht="15.75" hidden="1" outlineLevel="2">
      <c r="A107" s="154">
        <f t="shared" si="19"/>
        <v>75</v>
      </c>
      <c r="B107" s="160">
        <v>44255</v>
      </c>
      <c r="C107" s="155">
        <f t="shared" si="18"/>
        <v>2021</v>
      </c>
      <c r="D107" s="161">
        <v>380</v>
      </c>
      <c r="E107" s="157">
        <f t="shared" si="13"/>
        <v>93.75939849624021</v>
      </c>
      <c r="F107" s="162">
        <f t="shared" si="14"/>
        <v>1.6165413533834587</v>
      </c>
      <c r="G107" s="157">
        <f t="shared" si="15"/>
        <v>94.56766917293194</v>
      </c>
      <c r="H107" s="163">
        <f t="shared" si="16"/>
        <v>0.5703157894736819</v>
      </c>
      <c r="I107" s="163">
        <v>1</v>
      </c>
      <c r="J107" s="161">
        <f t="shared" si="21"/>
        <v>255360</v>
      </c>
      <c r="K107" s="163">
        <f t="shared" si="22"/>
        <v>0.9824934643133524</v>
      </c>
      <c r="L107" s="163">
        <f t="shared" si="23"/>
        <v>0</v>
      </c>
      <c r="M107" s="163">
        <f t="shared" si="24"/>
        <v>1.0672920073642072</v>
      </c>
      <c r="N107" s="163">
        <f t="shared" si="20"/>
        <v>0</v>
      </c>
    </row>
    <row r="108" spans="1:14" ht="15.75" hidden="1" outlineLevel="2">
      <c r="A108" s="154">
        <f t="shared" si="19"/>
        <v>76</v>
      </c>
      <c r="B108" s="160">
        <v>44286</v>
      </c>
      <c r="C108" s="155">
        <f t="shared" si="18"/>
        <v>2021</v>
      </c>
      <c r="D108" s="161">
        <v>380</v>
      </c>
      <c r="E108" s="157">
        <f t="shared" si="13"/>
        <v>92.14285714285676</v>
      </c>
      <c r="F108" s="162">
        <f t="shared" si="14"/>
        <v>1.6165413533834587</v>
      </c>
      <c r="G108" s="157">
        <f t="shared" si="15"/>
        <v>92.95112781954849</v>
      </c>
      <c r="H108" s="163">
        <f t="shared" si="16"/>
        <v>0.5605668016194308</v>
      </c>
      <c r="I108" s="163">
        <v>1</v>
      </c>
      <c r="J108" s="161">
        <f t="shared" si="21"/>
        <v>282720</v>
      </c>
      <c r="K108" s="163">
        <f t="shared" si="22"/>
        <v>1.0877606212040687</v>
      </c>
      <c r="L108" s="163">
        <f t="shared" si="23"/>
        <v>0</v>
      </c>
      <c r="M108" s="163">
        <f t="shared" si="24"/>
        <v>1.0672920073642072</v>
      </c>
      <c r="N108" s="163">
        <f t="shared" si="20"/>
        <v>0</v>
      </c>
    </row>
    <row r="109" spans="1:14" ht="15.75" hidden="1" outlineLevel="2">
      <c r="A109" s="154">
        <f t="shared" si="19"/>
        <v>77</v>
      </c>
      <c r="B109" s="160">
        <v>44316</v>
      </c>
      <c r="C109" s="155">
        <f t="shared" si="18"/>
        <v>2021</v>
      </c>
      <c r="D109" s="161">
        <v>380</v>
      </c>
      <c r="E109" s="157">
        <f t="shared" si="13"/>
        <v>90.5263157894733</v>
      </c>
      <c r="F109" s="162">
        <f t="shared" si="14"/>
        <v>1.6165413533834587</v>
      </c>
      <c r="G109" s="157">
        <f t="shared" si="15"/>
        <v>91.33458646616504</v>
      </c>
      <c r="H109" s="163">
        <f t="shared" si="16"/>
        <v>0.5508178137651799</v>
      </c>
      <c r="I109" s="163">
        <v>1</v>
      </c>
      <c r="J109" s="161">
        <f t="shared" si="21"/>
        <v>273600</v>
      </c>
      <c r="K109" s="163">
        <f t="shared" si="22"/>
        <v>1.0526715689071633</v>
      </c>
      <c r="L109" s="163">
        <f t="shared" si="23"/>
        <v>0</v>
      </c>
      <c r="M109" s="163">
        <f t="shared" si="24"/>
        <v>1.0672920073642072</v>
      </c>
      <c r="N109" s="163">
        <f t="shared" si="20"/>
        <v>0</v>
      </c>
    </row>
    <row r="110" spans="1:14" ht="15.75" hidden="1" outlineLevel="2">
      <c r="A110" s="154">
        <f t="shared" si="19"/>
        <v>78</v>
      </c>
      <c r="B110" s="160">
        <v>44347</v>
      </c>
      <c r="C110" s="155">
        <f t="shared" si="18"/>
        <v>2021</v>
      </c>
      <c r="D110" s="161">
        <v>380</v>
      </c>
      <c r="E110" s="157">
        <f t="shared" si="13"/>
        <v>88.90977443608985</v>
      </c>
      <c r="F110" s="162">
        <f t="shared" si="14"/>
        <v>1.6165413533834587</v>
      </c>
      <c r="G110" s="157">
        <f t="shared" si="15"/>
        <v>89.71804511278158</v>
      </c>
      <c r="H110" s="163">
        <f t="shared" si="16"/>
        <v>0.541068825910929</v>
      </c>
      <c r="I110" s="163">
        <v>1</v>
      </c>
      <c r="J110" s="161">
        <f t="shared" si="21"/>
        <v>282720</v>
      </c>
      <c r="K110" s="163">
        <f t="shared" si="22"/>
        <v>1.0877606212040687</v>
      </c>
      <c r="L110" s="163">
        <f t="shared" si="23"/>
        <v>0</v>
      </c>
      <c r="M110" s="163">
        <f t="shared" si="24"/>
        <v>1.0672920073642072</v>
      </c>
      <c r="N110" s="163">
        <f t="shared" si="20"/>
        <v>0</v>
      </c>
    </row>
    <row r="111" spans="1:14" ht="15.75" hidden="1" outlineLevel="2">
      <c r="A111" s="154">
        <f t="shared" si="19"/>
        <v>79</v>
      </c>
      <c r="B111" s="160">
        <v>44377</v>
      </c>
      <c r="C111" s="155">
        <f t="shared" si="18"/>
        <v>2021</v>
      </c>
      <c r="D111" s="161">
        <v>380</v>
      </c>
      <c r="E111" s="157">
        <f t="shared" si="13"/>
        <v>87.2932330827064</v>
      </c>
      <c r="F111" s="162">
        <f t="shared" si="14"/>
        <v>1.6165413533834587</v>
      </c>
      <c r="G111" s="157">
        <f t="shared" si="15"/>
        <v>88.10150375939813</v>
      </c>
      <c r="H111" s="163">
        <f t="shared" si="16"/>
        <v>0.5313198380566779</v>
      </c>
      <c r="I111" s="163">
        <v>1</v>
      </c>
      <c r="J111" s="161">
        <f t="shared" si="21"/>
        <v>273600</v>
      </c>
      <c r="K111" s="163">
        <f t="shared" si="22"/>
        <v>1.0526715689071633</v>
      </c>
      <c r="L111" s="163">
        <f t="shared" si="23"/>
        <v>0</v>
      </c>
      <c r="M111" s="163">
        <f t="shared" si="24"/>
        <v>1.0672920073642072</v>
      </c>
      <c r="N111" s="163">
        <f t="shared" si="20"/>
        <v>0</v>
      </c>
    </row>
    <row r="112" spans="1:14" ht="15.75" hidden="1" outlineLevel="2">
      <c r="A112" s="154">
        <f t="shared" si="19"/>
        <v>80</v>
      </c>
      <c r="B112" s="160">
        <v>44408</v>
      </c>
      <c r="C112" s="155">
        <f t="shared" si="18"/>
        <v>2021</v>
      </c>
      <c r="D112" s="161">
        <v>380</v>
      </c>
      <c r="E112" s="157">
        <f t="shared" si="13"/>
        <v>85.67669172932294</v>
      </c>
      <c r="F112" s="162">
        <f t="shared" si="14"/>
        <v>1.6165413533834587</v>
      </c>
      <c r="G112" s="157">
        <f t="shared" si="15"/>
        <v>86.48496240601467</v>
      </c>
      <c r="H112" s="163">
        <f t="shared" si="16"/>
        <v>0.5215708502024269</v>
      </c>
      <c r="I112" s="163">
        <v>1</v>
      </c>
      <c r="J112" s="161">
        <f t="shared" si="21"/>
        <v>282720</v>
      </c>
      <c r="K112" s="163">
        <f t="shared" si="22"/>
        <v>1.0877606212040687</v>
      </c>
      <c r="L112" s="163">
        <f t="shared" si="23"/>
        <v>0</v>
      </c>
      <c r="M112" s="163">
        <f t="shared" si="24"/>
        <v>1.0672920073642072</v>
      </c>
      <c r="N112" s="163">
        <f t="shared" si="20"/>
        <v>0</v>
      </c>
    </row>
    <row r="113" spans="1:14" ht="15.75" hidden="1" outlineLevel="2">
      <c r="A113" s="154">
        <f t="shared" si="19"/>
        <v>81</v>
      </c>
      <c r="B113" s="160">
        <v>44439</v>
      </c>
      <c r="C113" s="155">
        <f t="shared" si="18"/>
        <v>2021</v>
      </c>
      <c r="D113" s="161">
        <v>380</v>
      </c>
      <c r="E113" s="157">
        <f t="shared" si="13"/>
        <v>84.06015037593949</v>
      </c>
      <c r="F113" s="162">
        <f t="shared" si="14"/>
        <v>1.6165413533834587</v>
      </c>
      <c r="G113" s="157">
        <f t="shared" si="15"/>
        <v>84.86842105263122</v>
      </c>
      <c r="H113" s="163">
        <f t="shared" si="16"/>
        <v>0.511821862348176</v>
      </c>
      <c r="I113" s="163">
        <v>1</v>
      </c>
      <c r="J113" s="161">
        <f t="shared" si="21"/>
        <v>282720</v>
      </c>
      <c r="K113" s="163">
        <f t="shared" si="22"/>
        <v>1.0877606212040687</v>
      </c>
      <c r="L113" s="163">
        <f t="shared" si="23"/>
        <v>0</v>
      </c>
      <c r="M113" s="163">
        <f t="shared" si="24"/>
        <v>1.0672920073642072</v>
      </c>
      <c r="N113" s="163">
        <f t="shared" si="20"/>
        <v>0</v>
      </c>
    </row>
    <row r="114" spans="1:14" ht="15.75" hidden="1" outlineLevel="2">
      <c r="A114" s="154">
        <f t="shared" si="19"/>
        <v>82</v>
      </c>
      <c r="B114" s="160">
        <v>44469</v>
      </c>
      <c r="C114" s="155">
        <f t="shared" si="18"/>
        <v>2021</v>
      </c>
      <c r="D114" s="161">
        <v>380</v>
      </c>
      <c r="E114" s="157">
        <f t="shared" si="13"/>
        <v>82.44360902255603</v>
      </c>
      <c r="F114" s="162">
        <f t="shared" si="14"/>
        <v>1.6165413533834587</v>
      </c>
      <c r="G114" s="157">
        <f t="shared" si="15"/>
        <v>83.25187969924777</v>
      </c>
      <c r="H114" s="163">
        <f t="shared" si="16"/>
        <v>0.502072874493925</v>
      </c>
      <c r="I114" s="163">
        <v>1</v>
      </c>
      <c r="J114" s="161">
        <f t="shared" si="21"/>
        <v>273600</v>
      </c>
      <c r="K114" s="163">
        <f t="shared" si="22"/>
        <v>1.0526715689071633</v>
      </c>
      <c r="L114" s="163">
        <f t="shared" si="23"/>
        <v>0</v>
      </c>
      <c r="M114" s="163">
        <f t="shared" si="24"/>
        <v>1.0672920073642072</v>
      </c>
      <c r="N114" s="163">
        <f t="shared" si="20"/>
        <v>0</v>
      </c>
    </row>
    <row r="115" spans="1:14" ht="15.75" hidden="1" outlineLevel="2">
      <c r="A115" s="154">
        <f t="shared" si="19"/>
        <v>83</v>
      </c>
      <c r="B115" s="160">
        <v>44500</v>
      </c>
      <c r="C115" s="155">
        <f t="shared" si="18"/>
        <v>2021</v>
      </c>
      <c r="D115" s="161">
        <v>380</v>
      </c>
      <c r="E115" s="157">
        <f t="shared" si="13"/>
        <v>80.82706766917258</v>
      </c>
      <c r="F115" s="162">
        <f t="shared" si="14"/>
        <v>1.6165413533834587</v>
      </c>
      <c r="G115" s="157">
        <f t="shared" si="15"/>
        <v>81.63533834586431</v>
      </c>
      <c r="H115" s="163">
        <f t="shared" si="16"/>
        <v>0.49232388663967397</v>
      </c>
      <c r="I115" s="163">
        <v>1</v>
      </c>
      <c r="J115" s="161">
        <f t="shared" si="21"/>
        <v>282720</v>
      </c>
      <c r="K115" s="163">
        <f t="shared" si="22"/>
        <v>1.0877606212040687</v>
      </c>
      <c r="L115" s="163">
        <f t="shared" si="23"/>
        <v>0</v>
      </c>
      <c r="M115" s="163">
        <f t="shared" si="24"/>
        <v>1.0672920073642072</v>
      </c>
      <c r="N115" s="163">
        <f t="shared" si="20"/>
        <v>0</v>
      </c>
    </row>
    <row r="116" spans="1:14" ht="15.75" hidden="1" outlineLevel="1">
      <c r="A116" s="154">
        <f t="shared" si="19"/>
        <v>84</v>
      </c>
      <c r="B116" s="160">
        <v>44530</v>
      </c>
      <c r="C116" s="155">
        <f t="shared" si="18"/>
        <v>2021</v>
      </c>
      <c r="D116" s="161">
        <v>380</v>
      </c>
      <c r="E116" s="157">
        <f t="shared" si="13"/>
        <v>79.21052631578912</v>
      </c>
      <c r="F116" s="162">
        <f t="shared" si="14"/>
        <v>1.6165413533834587</v>
      </c>
      <c r="G116" s="157">
        <f t="shared" si="15"/>
        <v>80.01879699248086</v>
      </c>
      <c r="H116" s="163">
        <f t="shared" si="16"/>
        <v>0.48257489878542303</v>
      </c>
      <c r="I116" s="163">
        <v>1</v>
      </c>
      <c r="J116" s="161">
        <f t="shared" si="21"/>
        <v>273600</v>
      </c>
      <c r="K116" s="163">
        <f t="shared" si="22"/>
        <v>1.0526715689071633</v>
      </c>
      <c r="L116" s="163">
        <f t="shared" si="23"/>
        <v>0</v>
      </c>
      <c r="M116" s="163">
        <f t="shared" si="24"/>
        <v>1.0672920073642072</v>
      </c>
      <c r="N116" s="163">
        <f t="shared" si="20"/>
        <v>0</v>
      </c>
    </row>
    <row r="117" spans="1:14" ht="15.75" hidden="1" outlineLevel="2">
      <c r="A117" s="154">
        <f t="shared" si="19"/>
        <v>85</v>
      </c>
      <c r="B117" s="160">
        <v>44561</v>
      </c>
      <c r="C117" s="155">
        <f t="shared" si="18"/>
        <v>2021</v>
      </c>
      <c r="D117" s="161">
        <v>380</v>
      </c>
      <c r="E117" s="157">
        <f t="shared" si="13"/>
        <v>77.59398496240567</v>
      </c>
      <c r="F117" s="162">
        <f t="shared" si="14"/>
        <v>1.6165413533834587</v>
      </c>
      <c r="G117" s="157">
        <f t="shared" si="15"/>
        <v>78.4022556390974</v>
      </c>
      <c r="H117" s="163">
        <f t="shared" si="16"/>
        <v>0.47282591093117204</v>
      </c>
      <c r="I117" s="163">
        <v>1</v>
      </c>
      <c r="J117" s="161">
        <f t="shared" si="21"/>
        <v>282720</v>
      </c>
      <c r="K117" s="163">
        <f t="shared" si="22"/>
        <v>1.0877606212040687</v>
      </c>
      <c r="L117" s="163">
        <f t="shared" si="23"/>
        <v>0</v>
      </c>
      <c r="M117" s="163">
        <f t="shared" si="24"/>
        <v>1.0672920073642072</v>
      </c>
      <c r="N117" s="163">
        <f t="shared" si="20"/>
        <v>0</v>
      </c>
    </row>
    <row r="118" spans="1:14" ht="15.75" hidden="1" outlineLevel="2">
      <c r="A118" s="154">
        <f t="shared" si="19"/>
        <v>86</v>
      </c>
      <c r="B118" s="160">
        <v>44592</v>
      </c>
      <c r="C118" s="155">
        <f t="shared" si="18"/>
        <v>2022</v>
      </c>
      <c r="D118" s="161">
        <v>380</v>
      </c>
      <c r="E118" s="157">
        <f t="shared" si="13"/>
        <v>75.97744360902222</v>
      </c>
      <c r="F118" s="162">
        <f t="shared" si="14"/>
        <v>1.6165413533834587</v>
      </c>
      <c r="G118" s="157">
        <f t="shared" si="15"/>
        <v>76.78571428571395</v>
      </c>
      <c r="H118" s="163">
        <f t="shared" si="16"/>
        <v>0.4630769230769211</v>
      </c>
      <c r="I118" s="163">
        <v>1</v>
      </c>
      <c r="J118" s="161">
        <f t="shared" si="21"/>
        <v>282720</v>
      </c>
      <c r="K118" s="163">
        <f t="shared" si="22"/>
        <v>1.0877606212040687</v>
      </c>
      <c r="L118" s="163">
        <f t="shared" si="23"/>
        <v>0</v>
      </c>
      <c r="M118" s="163">
        <f t="shared" si="24"/>
        <v>1.0672920073642072</v>
      </c>
      <c r="N118" s="163">
        <f t="shared" si="20"/>
        <v>0</v>
      </c>
    </row>
    <row r="119" spans="1:14" ht="15.75" hidden="1" outlineLevel="2">
      <c r="A119" s="154">
        <f t="shared" si="19"/>
        <v>87</v>
      </c>
      <c r="B119" s="160">
        <v>44620</v>
      </c>
      <c r="C119" s="155">
        <f t="shared" si="18"/>
        <v>2022</v>
      </c>
      <c r="D119" s="161">
        <v>380</v>
      </c>
      <c r="E119" s="157">
        <f t="shared" si="13"/>
        <v>74.36090225563876</v>
      </c>
      <c r="F119" s="162">
        <f t="shared" si="14"/>
        <v>1.6165413533834587</v>
      </c>
      <c r="G119" s="157">
        <f t="shared" si="15"/>
        <v>75.1691729323305</v>
      </c>
      <c r="H119" s="163">
        <f t="shared" si="16"/>
        <v>0.45332793522267006</v>
      </c>
      <c r="I119" s="163">
        <v>1</v>
      </c>
      <c r="J119" s="161">
        <f t="shared" si="21"/>
        <v>255360</v>
      </c>
      <c r="K119" s="163">
        <f t="shared" si="22"/>
        <v>0.9824934643133524</v>
      </c>
      <c r="L119" s="163">
        <f t="shared" si="23"/>
        <v>0</v>
      </c>
      <c r="M119" s="163">
        <f t="shared" si="24"/>
        <v>1.0672920073642072</v>
      </c>
      <c r="N119" s="163">
        <f t="shared" si="20"/>
        <v>0</v>
      </c>
    </row>
    <row r="120" spans="1:14" ht="15.75" hidden="1" outlineLevel="2">
      <c r="A120" s="154">
        <f t="shared" si="19"/>
        <v>88</v>
      </c>
      <c r="B120" s="160">
        <v>44651</v>
      </c>
      <c r="C120" s="155">
        <f t="shared" si="18"/>
        <v>2022</v>
      </c>
      <c r="D120" s="161">
        <v>380</v>
      </c>
      <c r="E120" s="157">
        <f t="shared" si="13"/>
        <v>72.74436090225531</v>
      </c>
      <c r="F120" s="162">
        <f t="shared" si="14"/>
        <v>1.6165413533834587</v>
      </c>
      <c r="G120" s="157">
        <f t="shared" si="15"/>
        <v>73.55263157894704</v>
      </c>
      <c r="H120" s="163">
        <f t="shared" si="16"/>
        <v>0.4435789473684191</v>
      </c>
      <c r="I120" s="163">
        <v>1</v>
      </c>
      <c r="J120" s="161">
        <f t="shared" si="21"/>
        <v>282720</v>
      </c>
      <c r="K120" s="163">
        <f t="shared" si="22"/>
        <v>1.0877606212040687</v>
      </c>
      <c r="L120" s="163">
        <f t="shared" si="23"/>
        <v>0</v>
      </c>
      <c r="M120" s="163">
        <f t="shared" si="24"/>
        <v>1.0672920073642072</v>
      </c>
      <c r="N120" s="163">
        <f t="shared" si="20"/>
        <v>0</v>
      </c>
    </row>
    <row r="121" spans="1:14" ht="15.75" hidden="1" outlineLevel="2">
      <c r="A121" s="154">
        <f t="shared" si="19"/>
        <v>89</v>
      </c>
      <c r="B121" s="160">
        <v>44681</v>
      </c>
      <c r="C121" s="155">
        <f t="shared" si="18"/>
        <v>2022</v>
      </c>
      <c r="D121" s="161">
        <v>380</v>
      </c>
      <c r="E121" s="157">
        <f t="shared" si="13"/>
        <v>71.12781954887186</v>
      </c>
      <c r="F121" s="162">
        <f t="shared" si="14"/>
        <v>1.6165413533834587</v>
      </c>
      <c r="G121" s="157">
        <f t="shared" si="15"/>
        <v>71.93609022556359</v>
      </c>
      <c r="H121" s="163">
        <f t="shared" si="16"/>
        <v>0.43382995951416814</v>
      </c>
      <c r="I121" s="163">
        <v>1</v>
      </c>
      <c r="J121" s="161">
        <f t="shared" si="21"/>
        <v>273600</v>
      </c>
      <c r="K121" s="163">
        <f t="shared" si="22"/>
        <v>1.0526715689071633</v>
      </c>
      <c r="L121" s="163">
        <f t="shared" si="23"/>
        <v>0</v>
      </c>
      <c r="M121" s="163">
        <f t="shared" si="24"/>
        <v>1.0672920073642072</v>
      </c>
      <c r="N121" s="163">
        <f t="shared" si="20"/>
        <v>0</v>
      </c>
    </row>
    <row r="122" spans="1:14" ht="15.75" hidden="1" outlineLevel="2">
      <c r="A122" s="154">
        <f t="shared" si="19"/>
        <v>90</v>
      </c>
      <c r="B122" s="160">
        <v>44712</v>
      </c>
      <c r="C122" s="155">
        <f t="shared" si="18"/>
        <v>2022</v>
      </c>
      <c r="D122" s="161">
        <v>380</v>
      </c>
      <c r="E122" s="157">
        <f aca="true" t="shared" si="25" ref="E122:E153">+E121-F122</f>
        <v>69.5112781954884</v>
      </c>
      <c r="F122" s="162">
        <f aca="true" t="shared" si="26" ref="F122:F165">$B$5/$B$8</f>
        <v>1.6165413533834587</v>
      </c>
      <c r="G122" s="157">
        <f aca="true" t="shared" si="27" ref="G122:G153">+E122+0.5*F122</f>
        <v>70.31954887218014</v>
      </c>
      <c r="H122" s="163">
        <f aca="true" t="shared" si="28" ref="H122:H165">+G122*$B$12*1/12</f>
        <v>0.42408097165991715</v>
      </c>
      <c r="I122" s="163">
        <v>1</v>
      </c>
      <c r="J122" s="161">
        <f t="shared" si="21"/>
        <v>282720</v>
      </c>
      <c r="K122" s="163">
        <f t="shared" si="22"/>
        <v>1.0877606212040687</v>
      </c>
      <c r="L122" s="163">
        <f t="shared" si="23"/>
        <v>0</v>
      </c>
      <c r="M122" s="163">
        <f t="shared" si="24"/>
        <v>1.0672920073642072</v>
      </c>
      <c r="N122" s="163">
        <f t="shared" si="20"/>
        <v>0</v>
      </c>
    </row>
    <row r="123" spans="1:14" ht="15.75" hidden="1" outlineLevel="2">
      <c r="A123" s="154">
        <f t="shared" si="19"/>
        <v>91</v>
      </c>
      <c r="B123" s="160">
        <v>44742</v>
      </c>
      <c r="C123" s="155">
        <f t="shared" si="18"/>
        <v>2022</v>
      </c>
      <c r="D123" s="161">
        <v>380</v>
      </c>
      <c r="E123" s="157">
        <f t="shared" si="25"/>
        <v>67.89473684210495</v>
      </c>
      <c r="F123" s="162">
        <f t="shared" si="26"/>
        <v>1.6165413533834587</v>
      </c>
      <c r="G123" s="157">
        <f t="shared" si="27"/>
        <v>68.70300751879668</v>
      </c>
      <c r="H123" s="163">
        <f t="shared" si="28"/>
        <v>0.4143319838056661</v>
      </c>
      <c r="I123" s="163">
        <v>1</v>
      </c>
      <c r="J123" s="161">
        <f t="shared" si="21"/>
        <v>273600</v>
      </c>
      <c r="K123" s="163">
        <f t="shared" si="22"/>
        <v>1.0526715689071633</v>
      </c>
      <c r="L123" s="163">
        <f t="shared" si="23"/>
        <v>0</v>
      </c>
      <c r="M123" s="163">
        <f t="shared" si="24"/>
        <v>1.0672920073642072</v>
      </c>
      <c r="N123" s="163">
        <f t="shared" si="20"/>
        <v>0</v>
      </c>
    </row>
    <row r="124" spans="1:14" ht="15.75" hidden="1" outlineLevel="2">
      <c r="A124" s="154">
        <f t="shared" si="19"/>
        <v>92</v>
      </c>
      <c r="B124" s="160">
        <v>44773</v>
      </c>
      <c r="C124" s="155">
        <f t="shared" si="18"/>
        <v>2022</v>
      </c>
      <c r="D124" s="161">
        <v>380</v>
      </c>
      <c r="E124" s="157">
        <f t="shared" si="25"/>
        <v>66.2781954887215</v>
      </c>
      <c r="F124" s="162">
        <f t="shared" si="26"/>
        <v>1.6165413533834587</v>
      </c>
      <c r="G124" s="157">
        <f t="shared" si="27"/>
        <v>67.08646616541323</v>
      </c>
      <c r="H124" s="163">
        <f t="shared" si="28"/>
        <v>0.40458299595141517</v>
      </c>
      <c r="I124" s="163">
        <v>1</v>
      </c>
      <c r="J124" s="161">
        <f t="shared" si="21"/>
        <v>282720</v>
      </c>
      <c r="K124" s="163">
        <f t="shared" si="22"/>
        <v>1.0877606212040687</v>
      </c>
      <c r="L124" s="163">
        <f t="shared" si="23"/>
        <v>0</v>
      </c>
      <c r="M124" s="163">
        <f t="shared" si="24"/>
        <v>1.0672920073642072</v>
      </c>
      <c r="N124" s="163">
        <f t="shared" si="20"/>
        <v>0</v>
      </c>
    </row>
    <row r="125" spans="1:14" ht="15.75" hidden="1" outlineLevel="2">
      <c r="A125" s="154">
        <f t="shared" si="19"/>
        <v>93</v>
      </c>
      <c r="B125" s="160">
        <v>44804</v>
      </c>
      <c r="C125" s="155">
        <f t="shared" si="18"/>
        <v>2022</v>
      </c>
      <c r="D125" s="161">
        <v>380</v>
      </c>
      <c r="E125" s="157">
        <f t="shared" si="25"/>
        <v>64.66165413533804</v>
      </c>
      <c r="F125" s="162">
        <f t="shared" si="26"/>
        <v>1.6165413533834587</v>
      </c>
      <c r="G125" s="157">
        <f t="shared" si="27"/>
        <v>65.46992481202977</v>
      </c>
      <c r="H125" s="163">
        <f t="shared" si="28"/>
        <v>0.3948340080971642</v>
      </c>
      <c r="I125" s="163">
        <v>1</v>
      </c>
      <c r="J125" s="161">
        <f t="shared" si="21"/>
        <v>282720</v>
      </c>
      <c r="K125" s="163">
        <f t="shared" si="22"/>
        <v>1.0877606212040687</v>
      </c>
      <c r="L125" s="163">
        <f t="shared" si="23"/>
        <v>0</v>
      </c>
      <c r="M125" s="163">
        <f t="shared" si="24"/>
        <v>1.0672920073642072</v>
      </c>
      <c r="N125" s="163">
        <f t="shared" si="20"/>
        <v>0</v>
      </c>
    </row>
    <row r="126" spans="1:14" ht="15.75" hidden="1" outlineLevel="2">
      <c r="A126" s="154">
        <f t="shared" si="19"/>
        <v>94</v>
      </c>
      <c r="B126" s="160">
        <v>44834</v>
      </c>
      <c r="C126" s="155">
        <f t="shared" si="18"/>
        <v>2022</v>
      </c>
      <c r="D126" s="161">
        <v>380</v>
      </c>
      <c r="E126" s="157">
        <f t="shared" si="25"/>
        <v>63.04511278195458</v>
      </c>
      <c r="F126" s="162">
        <f t="shared" si="26"/>
        <v>1.6165413533834587</v>
      </c>
      <c r="G126" s="157">
        <f t="shared" si="27"/>
        <v>63.853383458646306</v>
      </c>
      <c r="H126" s="163">
        <f t="shared" si="28"/>
        <v>0.3850850202429131</v>
      </c>
      <c r="I126" s="163">
        <v>1</v>
      </c>
      <c r="J126" s="161">
        <f t="shared" si="21"/>
        <v>273600</v>
      </c>
      <c r="K126" s="163">
        <f t="shared" si="22"/>
        <v>1.0526715689071633</v>
      </c>
      <c r="L126" s="163">
        <f t="shared" si="23"/>
        <v>0</v>
      </c>
      <c r="M126" s="163">
        <f t="shared" si="24"/>
        <v>1.0672920073642072</v>
      </c>
      <c r="N126" s="163">
        <f t="shared" si="20"/>
        <v>0</v>
      </c>
    </row>
    <row r="127" spans="1:14" ht="15.75" hidden="1" outlineLevel="2">
      <c r="A127" s="154">
        <f t="shared" si="19"/>
        <v>95</v>
      </c>
      <c r="B127" s="160">
        <v>44865</v>
      </c>
      <c r="C127" s="155">
        <f t="shared" si="18"/>
        <v>2022</v>
      </c>
      <c r="D127" s="161">
        <v>380</v>
      </c>
      <c r="E127" s="157">
        <f t="shared" si="25"/>
        <v>61.42857142857112</v>
      </c>
      <c r="F127" s="162">
        <f t="shared" si="26"/>
        <v>1.6165413533834587</v>
      </c>
      <c r="G127" s="157">
        <f t="shared" si="27"/>
        <v>62.236842105262845</v>
      </c>
      <c r="H127" s="163">
        <f t="shared" si="28"/>
        <v>0.3753360323886621</v>
      </c>
      <c r="I127" s="163">
        <v>1</v>
      </c>
      <c r="J127" s="161">
        <f t="shared" si="21"/>
        <v>282720</v>
      </c>
      <c r="K127" s="163">
        <f t="shared" si="22"/>
        <v>1.0877606212040687</v>
      </c>
      <c r="L127" s="163">
        <f t="shared" si="23"/>
        <v>0</v>
      </c>
      <c r="M127" s="163">
        <f t="shared" si="24"/>
        <v>1.0672920073642072</v>
      </c>
      <c r="N127" s="163">
        <f t="shared" si="20"/>
        <v>0</v>
      </c>
    </row>
    <row r="128" spans="1:14" ht="15.75" hidden="1" outlineLevel="1">
      <c r="A128" s="154">
        <f t="shared" si="19"/>
        <v>96</v>
      </c>
      <c r="B128" s="160">
        <v>44895</v>
      </c>
      <c r="C128" s="155">
        <f t="shared" si="18"/>
        <v>2022</v>
      </c>
      <c r="D128" s="161">
        <v>380</v>
      </c>
      <c r="E128" s="157">
        <f t="shared" si="25"/>
        <v>59.81203007518766</v>
      </c>
      <c r="F128" s="162">
        <f t="shared" si="26"/>
        <v>1.6165413533834587</v>
      </c>
      <c r="G128" s="157">
        <f t="shared" si="27"/>
        <v>60.620300751879384</v>
      </c>
      <c r="H128" s="163">
        <f t="shared" si="28"/>
        <v>0.3655870445344111</v>
      </c>
      <c r="I128" s="163">
        <v>1</v>
      </c>
      <c r="J128" s="161">
        <f t="shared" si="21"/>
        <v>273600</v>
      </c>
      <c r="K128" s="163">
        <f t="shared" si="22"/>
        <v>1.0526715689071633</v>
      </c>
      <c r="L128" s="163">
        <f t="shared" si="23"/>
        <v>0</v>
      </c>
      <c r="M128" s="163">
        <f t="shared" si="24"/>
        <v>1.0672920073642072</v>
      </c>
      <c r="N128" s="163">
        <f t="shared" si="20"/>
        <v>0</v>
      </c>
    </row>
    <row r="129" spans="1:14" ht="15.75" hidden="1" outlineLevel="2">
      <c r="A129" s="154">
        <f t="shared" si="19"/>
        <v>97</v>
      </c>
      <c r="B129" s="160">
        <v>44926</v>
      </c>
      <c r="C129" s="155">
        <f t="shared" si="18"/>
        <v>2022</v>
      </c>
      <c r="D129" s="161">
        <v>380</v>
      </c>
      <c r="E129" s="157">
        <f t="shared" si="25"/>
        <v>58.195488721804196</v>
      </c>
      <c r="F129" s="162">
        <f t="shared" si="26"/>
        <v>1.6165413533834587</v>
      </c>
      <c r="G129" s="157">
        <f t="shared" si="27"/>
        <v>59.00375939849592</v>
      </c>
      <c r="H129" s="163">
        <f t="shared" si="28"/>
        <v>0.35583805668016</v>
      </c>
      <c r="I129" s="163">
        <v>1</v>
      </c>
      <c r="J129" s="161">
        <f t="shared" si="21"/>
        <v>282720</v>
      </c>
      <c r="K129" s="163">
        <f t="shared" si="22"/>
        <v>1.0877606212040687</v>
      </c>
      <c r="L129" s="163">
        <f t="shared" si="23"/>
        <v>0</v>
      </c>
      <c r="M129" s="163">
        <f t="shared" si="24"/>
        <v>1.0672920073642072</v>
      </c>
      <c r="N129" s="163">
        <f aca="true" t="shared" si="29" ref="N129:N165">$H$22*D129/1000</f>
        <v>0</v>
      </c>
    </row>
    <row r="130" spans="1:14" ht="15.75" hidden="1" outlineLevel="2">
      <c r="A130" s="154">
        <f t="shared" si="19"/>
        <v>98</v>
      </c>
      <c r="B130" s="160">
        <v>44957</v>
      </c>
      <c r="C130" s="155">
        <f t="shared" si="18"/>
        <v>2023</v>
      </c>
      <c r="D130" s="161">
        <v>380</v>
      </c>
      <c r="E130" s="157">
        <f t="shared" si="25"/>
        <v>56.578947368420735</v>
      </c>
      <c r="F130" s="162">
        <f t="shared" si="26"/>
        <v>1.6165413533834587</v>
      </c>
      <c r="G130" s="157">
        <f t="shared" si="27"/>
        <v>57.38721804511246</v>
      </c>
      <c r="H130" s="163">
        <f t="shared" si="28"/>
        <v>0.346089068825909</v>
      </c>
      <c r="I130" s="163">
        <v>1</v>
      </c>
      <c r="J130" s="161">
        <f t="shared" si="21"/>
        <v>282720</v>
      </c>
      <c r="K130" s="163">
        <f t="shared" si="22"/>
        <v>1.0877606212040687</v>
      </c>
      <c r="L130" s="163">
        <f t="shared" si="23"/>
        <v>0</v>
      </c>
      <c r="M130" s="163">
        <f t="shared" si="24"/>
        <v>1.0672920073642072</v>
      </c>
      <c r="N130" s="163">
        <f t="shared" si="29"/>
        <v>0</v>
      </c>
    </row>
    <row r="131" spans="1:14" ht="15.75" hidden="1" outlineLevel="2">
      <c r="A131" s="154">
        <f t="shared" si="19"/>
        <v>99</v>
      </c>
      <c r="B131" s="160">
        <v>44985</v>
      </c>
      <c r="C131" s="155">
        <f t="shared" si="18"/>
        <v>2023</v>
      </c>
      <c r="D131" s="161">
        <v>380</v>
      </c>
      <c r="E131" s="157">
        <f t="shared" si="25"/>
        <v>54.962406015037274</v>
      </c>
      <c r="F131" s="162">
        <f t="shared" si="26"/>
        <v>1.6165413533834587</v>
      </c>
      <c r="G131" s="157">
        <f t="shared" si="27"/>
        <v>55.770676691729</v>
      </c>
      <c r="H131" s="163">
        <f t="shared" si="28"/>
        <v>0.33634008097165796</v>
      </c>
      <c r="I131" s="163">
        <v>1</v>
      </c>
      <c r="J131" s="161">
        <f t="shared" si="21"/>
        <v>255360</v>
      </c>
      <c r="K131" s="163">
        <f t="shared" si="22"/>
        <v>0.9824934643133524</v>
      </c>
      <c r="L131" s="163">
        <f t="shared" si="23"/>
        <v>0</v>
      </c>
      <c r="M131" s="163">
        <f t="shared" si="24"/>
        <v>1.0672920073642072</v>
      </c>
      <c r="N131" s="163">
        <f t="shared" si="29"/>
        <v>0</v>
      </c>
    </row>
    <row r="132" spans="1:14" ht="15.75" hidden="1" outlineLevel="2">
      <c r="A132" s="154">
        <f t="shared" si="19"/>
        <v>100</v>
      </c>
      <c r="B132" s="160">
        <v>45016</v>
      </c>
      <c r="C132" s="155">
        <f t="shared" si="18"/>
        <v>2023</v>
      </c>
      <c r="D132" s="161">
        <v>380</v>
      </c>
      <c r="E132" s="157">
        <f t="shared" si="25"/>
        <v>53.34586466165381</v>
      </c>
      <c r="F132" s="162">
        <f t="shared" si="26"/>
        <v>1.6165413533834587</v>
      </c>
      <c r="G132" s="157">
        <f t="shared" si="27"/>
        <v>54.15413533834554</v>
      </c>
      <c r="H132" s="163">
        <f t="shared" si="28"/>
        <v>0.3265910931174069</v>
      </c>
      <c r="I132" s="163">
        <v>1</v>
      </c>
      <c r="J132" s="161">
        <f t="shared" si="21"/>
        <v>282720</v>
      </c>
      <c r="K132" s="163">
        <f t="shared" si="22"/>
        <v>1.0877606212040687</v>
      </c>
      <c r="L132" s="163">
        <f t="shared" si="23"/>
        <v>0</v>
      </c>
      <c r="M132" s="163">
        <f t="shared" si="24"/>
        <v>1.0672920073642072</v>
      </c>
      <c r="N132" s="163">
        <f t="shared" si="29"/>
        <v>0</v>
      </c>
    </row>
    <row r="133" spans="1:14" ht="15.75" hidden="1" outlineLevel="2">
      <c r="A133" s="154">
        <f t="shared" si="19"/>
        <v>101</v>
      </c>
      <c r="B133" s="160">
        <v>45046</v>
      </c>
      <c r="C133" s="155">
        <f t="shared" si="18"/>
        <v>2023</v>
      </c>
      <c r="D133" s="161">
        <v>380</v>
      </c>
      <c r="E133" s="157">
        <f t="shared" si="25"/>
        <v>51.72932330827035</v>
      </c>
      <c r="F133" s="162">
        <f t="shared" si="26"/>
        <v>1.6165413533834587</v>
      </c>
      <c r="G133" s="157">
        <f t="shared" si="27"/>
        <v>52.53759398496208</v>
      </c>
      <c r="H133" s="163">
        <f>+G133*$B$12*1/12</f>
        <v>0.3168421052631559</v>
      </c>
      <c r="I133" s="163">
        <v>1</v>
      </c>
      <c r="J133" s="161">
        <f t="shared" si="21"/>
        <v>273600</v>
      </c>
      <c r="K133" s="163">
        <f t="shared" si="22"/>
        <v>1.0526715689071633</v>
      </c>
      <c r="L133" s="163">
        <f t="shared" si="23"/>
        <v>0</v>
      </c>
      <c r="M133" s="163">
        <f t="shared" si="24"/>
        <v>1.0672920073642072</v>
      </c>
      <c r="N133" s="163">
        <f t="shared" si="29"/>
        <v>0</v>
      </c>
    </row>
    <row r="134" spans="1:14" ht="15.75" hidden="1" outlineLevel="2">
      <c r="A134" s="154">
        <f t="shared" si="19"/>
        <v>102</v>
      </c>
      <c r="B134" s="160">
        <v>45077</v>
      </c>
      <c r="C134" s="155">
        <f t="shared" si="18"/>
        <v>2023</v>
      </c>
      <c r="D134" s="161">
        <v>380</v>
      </c>
      <c r="E134" s="157">
        <f t="shared" si="25"/>
        <v>50.11278195488689</v>
      </c>
      <c r="F134" s="162">
        <f t="shared" si="26"/>
        <v>1.6165413533834587</v>
      </c>
      <c r="G134" s="157">
        <f t="shared" si="27"/>
        <v>50.92105263157862</v>
      </c>
      <c r="H134" s="163">
        <f t="shared" si="28"/>
        <v>0.3070931174089049</v>
      </c>
      <c r="I134" s="163">
        <v>1</v>
      </c>
      <c r="J134" s="161">
        <f t="shared" si="21"/>
        <v>282720</v>
      </c>
      <c r="K134" s="163">
        <f t="shared" si="22"/>
        <v>1.0877606212040687</v>
      </c>
      <c r="L134" s="163">
        <f t="shared" si="23"/>
        <v>0</v>
      </c>
      <c r="M134" s="163">
        <f t="shared" si="24"/>
        <v>1.0672920073642072</v>
      </c>
      <c r="N134" s="163">
        <f t="shared" si="29"/>
        <v>0</v>
      </c>
    </row>
    <row r="135" spans="1:14" ht="15.75" hidden="1" outlineLevel="2">
      <c r="A135" s="154">
        <f t="shared" si="19"/>
        <v>103</v>
      </c>
      <c r="B135" s="160">
        <v>45107</v>
      </c>
      <c r="C135" s="155">
        <f t="shared" si="18"/>
        <v>2023</v>
      </c>
      <c r="D135" s="161">
        <v>380</v>
      </c>
      <c r="E135" s="157">
        <f t="shared" si="25"/>
        <v>48.49624060150343</v>
      </c>
      <c r="F135" s="162">
        <f t="shared" si="26"/>
        <v>1.6165413533834587</v>
      </c>
      <c r="G135" s="157">
        <f t="shared" si="27"/>
        <v>49.30451127819516</v>
      </c>
      <c r="H135" s="163">
        <f t="shared" si="28"/>
        <v>0.2973441295546539</v>
      </c>
      <c r="I135" s="163">
        <v>1</v>
      </c>
      <c r="J135" s="161">
        <f t="shared" si="21"/>
        <v>273600</v>
      </c>
      <c r="K135" s="163">
        <f t="shared" si="22"/>
        <v>1.0526715689071633</v>
      </c>
      <c r="L135" s="163">
        <f t="shared" si="23"/>
        <v>0</v>
      </c>
      <c r="M135" s="163">
        <f t="shared" si="24"/>
        <v>1.0672920073642072</v>
      </c>
      <c r="N135" s="163">
        <f t="shared" si="29"/>
        <v>0</v>
      </c>
    </row>
    <row r="136" spans="1:14" ht="15.75" hidden="1" outlineLevel="2">
      <c r="A136" s="154">
        <f t="shared" si="19"/>
        <v>104</v>
      </c>
      <c r="B136" s="160">
        <v>45138</v>
      </c>
      <c r="C136" s="155">
        <f t="shared" si="18"/>
        <v>2023</v>
      </c>
      <c r="D136" s="161">
        <v>380</v>
      </c>
      <c r="E136" s="157">
        <f t="shared" si="25"/>
        <v>46.87969924811997</v>
      </c>
      <c r="F136" s="162">
        <f t="shared" si="26"/>
        <v>1.6165413533834587</v>
      </c>
      <c r="G136" s="157">
        <f t="shared" si="27"/>
        <v>47.687969924811696</v>
      </c>
      <c r="H136" s="163">
        <f t="shared" si="28"/>
        <v>0.28759514170040285</v>
      </c>
      <c r="I136" s="163">
        <v>1</v>
      </c>
      <c r="J136" s="161">
        <f t="shared" si="21"/>
        <v>282720</v>
      </c>
      <c r="K136" s="163">
        <f t="shared" si="22"/>
        <v>1.0877606212040687</v>
      </c>
      <c r="L136" s="163">
        <f t="shared" si="23"/>
        <v>0</v>
      </c>
      <c r="M136" s="163">
        <f t="shared" si="24"/>
        <v>1.0672920073642072</v>
      </c>
      <c r="N136" s="163">
        <f t="shared" si="29"/>
        <v>0</v>
      </c>
    </row>
    <row r="137" spans="1:14" ht="15.75" hidden="1" outlineLevel="2">
      <c r="A137" s="154">
        <f t="shared" si="19"/>
        <v>105</v>
      </c>
      <c r="B137" s="160">
        <v>45169</v>
      </c>
      <c r="C137" s="155">
        <f t="shared" si="18"/>
        <v>2023</v>
      </c>
      <c r="D137" s="161">
        <v>380</v>
      </c>
      <c r="E137" s="157">
        <f t="shared" si="25"/>
        <v>45.26315789473651</v>
      </c>
      <c r="F137" s="162">
        <f t="shared" si="26"/>
        <v>1.6165413533834587</v>
      </c>
      <c r="G137" s="157">
        <f t="shared" si="27"/>
        <v>46.071428571428235</v>
      </c>
      <c r="H137" s="163">
        <f t="shared" si="28"/>
        <v>0.2778461538461518</v>
      </c>
      <c r="I137" s="163">
        <v>1</v>
      </c>
      <c r="J137" s="161">
        <f t="shared" si="21"/>
        <v>282720</v>
      </c>
      <c r="K137" s="163">
        <f t="shared" si="22"/>
        <v>1.0877606212040687</v>
      </c>
      <c r="L137" s="163">
        <f t="shared" si="23"/>
        <v>0</v>
      </c>
      <c r="M137" s="163">
        <f t="shared" si="24"/>
        <v>1.0672920073642072</v>
      </c>
      <c r="N137" s="163">
        <f t="shared" si="29"/>
        <v>0</v>
      </c>
    </row>
    <row r="138" spans="1:14" ht="15.75" hidden="1" outlineLevel="2">
      <c r="A138" s="154">
        <f t="shared" si="19"/>
        <v>106</v>
      </c>
      <c r="B138" s="160">
        <v>45199</v>
      </c>
      <c r="C138" s="155">
        <f aca="true" t="shared" si="30" ref="C138:C165">+YEAR(B138)</f>
        <v>2023</v>
      </c>
      <c r="D138" s="161">
        <v>380</v>
      </c>
      <c r="E138" s="157">
        <f t="shared" si="25"/>
        <v>43.64661654135305</v>
      </c>
      <c r="F138" s="162">
        <f t="shared" si="26"/>
        <v>1.6165413533834587</v>
      </c>
      <c r="G138" s="157">
        <f t="shared" si="27"/>
        <v>44.454887218044774</v>
      </c>
      <c r="H138" s="163">
        <f t="shared" si="28"/>
        <v>0.2680971659919008</v>
      </c>
      <c r="I138" s="163">
        <v>1</v>
      </c>
      <c r="J138" s="161">
        <f t="shared" si="21"/>
        <v>273600</v>
      </c>
      <c r="K138" s="163">
        <f t="shared" si="22"/>
        <v>1.0526715689071633</v>
      </c>
      <c r="L138" s="163">
        <f t="shared" si="23"/>
        <v>0</v>
      </c>
      <c r="M138" s="163">
        <f t="shared" si="24"/>
        <v>1.0672920073642072</v>
      </c>
      <c r="N138" s="163">
        <f t="shared" si="29"/>
        <v>0</v>
      </c>
    </row>
    <row r="139" spans="1:14" ht="15.75" hidden="1" outlineLevel="2">
      <c r="A139" s="154">
        <f aca="true" t="shared" si="31" ref="A139:A149">+A138+1</f>
        <v>107</v>
      </c>
      <c r="B139" s="160">
        <v>45230</v>
      </c>
      <c r="C139" s="155">
        <f t="shared" si="30"/>
        <v>2023</v>
      </c>
      <c r="D139" s="161">
        <v>380</v>
      </c>
      <c r="E139" s="157">
        <f t="shared" si="25"/>
        <v>42.03007518796959</v>
      </c>
      <c r="F139" s="162">
        <f t="shared" si="26"/>
        <v>1.6165413533834587</v>
      </c>
      <c r="G139" s="157">
        <f t="shared" si="27"/>
        <v>42.838345864661314</v>
      </c>
      <c r="H139" s="163">
        <f t="shared" si="28"/>
        <v>0.25834817813764976</v>
      </c>
      <c r="I139" s="163">
        <v>1</v>
      </c>
      <c r="J139" s="161">
        <f t="shared" si="21"/>
        <v>282720</v>
      </c>
      <c r="K139" s="163">
        <f t="shared" si="22"/>
        <v>1.0877606212040687</v>
      </c>
      <c r="L139" s="163">
        <f t="shared" si="23"/>
        <v>0</v>
      </c>
      <c r="M139" s="163">
        <f t="shared" si="24"/>
        <v>1.0672920073642072</v>
      </c>
      <c r="N139" s="163">
        <f t="shared" si="29"/>
        <v>0</v>
      </c>
    </row>
    <row r="140" spans="1:14" ht="15.75" hidden="1" outlineLevel="1">
      <c r="A140" s="154">
        <f t="shared" si="31"/>
        <v>108</v>
      </c>
      <c r="B140" s="160">
        <v>45260</v>
      </c>
      <c r="C140" s="155">
        <f t="shared" si="30"/>
        <v>2023</v>
      </c>
      <c r="D140" s="161">
        <v>380</v>
      </c>
      <c r="E140" s="157">
        <f t="shared" si="25"/>
        <v>40.413533834586126</v>
      </c>
      <c r="F140" s="162">
        <f t="shared" si="26"/>
        <v>1.6165413533834587</v>
      </c>
      <c r="G140" s="157">
        <f t="shared" si="27"/>
        <v>41.22180451127785</v>
      </c>
      <c r="H140" s="163">
        <f t="shared" si="28"/>
        <v>0.24859919028339875</v>
      </c>
      <c r="I140" s="163">
        <v>1</v>
      </c>
      <c r="J140" s="161">
        <f t="shared" si="21"/>
        <v>273600</v>
      </c>
      <c r="K140" s="163">
        <f t="shared" si="22"/>
        <v>1.0526715689071633</v>
      </c>
      <c r="L140" s="163">
        <f t="shared" si="23"/>
        <v>0</v>
      </c>
      <c r="M140" s="163">
        <f t="shared" si="24"/>
        <v>1.0672920073642072</v>
      </c>
      <c r="N140" s="163">
        <f t="shared" si="29"/>
        <v>0</v>
      </c>
    </row>
    <row r="141" spans="1:14" ht="15.75" hidden="1" outlineLevel="2">
      <c r="A141" s="154">
        <f t="shared" si="31"/>
        <v>109</v>
      </c>
      <c r="B141" s="160">
        <v>45291</v>
      </c>
      <c r="C141" s="155">
        <f t="shared" si="30"/>
        <v>2023</v>
      </c>
      <c r="D141" s="161">
        <v>380</v>
      </c>
      <c r="E141" s="157">
        <f t="shared" si="25"/>
        <v>38.796992481202665</v>
      </c>
      <c r="F141" s="162">
        <f t="shared" si="26"/>
        <v>1.6165413533834587</v>
      </c>
      <c r="G141" s="157">
        <f t="shared" si="27"/>
        <v>39.60526315789439</v>
      </c>
      <c r="H141" s="163">
        <f t="shared" si="28"/>
        <v>0.2388502024291477</v>
      </c>
      <c r="I141" s="163">
        <v>1</v>
      </c>
      <c r="J141" s="161">
        <f t="shared" si="21"/>
        <v>282720</v>
      </c>
      <c r="K141" s="163">
        <f t="shared" si="22"/>
        <v>1.0877606212040687</v>
      </c>
      <c r="L141" s="163">
        <f t="shared" si="23"/>
        <v>0</v>
      </c>
      <c r="M141" s="163">
        <f t="shared" si="24"/>
        <v>1.0672920073642072</v>
      </c>
      <c r="N141" s="163">
        <f t="shared" si="29"/>
        <v>0</v>
      </c>
    </row>
    <row r="142" spans="1:14" ht="15.75" hidden="1" outlineLevel="2">
      <c r="A142" s="154">
        <f t="shared" si="31"/>
        <v>110</v>
      </c>
      <c r="B142" s="160">
        <v>45322</v>
      </c>
      <c r="C142" s="155">
        <f t="shared" si="30"/>
        <v>2024</v>
      </c>
      <c r="D142" s="161">
        <v>380</v>
      </c>
      <c r="E142" s="157">
        <f t="shared" si="25"/>
        <v>37.180451127819204</v>
      </c>
      <c r="F142" s="162">
        <f t="shared" si="26"/>
        <v>1.6165413533834587</v>
      </c>
      <c r="G142" s="157">
        <f t="shared" si="27"/>
        <v>37.98872180451093</v>
      </c>
      <c r="H142" s="163">
        <f t="shared" si="28"/>
        <v>0.2291012145748967</v>
      </c>
      <c r="I142" s="163">
        <v>1</v>
      </c>
      <c r="J142" s="161">
        <f t="shared" si="21"/>
        <v>282720</v>
      </c>
      <c r="K142" s="163">
        <f t="shared" si="22"/>
        <v>1.0877606212040687</v>
      </c>
      <c r="L142" s="163">
        <f t="shared" si="23"/>
        <v>0</v>
      </c>
      <c r="M142" s="163">
        <f t="shared" si="24"/>
        <v>1.0672920073642072</v>
      </c>
      <c r="N142" s="163">
        <f t="shared" si="29"/>
        <v>0</v>
      </c>
    </row>
    <row r="143" spans="1:14" ht="15.75" hidden="1" outlineLevel="2">
      <c r="A143" s="154">
        <f t="shared" si="31"/>
        <v>111</v>
      </c>
      <c r="B143" s="160">
        <v>45351</v>
      </c>
      <c r="C143" s="155">
        <f t="shared" si="30"/>
        <v>2024</v>
      </c>
      <c r="D143" s="161">
        <v>380</v>
      </c>
      <c r="E143" s="157">
        <f t="shared" si="25"/>
        <v>35.56390977443574</v>
      </c>
      <c r="F143" s="162">
        <f t="shared" si="26"/>
        <v>1.6165413533834587</v>
      </c>
      <c r="G143" s="157">
        <f t="shared" si="27"/>
        <v>36.37218045112747</v>
      </c>
      <c r="H143" s="163">
        <f t="shared" si="28"/>
        <v>0.21935222672064567</v>
      </c>
      <c r="I143" s="163">
        <v>1</v>
      </c>
      <c r="J143" s="161">
        <f t="shared" si="21"/>
        <v>264480</v>
      </c>
      <c r="K143" s="163">
        <f t="shared" si="22"/>
        <v>1.017582516610258</v>
      </c>
      <c r="L143" s="163">
        <f t="shared" si="23"/>
        <v>0</v>
      </c>
      <c r="M143" s="163">
        <f t="shared" si="24"/>
        <v>1.0672920073642072</v>
      </c>
      <c r="N143" s="163">
        <f t="shared" si="29"/>
        <v>0</v>
      </c>
    </row>
    <row r="144" spans="1:14" ht="15.75" hidden="1" outlineLevel="2">
      <c r="A144" s="154">
        <f t="shared" si="31"/>
        <v>112</v>
      </c>
      <c r="B144" s="160">
        <v>45382</v>
      </c>
      <c r="C144" s="155">
        <f t="shared" si="30"/>
        <v>2024</v>
      </c>
      <c r="D144" s="161">
        <v>380</v>
      </c>
      <c r="E144" s="157">
        <f t="shared" si="25"/>
        <v>33.94736842105228</v>
      </c>
      <c r="F144" s="162">
        <f t="shared" si="26"/>
        <v>1.6165413533834587</v>
      </c>
      <c r="G144" s="157">
        <f t="shared" si="27"/>
        <v>34.75563909774401</v>
      </c>
      <c r="H144" s="163">
        <f t="shared" si="28"/>
        <v>0.20960323886639465</v>
      </c>
      <c r="I144" s="163">
        <v>1</v>
      </c>
      <c r="J144" s="161">
        <f t="shared" si="21"/>
        <v>282720</v>
      </c>
      <c r="K144" s="163">
        <f t="shared" si="22"/>
        <v>1.0877606212040687</v>
      </c>
      <c r="L144" s="163">
        <f t="shared" si="23"/>
        <v>0</v>
      </c>
      <c r="M144" s="163">
        <f t="shared" si="24"/>
        <v>1.0672920073642072</v>
      </c>
      <c r="N144" s="163">
        <f t="shared" si="29"/>
        <v>0</v>
      </c>
    </row>
    <row r="145" spans="1:14" ht="15.75" hidden="1" outlineLevel="2">
      <c r="A145" s="154">
        <f t="shared" si="31"/>
        <v>113</v>
      </c>
      <c r="B145" s="160">
        <v>45412</v>
      </c>
      <c r="C145" s="155">
        <f t="shared" si="30"/>
        <v>2024</v>
      </c>
      <c r="D145" s="161">
        <v>380</v>
      </c>
      <c r="E145" s="157">
        <f t="shared" si="25"/>
        <v>32.33082706766882</v>
      </c>
      <c r="F145" s="162">
        <f t="shared" si="26"/>
        <v>1.6165413533834587</v>
      </c>
      <c r="G145" s="157">
        <f t="shared" si="27"/>
        <v>33.13909774436055</v>
      </c>
      <c r="H145" s="163">
        <f t="shared" si="28"/>
        <v>0.1998542510121436</v>
      </c>
      <c r="I145" s="163">
        <v>1</v>
      </c>
      <c r="J145" s="161">
        <f t="shared" si="21"/>
        <v>273600</v>
      </c>
      <c r="K145" s="163">
        <f t="shared" si="22"/>
        <v>1.0526715689071633</v>
      </c>
      <c r="L145" s="163">
        <f t="shared" si="23"/>
        <v>0</v>
      </c>
      <c r="M145" s="163">
        <f t="shared" si="24"/>
        <v>1.0672920073642072</v>
      </c>
      <c r="N145" s="163">
        <f t="shared" si="29"/>
        <v>0</v>
      </c>
    </row>
    <row r="146" spans="1:14" ht="15.75" hidden="1" outlineLevel="2">
      <c r="A146" s="154">
        <f t="shared" si="31"/>
        <v>114</v>
      </c>
      <c r="B146" s="160">
        <v>45443</v>
      </c>
      <c r="C146" s="155">
        <f t="shared" si="30"/>
        <v>2024</v>
      </c>
      <c r="D146" s="161">
        <v>380</v>
      </c>
      <c r="E146" s="157">
        <f t="shared" si="25"/>
        <v>30.714285714285364</v>
      </c>
      <c r="F146" s="162">
        <f t="shared" si="26"/>
        <v>1.6165413533834587</v>
      </c>
      <c r="G146" s="157">
        <f t="shared" si="27"/>
        <v>31.522556390977094</v>
      </c>
      <c r="H146" s="163">
        <f t="shared" si="28"/>
        <v>0.19010526315789264</v>
      </c>
      <c r="I146" s="163">
        <v>1</v>
      </c>
      <c r="J146" s="161">
        <f t="shared" si="21"/>
        <v>282720</v>
      </c>
      <c r="K146" s="163">
        <f t="shared" si="22"/>
        <v>1.0877606212040687</v>
      </c>
      <c r="L146" s="163">
        <f t="shared" si="23"/>
        <v>0</v>
      </c>
      <c r="M146" s="163">
        <f t="shared" si="24"/>
        <v>1.0672920073642072</v>
      </c>
      <c r="N146" s="163">
        <f t="shared" si="29"/>
        <v>0</v>
      </c>
    </row>
    <row r="147" spans="1:14" ht="15.75" hidden="1" outlineLevel="2">
      <c r="A147" s="154">
        <f t="shared" si="31"/>
        <v>115</v>
      </c>
      <c r="B147" s="160">
        <v>45473</v>
      </c>
      <c r="C147" s="155">
        <f t="shared" si="30"/>
        <v>2024</v>
      </c>
      <c r="D147" s="161">
        <v>380</v>
      </c>
      <c r="E147" s="157">
        <f t="shared" si="25"/>
        <v>29.097744360901906</v>
      </c>
      <c r="F147" s="162">
        <f t="shared" si="26"/>
        <v>1.6165413533834587</v>
      </c>
      <c r="G147" s="157">
        <f t="shared" si="27"/>
        <v>29.906015037593637</v>
      </c>
      <c r="H147" s="163">
        <f t="shared" si="28"/>
        <v>0.18035627530364162</v>
      </c>
      <c r="I147" s="163">
        <v>1</v>
      </c>
      <c r="J147" s="161">
        <f t="shared" si="21"/>
        <v>273600</v>
      </c>
      <c r="K147" s="163">
        <f t="shared" si="22"/>
        <v>1.0526715689071633</v>
      </c>
      <c r="L147" s="163">
        <f t="shared" si="23"/>
        <v>0</v>
      </c>
      <c r="M147" s="163">
        <f t="shared" si="24"/>
        <v>1.0672920073642072</v>
      </c>
      <c r="N147" s="163">
        <f t="shared" si="29"/>
        <v>0</v>
      </c>
    </row>
    <row r="148" spans="1:14" ht="15.75" hidden="1" outlineLevel="2">
      <c r="A148" s="154">
        <f t="shared" si="31"/>
        <v>116</v>
      </c>
      <c r="B148" s="160">
        <v>45504</v>
      </c>
      <c r="C148" s="155">
        <f t="shared" si="30"/>
        <v>2024</v>
      </c>
      <c r="D148" s="161">
        <v>380</v>
      </c>
      <c r="E148" s="157">
        <f t="shared" si="25"/>
        <v>27.48120300751845</v>
      </c>
      <c r="F148" s="162">
        <f t="shared" si="26"/>
        <v>1.6165413533834587</v>
      </c>
      <c r="G148" s="157">
        <f t="shared" si="27"/>
        <v>28.28947368421018</v>
      </c>
      <c r="H148" s="163">
        <f t="shared" si="28"/>
        <v>0.1706072874493906</v>
      </c>
      <c r="I148" s="163">
        <v>1</v>
      </c>
      <c r="J148" s="161">
        <f t="shared" si="21"/>
        <v>282720</v>
      </c>
      <c r="K148" s="163">
        <f t="shared" si="22"/>
        <v>1.0877606212040687</v>
      </c>
      <c r="L148" s="163">
        <f t="shared" si="23"/>
        <v>0</v>
      </c>
      <c r="M148" s="163">
        <f t="shared" si="24"/>
        <v>1.0672920073642072</v>
      </c>
      <c r="N148" s="163">
        <f t="shared" si="29"/>
        <v>0</v>
      </c>
    </row>
    <row r="149" spans="1:14" ht="15.75" hidden="1" outlineLevel="2">
      <c r="A149" s="154">
        <f t="shared" si="31"/>
        <v>117</v>
      </c>
      <c r="B149" s="160">
        <v>45535</v>
      </c>
      <c r="C149" s="155">
        <f t="shared" si="30"/>
        <v>2024</v>
      </c>
      <c r="D149" s="161">
        <v>380</v>
      </c>
      <c r="E149" s="157">
        <f t="shared" si="25"/>
        <v>25.86466165413499</v>
      </c>
      <c r="F149" s="162">
        <f t="shared" si="26"/>
        <v>1.6165413533834587</v>
      </c>
      <c r="G149" s="157">
        <f t="shared" si="27"/>
        <v>26.672932330826722</v>
      </c>
      <c r="H149" s="163">
        <f t="shared" si="28"/>
        <v>0.16085829959513961</v>
      </c>
      <c r="I149" s="163">
        <v>1</v>
      </c>
      <c r="J149" s="161">
        <f t="shared" si="21"/>
        <v>282720</v>
      </c>
      <c r="K149" s="163">
        <f t="shared" si="22"/>
        <v>1.0877606212040687</v>
      </c>
      <c r="L149" s="163">
        <f t="shared" si="23"/>
        <v>0</v>
      </c>
      <c r="M149" s="163">
        <f t="shared" si="24"/>
        <v>1.0672920073642072</v>
      </c>
      <c r="N149" s="163">
        <f t="shared" si="29"/>
        <v>0</v>
      </c>
    </row>
    <row r="150" spans="1:14" ht="15.75" hidden="1" outlineLevel="2">
      <c r="A150" s="154">
        <f>+A149+1</f>
        <v>118</v>
      </c>
      <c r="B150" s="160">
        <v>45565</v>
      </c>
      <c r="C150" s="155">
        <f t="shared" si="30"/>
        <v>2024</v>
      </c>
      <c r="D150" s="161">
        <v>380</v>
      </c>
      <c r="E150" s="157">
        <f t="shared" si="25"/>
        <v>24.248120300751534</v>
      </c>
      <c r="F150" s="162">
        <f t="shared" si="26"/>
        <v>1.6165413533834587</v>
      </c>
      <c r="G150" s="157">
        <f t="shared" si="27"/>
        <v>25.056390977443264</v>
      </c>
      <c r="H150" s="163">
        <f t="shared" si="28"/>
        <v>0.15110931174088862</v>
      </c>
      <c r="I150" s="163">
        <v>1</v>
      </c>
      <c r="J150" s="161">
        <f t="shared" si="21"/>
        <v>273600</v>
      </c>
      <c r="K150" s="163">
        <f t="shared" si="22"/>
        <v>1.0526715689071633</v>
      </c>
      <c r="L150" s="163">
        <f t="shared" si="23"/>
        <v>0</v>
      </c>
      <c r="M150" s="163">
        <f t="shared" si="24"/>
        <v>1.0672920073642072</v>
      </c>
      <c r="N150" s="163">
        <f t="shared" si="29"/>
        <v>0</v>
      </c>
    </row>
    <row r="151" spans="1:14" ht="15.75" hidden="1" outlineLevel="2">
      <c r="A151" s="154">
        <f aca="true" t="shared" si="32" ref="A151:A165">+A150+1</f>
        <v>119</v>
      </c>
      <c r="B151" s="160">
        <v>45596</v>
      </c>
      <c r="C151" s="155">
        <f t="shared" si="30"/>
        <v>2024</v>
      </c>
      <c r="D151" s="161">
        <v>380</v>
      </c>
      <c r="E151" s="157">
        <f t="shared" si="25"/>
        <v>22.631578947368077</v>
      </c>
      <c r="F151" s="162">
        <f t="shared" si="26"/>
        <v>1.6165413533834587</v>
      </c>
      <c r="G151" s="157">
        <f t="shared" si="27"/>
        <v>23.439849624059807</v>
      </c>
      <c r="H151" s="163">
        <f t="shared" si="28"/>
        <v>0.1413603238866376</v>
      </c>
      <c r="I151" s="163">
        <v>1</v>
      </c>
      <c r="J151" s="161">
        <f t="shared" si="21"/>
        <v>282720</v>
      </c>
      <c r="K151" s="163">
        <f t="shared" si="22"/>
        <v>1.0877606212040687</v>
      </c>
      <c r="L151" s="163">
        <f t="shared" si="23"/>
        <v>0</v>
      </c>
      <c r="M151" s="163">
        <f t="shared" si="24"/>
        <v>1.0672920073642072</v>
      </c>
      <c r="N151" s="163">
        <f t="shared" si="29"/>
        <v>0</v>
      </c>
    </row>
    <row r="152" spans="1:14" ht="15.75" hidden="1" outlineLevel="1">
      <c r="A152" s="154">
        <f t="shared" si="32"/>
        <v>120</v>
      </c>
      <c r="B152" s="160">
        <v>45626</v>
      </c>
      <c r="C152" s="155">
        <f t="shared" si="30"/>
        <v>2024</v>
      </c>
      <c r="D152" s="161">
        <v>380</v>
      </c>
      <c r="E152" s="157">
        <f t="shared" si="25"/>
        <v>21.01503759398462</v>
      </c>
      <c r="F152" s="162">
        <f t="shared" si="26"/>
        <v>1.6165413533834587</v>
      </c>
      <c r="G152" s="157">
        <f t="shared" si="27"/>
        <v>21.82330827067635</v>
      </c>
      <c r="H152" s="163">
        <f t="shared" si="28"/>
        <v>0.1316113360323866</v>
      </c>
      <c r="I152" s="163">
        <v>1</v>
      </c>
      <c r="J152" s="161">
        <f t="shared" si="21"/>
        <v>273600</v>
      </c>
      <c r="K152" s="163">
        <f t="shared" si="22"/>
        <v>1.0526715689071633</v>
      </c>
      <c r="L152" s="163">
        <f t="shared" si="23"/>
        <v>0</v>
      </c>
      <c r="M152" s="163">
        <f t="shared" si="24"/>
        <v>1.0672920073642072</v>
      </c>
      <c r="N152" s="163">
        <f t="shared" si="29"/>
        <v>0</v>
      </c>
    </row>
    <row r="153" spans="1:14" ht="15.75" hidden="1" outlineLevel="2">
      <c r="A153" s="154">
        <f t="shared" si="32"/>
        <v>121</v>
      </c>
      <c r="B153" s="160">
        <v>45657</v>
      </c>
      <c r="C153" s="155">
        <f t="shared" si="30"/>
        <v>2024</v>
      </c>
      <c r="D153" s="161">
        <v>380</v>
      </c>
      <c r="E153" s="157">
        <f t="shared" si="25"/>
        <v>19.398496240601162</v>
      </c>
      <c r="F153" s="162">
        <f t="shared" si="26"/>
        <v>1.6165413533834587</v>
      </c>
      <c r="G153" s="157">
        <f t="shared" si="27"/>
        <v>20.206766917292892</v>
      </c>
      <c r="H153" s="163">
        <f t="shared" si="28"/>
        <v>0.12186234817813558</v>
      </c>
      <c r="I153" s="163">
        <v>1</v>
      </c>
      <c r="J153" s="161">
        <f t="shared" si="21"/>
        <v>282720</v>
      </c>
      <c r="K153" s="163">
        <f t="shared" si="22"/>
        <v>1.0877606212040687</v>
      </c>
      <c r="L153" s="163">
        <f t="shared" si="23"/>
        <v>0</v>
      </c>
      <c r="M153" s="163">
        <f t="shared" si="24"/>
        <v>1.0672920073642072</v>
      </c>
      <c r="N153" s="163">
        <f t="shared" si="29"/>
        <v>0</v>
      </c>
    </row>
    <row r="154" spans="1:14" ht="15.75" hidden="1" outlineLevel="2">
      <c r="A154" s="154">
        <f t="shared" si="32"/>
        <v>122</v>
      </c>
      <c r="B154" s="160">
        <v>45688</v>
      </c>
      <c r="C154" s="155">
        <f t="shared" si="30"/>
        <v>2025</v>
      </c>
      <c r="D154" s="161">
        <v>300</v>
      </c>
      <c r="E154" s="157">
        <f>+E153-F154</f>
        <v>17.781954887217704</v>
      </c>
      <c r="F154" s="162">
        <f t="shared" si="26"/>
        <v>1.6165413533834587</v>
      </c>
      <c r="G154" s="157">
        <f>+E154+0.5*F154</f>
        <v>18.590225563909435</v>
      </c>
      <c r="H154" s="163">
        <f t="shared" si="28"/>
        <v>0.1121133603238846</v>
      </c>
      <c r="I154" s="163">
        <v>1</v>
      </c>
      <c r="J154" s="161">
        <f t="shared" si="21"/>
        <v>223200</v>
      </c>
      <c r="K154" s="163">
        <f t="shared" si="22"/>
        <v>0.8587583851611069</v>
      </c>
      <c r="L154" s="163">
        <f t="shared" si="23"/>
        <v>0</v>
      </c>
      <c r="M154" s="163">
        <f t="shared" si="24"/>
        <v>0.842598953182269</v>
      </c>
      <c r="N154" s="163">
        <f t="shared" si="29"/>
        <v>0</v>
      </c>
    </row>
    <row r="155" spans="1:14" ht="15.75" hidden="1" outlineLevel="2">
      <c r="A155" s="154">
        <f t="shared" si="32"/>
        <v>123</v>
      </c>
      <c r="B155" s="160">
        <v>45716</v>
      </c>
      <c r="C155" s="155">
        <f t="shared" si="30"/>
        <v>2025</v>
      </c>
      <c r="D155" s="161">
        <v>300</v>
      </c>
      <c r="E155" s="157">
        <f aca="true" t="shared" si="33" ref="E155:E165">+E154-F155</f>
        <v>16.165413533834247</v>
      </c>
      <c r="F155" s="162">
        <f t="shared" si="26"/>
        <v>1.6165413533834587</v>
      </c>
      <c r="G155" s="157">
        <f aca="true" t="shared" si="34" ref="G155:G165">+E155+0.5*F155</f>
        <v>16.973684210525978</v>
      </c>
      <c r="H155" s="163">
        <f t="shared" si="28"/>
        <v>0.10236437246963359</v>
      </c>
      <c r="I155" s="163">
        <v>1</v>
      </c>
      <c r="J155" s="161">
        <f t="shared" si="21"/>
        <v>201600</v>
      </c>
      <c r="K155" s="163">
        <f t="shared" si="22"/>
        <v>0.7756527349842256</v>
      </c>
      <c r="L155" s="163">
        <f t="shared" si="23"/>
        <v>0</v>
      </c>
      <c r="M155" s="163">
        <f t="shared" si="24"/>
        <v>0.842598953182269</v>
      </c>
      <c r="N155" s="163">
        <f t="shared" si="29"/>
        <v>0</v>
      </c>
    </row>
    <row r="156" spans="1:14" ht="15.75" hidden="1" outlineLevel="2">
      <c r="A156" s="154">
        <f t="shared" si="32"/>
        <v>124</v>
      </c>
      <c r="B156" s="160">
        <v>45747</v>
      </c>
      <c r="C156" s="155">
        <f t="shared" si="30"/>
        <v>2025</v>
      </c>
      <c r="D156" s="161">
        <v>300</v>
      </c>
      <c r="E156" s="157">
        <f t="shared" si="33"/>
        <v>14.548872180450788</v>
      </c>
      <c r="F156" s="162">
        <f t="shared" si="26"/>
        <v>1.6165413533834587</v>
      </c>
      <c r="G156" s="157">
        <f t="shared" si="34"/>
        <v>15.357142857142517</v>
      </c>
      <c r="H156" s="163">
        <f t="shared" si="28"/>
        <v>0.09261538461538256</v>
      </c>
      <c r="I156" s="163">
        <v>1</v>
      </c>
      <c r="J156" s="161">
        <f t="shared" si="21"/>
        <v>223200</v>
      </c>
      <c r="K156" s="163">
        <f t="shared" si="22"/>
        <v>0.8587583851611069</v>
      </c>
      <c r="L156" s="163">
        <f t="shared" si="23"/>
        <v>0</v>
      </c>
      <c r="M156" s="163">
        <f t="shared" si="24"/>
        <v>0.842598953182269</v>
      </c>
      <c r="N156" s="163">
        <f t="shared" si="29"/>
        <v>0</v>
      </c>
    </row>
    <row r="157" spans="1:14" ht="15.75" hidden="1" outlineLevel="2">
      <c r="A157" s="154">
        <f t="shared" si="32"/>
        <v>125</v>
      </c>
      <c r="B157" s="160">
        <v>45777</v>
      </c>
      <c r="C157" s="155">
        <f t="shared" si="30"/>
        <v>2025</v>
      </c>
      <c r="D157" s="161">
        <v>300</v>
      </c>
      <c r="E157" s="157">
        <f t="shared" si="33"/>
        <v>12.932330827067329</v>
      </c>
      <c r="F157" s="162">
        <f t="shared" si="26"/>
        <v>1.6165413533834587</v>
      </c>
      <c r="G157" s="157">
        <f t="shared" si="34"/>
        <v>13.740601503759057</v>
      </c>
      <c r="H157" s="163">
        <f t="shared" si="28"/>
        <v>0.08286639676113154</v>
      </c>
      <c r="I157" s="163">
        <v>1</v>
      </c>
      <c r="J157" s="161">
        <f t="shared" si="21"/>
        <v>216000</v>
      </c>
      <c r="K157" s="163">
        <f t="shared" si="22"/>
        <v>0.8310565017688131</v>
      </c>
      <c r="L157" s="163">
        <f t="shared" si="23"/>
        <v>0</v>
      </c>
      <c r="M157" s="163">
        <f t="shared" si="24"/>
        <v>0.842598953182269</v>
      </c>
      <c r="N157" s="163">
        <f t="shared" si="29"/>
        <v>0</v>
      </c>
    </row>
    <row r="158" spans="1:14" ht="15.75" hidden="1" outlineLevel="2">
      <c r="A158" s="154">
        <f t="shared" si="32"/>
        <v>126</v>
      </c>
      <c r="B158" s="160">
        <v>45808</v>
      </c>
      <c r="C158" s="155">
        <f t="shared" si="30"/>
        <v>2025</v>
      </c>
      <c r="D158" s="161">
        <v>300</v>
      </c>
      <c r="E158" s="157">
        <f t="shared" si="33"/>
        <v>11.31578947368387</v>
      </c>
      <c r="F158" s="162">
        <f t="shared" si="26"/>
        <v>1.6165413533834587</v>
      </c>
      <c r="G158" s="157">
        <f t="shared" si="34"/>
        <v>12.124060150375598</v>
      </c>
      <c r="H158" s="163">
        <f t="shared" si="28"/>
        <v>0.07311740890688052</v>
      </c>
      <c r="I158" s="163">
        <v>1</v>
      </c>
      <c r="J158" s="161">
        <f t="shared" si="21"/>
        <v>223200</v>
      </c>
      <c r="K158" s="163">
        <f t="shared" si="22"/>
        <v>0.8587583851611069</v>
      </c>
      <c r="L158" s="163">
        <f t="shared" si="23"/>
        <v>0</v>
      </c>
      <c r="M158" s="163">
        <f t="shared" si="24"/>
        <v>0.842598953182269</v>
      </c>
      <c r="N158" s="163">
        <f t="shared" si="29"/>
        <v>0</v>
      </c>
    </row>
    <row r="159" spans="1:14" ht="15.75" hidden="1" outlineLevel="2">
      <c r="A159" s="154">
        <f t="shared" si="32"/>
        <v>127</v>
      </c>
      <c r="B159" s="160">
        <v>45838</v>
      </c>
      <c r="C159" s="155">
        <f t="shared" si="30"/>
        <v>2025</v>
      </c>
      <c r="D159" s="161">
        <v>300</v>
      </c>
      <c r="E159" s="157">
        <f t="shared" si="33"/>
        <v>9.69924812030041</v>
      </c>
      <c r="F159" s="162">
        <f t="shared" si="26"/>
        <v>1.6165413533834587</v>
      </c>
      <c r="G159" s="157">
        <f t="shared" si="34"/>
        <v>10.507518796992139</v>
      </c>
      <c r="H159" s="163">
        <f t="shared" si="28"/>
        <v>0.06336842105262952</v>
      </c>
      <c r="I159" s="163">
        <v>1</v>
      </c>
      <c r="J159" s="161">
        <f t="shared" si="21"/>
        <v>216000</v>
      </c>
      <c r="K159" s="163">
        <f t="shared" si="22"/>
        <v>0.8310565017688131</v>
      </c>
      <c r="L159" s="163">
        <f t="shared" si="23"/>
        <v>0</v>
      </c>
      <c r="M159" s="163">
        <f t="shared" si="24"/>
        <v>0.842598953182269</v>
      </c>
      <c r="N159" s="163">
        <f t="shared" si="29"/>
        <v>0</v>
      </c>
    </row>
    <row r="160" spans="1:14" ht="15.75" hidden="1" outlineLevel="2">
      <c r="A160" s="154">
        <f t="shared" si="32"/>
        <v>128</v>
      </c>
      <c r="B160" s="160">
        <v>45869</v>
      </c>
      <c r="C160" s="155">
        <f t="shared" si="30"/>
        <v>2025</v>
      </c>
      <c r="D160" s="161">
        <v>300</v>
      </c>
      <c r="E160" s="157">
        <f t="shared" si="33"/>
        <v>8.082706766916951</v>
      </c>
      <c r="F160" s="162">
        <f t="shared" si="26"/>
        <v>1.6165413533834587</v>
      </c>
      <c r="G160" s="157">
        <f t="shared" si="34"/>
        <v>8.89097744360868</v>
      </c>
      <c r="H160" s="163">
        <f t="shared" si="28"/>
        <v>0.0536194331983785</v>
      </c>
      <c r="I160" s="163">
        <v>1</v>
      </c>
      <c r="J160" s="161">
        <f t="shared" si="21"/>
        <v>223200</v>
      </c>
      <c r="K160" s="163">
        <f t="shared" si="22"/>
        <v>0.8587583851611069</v>
      </c>
      <c r="L160" s="163">
        <f t="shared" si="23"/>
        <v>0</v>
      </c>
      <c r="M160" s="163">
        <f t="shared" si="24"/>
        <v>0.842598953182269</v>
      </c>
      <c r="N160" s="163">
        <f t="shared" si="29"/>
        <v>0</v>
      </c>
    </row>
    <row r="161" spans="1:14" ht="15.75" hidden="1" outlineLevel="2">
      <c r="A161" s="154">
        <f t="shared" si="32"/>
        <v>129</v>
      </c>
      <c r="B161" s="160">
        <v>45900</v>
      </c>
      <c r="C161" s="155">
        <f t="shared" si="30"/>
        <v>2025</v>
      </c>
      <c r="D161" s="161">
        <v>300</v>
      </c>
      <c r="E161" s="157">
        <f t="shared" si="33"/>
        <v>6.466165413533492</v>
      </c>
      <c r="F161" s="162">
        <f t="shared" si="26"/>
        <v>1.6165413533834587</v>
      </c>
      <c r="G161" s="157">
        <f t="shared" si="34"/>
        <v>7.274436090225222</v>
      </c>
      <c r="H161" s="163">
        <f t="shared" si="28"/>
        <v>0.04387044534412749</v>
      </c>
      <c r="I161" s="163">
        <v>1</v>
      </c>
      <c r="J161" s="161">
        <f t="shared" si="21"/>
        <v>223200</v>
      </c>
      <c r="K161" s="163">
        <f t="shared" si="22"/>
        <v>0.8587583851611069</v>
      </c>
      <c r="L161" s="163">
        <f t="shared" si="23"/>
        <v>0</v>
      </c>
      <c r="M161" s="163">
        <f t="shared" si="24"/>
        <v>0.842598953182269</v>
      </c>
      <c r="N161" s="163">
        <f t="shared" si="29"/>
        <v>0</v>
      </c>
    </row>
    <row r="162" spans="1:14" ht="15.75" hidden="1" outlineLevel="2">
      <c r="A162" s="154">
        <f t="shared" si="32"/>
        <v>130</v>
      </c>
      <c r="B162" s="160">
        <v>45930</v>
      </c>
      <c r="C162" s="155">
        <f t="shared" si="30"/>
        <v>2025</v>
      </c>
      <c r="D162" s="161">
        <v>300</v>
      </c>
      <c r="E162" s="157">
        <f t="shared" si="33"/>
        <v>4.849624060150033</v>
      </c>
      <c r="F162" s="162">
        <f t="shared" si="26"/>
        <v>1.6165413533834587</v>
      </c>
      <c r="G162" s="157">
        <f t="shared" si="34"/>
        <v>5.6578947368417625</v>
      </c>
      <c r="H162" s="163">
        <f t="shared" si="28"/>
        <v>0.034121457489876474</v>
      </c>
      <c r="I162" s="163">
        <v>1</v>
      </c>
      <c r="J162" s="161">
        <f>DAY(B162)*24*D162</f>
        <v>216000</v>
      </c>
      <c r="K162" s="163">
        <f>$B$24*J162/1000000</f>
        <v>0.8310565017688131</v>
      </c>
      <c r="L162" s="163">
        <f>J162*$H$24/1000000</f>
        <v>0</v>
      </c>
      <c r="M162" s="163">
        <f>$B$22*D162/1000</f>
        <v>0.842598953182269</v>
      </c>
      <c r="N162" s="163">
        <f t="shared" si="29"/>
        <v>0</v>
      </c>
    </row>
    <row r="163" spans="1:14" ht="15.75" hidden="1" outlineLevel="2">
      <c r="A163" s="154">
        <f t="shared" si="32"/>
        <v>131</v>
      </c>
      <c r="B163" s="160">
        <v>45961</v>
      </c>
      <c r="C163" s="155">
        <f t="shared" si="30"/>
        <v>2025</v>
      </c>
      <c r="D163" s="161">
        <v>300</v>
      </c>
      <c r="E163" s="157">
        <f t="shared" si="33"/>
        <v>3.233082706766574</v>
      </c>
      <c r="F163" s="162">
        <f t="shared" si="26"/>
        <v>1.6165413533834587</v>
      </c>
      <c r="G163" s="157">
        <f t="shared" si="34"/>
        <v>4.041353383458303</v>
      </c>
      <c r="H163" s="163">
        <f t="shared" si="28"/>
        <v>0.02437246963562546</v>
      </c>
      <c r="I163" s="163">
        <v>1</v>
      </c>
      <c r="J163" s="161">
        <f>DAY(B163)*24*D163</f>
        <v>223200</v>
      </c>
      <c r="K163" s="163">
        <f>$B$24*J163/1000000</f>
        <v>0.8587583851611069</v>
      </c>
      <c r="L163" s="163">
        <f>J163*$H$24/1000000</f>
        <v>0</v>
      </c>
      <c r="M163" s="163">
        <f>$B$22*D163/1000</f>
        <v>0.842598953182269</v>
      </c>
      <c r="N163" s="163">
        <f t="shared" si="29"/>
        <v>0</v>
      </c>
    </row>
    <row r="164" spans="1:14" ht="15.75" hidden="1" outlineLevel="1">
      <c r="A164" s="154">
        <f t="shared" si="32"/>
        <v>132</v>
      </c>
      <c r="B164" s="160">
        <v>45991</v>
      </c>
      <c r="C164" s="155">
        <f t="shared" si="30"/>
        <v>2025</v>
      </c>
      <c r="D164" s="161">
        <v>300</v>
      </c>
      <c r="E164" s="157">
        <f t="shared" si="33"/>
        <v>1.6165413533831154</v>
      </c>
      <c r="F164" s="162">
        <f t="shared" si="26"/>
        <v>1.6165413533834587</v>
      </c>
      <c r="G164" s="157">
        <f t="shared" si="34"/>
        <v>2.424812030074845</v>
      </c>
      <c r="H164" s="163">
        <f t="shared" si="28"/>
        <v>0.01462348178137445</v>
      </c>
      <c r="I164" s="163">
        <v>1</v>
      </c>
      <c r="J164" s="161">
        <f>DAY(B164)*24*D164</f>
        <v>216000</v>
      </c>
      <c r="K164" s="163">
        <f>$B$24*J164/1000000</f>
        <v>0.8310565017688131</v>
      </c>
      <c r="L164" s="163">
        <f>J164*$H$24/1000000</f>
        <v>0</v>
      </c>
      <c r="M164" s="163">
        <f>$B$22*D164/1000</f>
        <v>0.842598953182269</v>
      </c>
      <c r="N164" s="163">
        <f t="shared" si="29"/>
        <v>0</v>
      </c>
    </row>
    <row r="165" spans="1:14" ht="15.75" hidden="1" outlineLevel="2">
      <c r="A165" s="154">
        <f t="shared" si="32"/>
        <v>133</v>
      </c>
      <c r="B165" s="160">
        <v>46022</v>
      </c>
      <c r="C165" s="155">
        <f t="shared" si="30"/>
        <v>2025</v>
      </c>
      <c r="D165" s="161">
        <v>300</v>
      </c>
      <c r="E165" s="157">
        <f t="shared" si="33"/>
        <v>-3.432809592140984E-13</v>
      </c>
      <c r="F165" s="162">
        <f t="shared" si="26"/>
        <v>1.6165413533834587</v>
      </c>
      <c r="G165" s="157">
        <f t="shared" si="34"/>
        <v>0.8082706766913861</v>
      </c>
      <c r="H165" s="163">
        <f t="shared" si="28"/>
        <v>0.004874493927123436</v>
      </c>
      <c r="I165" s="163">
        <v>1</v>
      </c>
      <c r="J165" s="161">
        <f>DAY(B165)*24*D165</f>
        <v>223200</v>
      </c>
      <c r="K165" s="163">
        <f>$B$24*J165/1000000</f>
        <v>0.8587583851611069</v>
      </c>
      <c r="L165" s="163">
        <f>J165*$H$24/1000000</f>
        <v>0</v>
      </c>
      <c r="M165" s="163">
        <f>$B$22*D165/1000</f>
        <v>0.842598953182269</v>
      </c>
      <c r="N165" s="163">
        <f t="shared" si="29"/>
        <v>0</v>
      </c>
    </row>
    <row r="166" spans="2:4" ht="12.75" hidden="1" outlineLevel="1">
      <c r="B166" s="46"/>
      <c r="D166" s="47"/>
    </row>
    <row r="167" ht="12.75" hidden="1" outlineLevel="1"/>
    <row r="168" ht="12.75" hidden="1" outlineLevel="1"/>
    <row r="169" ht="12.75" hidden="1" outlineLevel="1">
      <c r="D169" s="51"/>
    </row>
    <row r="170" spans="1:4" ht="12.75" hidden="1" outlineLevel="1">
      <c r="A170" s="75"/>
      <c r="C170" s="78"/>
      <c r="D170" s="78"/>
    </row>
    <row r="171" spans="1:4" ht="12.75" hidden="1" outlineLevel="1">
      <c r="A171" s="75"/>
      <c r="C171" s="78"/>
      <c r="D171" s="78"/>
    </row>
    <row r="172" spans="1:4" ht="12.75" hidden="1" outlineLevel="1">
      <c r="A172" s="75"/>
      <c r="C172" s="78"/>
      <c r="D172" s="78"/>
    </row>
    <row r="173" spans="1:4" ht="12.75" hidden="1" outlineLevel="1">
      <c r="A173" s="75"/>
      <c r="C173" s="78"/>
      <c r="D173" s="78"/>
    </row>
    <row r="174" spans="1:4" ht="12.75" hidden="1" outlineLevel="1">
      <c r="A174" s="75"/>
      <c r="C174" s="78"/>
      <c r="D174" s="78"/>
    </row>
    <row r="175" spans="1:4" ht="12.75" hidden="1" outlineLevel="1">
      <c r="A175" s="75"/>
      <c r="C175" s="78"/>
      <c r="D175" s="78"/>
    </row>
    <row r="176" spans="1:4" ht="12.75" hidden="1" outlineLevel="1">
      <c r="A176" s="75"/>
      <c r="C176" s="78"/>
      <c r="D176" s="78"/>
    </row>
    <row r="177" spans="1:4" ht="12.75" hidden="1" outlineLevel="1">
      <c r="A177" s="75"/>
      <c r="C177" s="78"/>
      <c r="D177" s="78"/>
    </row>
    <row r="178" spans="1:4" ht="12.75" hidden="1" outlineLevel="1">
      <c r="A178" s="75"/>
      <c r="C178" s="78"/>
      <c r="D178" s="78"/>
    </row>
    <row r="179" spans="1:4" ht="12.75" hidden="1" outlineLevel="1">
      <c r="A179" s="75"/>
      <c r="C179" s="78"/>
      <c r="D179" s="78"/>
    </row>
    <row r="180" spans="1:4" ht="12.75" hidden="1" outlineLevel="1">
      <c r="A180" s="75"/>
      <c r="C180" s="78"/>
      <c r="D180" s="78"/>
    </row>
    <row r="181" spans="1:4" ht="12.75" hidden="1" outlineLevel="1">
      <c r="A181" s="75"/>
      <c r="C181" s="78"/>
      <c r="D181" s="78"/>
    </row>
    <row r="182" ht="12.75" collapsed="1"/>
  </sheetData>
  <sheetProtection/>
  <mergeCells count="2">
    <mergeCell ref="C21:D21"/>
    <mergeCell ref="I21:J21"/>
  </mergeCells>
  <printOptions horizontalCentered="1"/>
  <pageMargins left="1" right="1" top="1" bottom="1" header="0.5" footer="0.5"/>
  <pageSetup fitToHeight="7" fitToWidth="1" horizontalDpi="600" verticalDpi="600" orientation="portrait" scale="76" r:id="rId1"/>
  <headerFooter alignWithMargins="0">
    <oddFooter>&amp;C&amp;"Times New Roman,Regular"&amp;12Italicized numbers revised
September 19, 2012</oddFooter>
  </headerFooter>
</worksheet>
</file>

<file path=xl/worksheets/sheet4.xml><?xml version="1.0" encoding="utf-8"?>
<worksheet xmlns="http://schemas.openxmlformats.org/spreadsheetml/2006/main" xmlns:r="http://schemas.openxmlformats.org/officeDocument/2006/relationships">
  <dimension ref="A2:N183"/>
  <sheetViews>
    <sheetView zoomScalePageLayoutView="0" workbookViewId="0" topLeftCell="A1">
      <selection activeCell="B27" sqref="B27"/>
    </sheetView>
  </sheetViews>
  <sheetFormatPr defaultColWidth="9.140625" defaultRowHeight="12.75" outlineLevelRow="2"/>
  <cols>
    <col min="1" max="1" width="12.421875" style="45" customWidth="1"/>
    <col min="2" max="2" width="11.7109375" style="45" customWidth="1"/>
    <col min="3" max="3" width="8.8515625" style="45" customWidth="1"/>
    <col min="4" max="4" width="12.28125" style="45" bestFit="1" customWidth="1"/>
    <col min="5" max="5" width="14.7109375" style="45" bestFit="1" customWidth="1"/>
    <col min="6" max="6" width="17.7109375" style="45" bestFit="1" customWidth="1"/>
    <col min="7" max="7" width="12.421875" style="45" bestFit="1" customWidth="1"/>
    <col min="8" max="8" width="18.421875" style="45" bestFit="1" customWidth="1"/>
    <col min="9" max="9" width="11.00390625" style="45" customWidth="1"/>
    <col min="10" max="10" width="10.140625" style="45" customWidth="1"/>
    <col min="11" max="11" width="11.7109375" style="45" customWidth="1"/>
    <col min="12" max="12" width="13.421875" style="45" customWidth="1"/>
    <col min="13" max="13" width="12.421875" style="45" customWidth="1"/>
    <col min="14" max="14" width="12.28125" style="45" customWidth="1"/>
    <col min="15" max="16384" width="9.140625" style="45" customWidth="1"/>
  </cols>
  <sheetData>
    <row r="2" ht="18.75">
      <c r="B2" s="49" t="s">
        <v>33</v>
      </c>
    </row>
    <row r="3" ht="20.25" customHeight="1">
      <c r="B3" s="50" t="s">
        <v>0</v>
      </c>
    </row>
    <row r="4" spans="2:10" ht="12.75">
      <c r="B4" s="51">
        <f>AVERAGE(D35:D167)</f>
        <v>345.7142857142857</v>
      </c>
      <c r="C4" s="45" t="s">
        <v>1</v>
      </c>
      <c r="F4" s="71"/>
      <c r="J4" s="52"/>
    </row>
    <row r="5" spans="2:6" ht="12.75">
      <c r="B5" s="53">
        <v>215</v>
      </c>
      <c r="C5" s="45" t="s">
        <v>2</v>
      </c>
      <c r="F5" s="71"/>
    </row>
    <row r="6" spans="2:3" ht="12.75">
      <c r="B6" s="54">
        <v>42004</v>
      </c>
      <c r="C6" s="45" t="s">
        <v>3</v>
      </c>
    </row>
    <row r="7" spans="2:3" ht="12.75">
      <c r="B7" s="54">
        <v>46022</v>
      </c>
      <c r="C7" s="45" t="s">
        <v>4</v>
      </c>
    </row>
    <row r="8" spans="2:6" ht="12.75">
      <c r="B8" s="55">
        <v>133</v>
      </c>
      <c r="C8" s="45" t="s">
        <v>5</v>
      </c>
      <c r="E8" s="45">
        <f>B8/12</f>
        <v>11.083333333333334</v>
      </c>
      <c r="F8" s="45" t="s">
        <v>28</v>
      </c>
    </row>
    <row r="9" spans="2:3" ht="12.75">
      <c r="B9" s="56">
        <v>0.078</v>
      </c>
      <c r="C9" s="45" t="s">
        <v>6</v>
      </c>
    </row>
    <row r="10" spans="2:3" ht="12.75">
      <c r="B10" s="56">
        <v>0.098</v>
      </c>
      <c r="C10" s="45" t="s">
        <v>7</v>
      </c>
    </row>
    <row r="11" spans="2:3" ht="12.75">
      <c r="B11" s="57">
        <v>0.48</v>
      </c>
      <c r="C11" s="45" t="s">
        <v>8</v>
      </c>
    </row>
    <row r="12" spans="2:3" ht="12.75">
      <c r="B12" s="56">
        <f>EC*B11/0.65</f>
        <v>0.07236923076923077</v>
      </c>
      <c r="C12" s="45" t="s">
        <v>9</v>
      </c>
    </row>
    <row r="13" ht="12.75">
      <c r="B13" s="56"/>
    </row>
    <row r="14" ht="15.75">
      <c r="B14" s="58" t="s">
        <v>38</v>
      </c>
    </row>
    <row r="15" spans="2:5" ht="15.75">
      <c r="B15" s="91" t="s">
        <v>16</v>
      </c>
      <c r="C15" s="79" t="s">
        <v>17</v>
      </c>
      <c r="E15" s="92" t="s">
        <v>18</v>
      </c>
    </row>
    <row r="16" spans="1:5" ht="12.75">
      <c r="A16" s="79">
        <v>15</v>
      </c>
      <c r="B16" s="59">
        <f>+SUM('Table 3'!$H$35:$H$167)</f>
        <v>86.22492307692283</v>
      </c>
      <c r="C16" s="60" t="s">
        <v>10</v>
      </c>
      <c r="D16" s="61"/>
      <c r="E16" s="61"/>
    </row>
    <row r="17" spans="1:5" ht="12.75">
      <c r="A17" s="79">
        <f>A16+1</f>
        <v>16</v>
      </c>
      <c r="B17" s="62">
        <f>XNPV($B$9,'Table 3'!$H$35:$H$167,'Table 3'!$B$35:$B$167)</f>
        <v>66.75738324719407</v>
      </c>
      <c r="C17" s="63" t="str">
        <f>"PV Total $MM @"&amp;TEXT(B9,"0.0%")</f>
        <v>PV Total $MM @7.8%</v>
      </c>
      <c r="D17" s="64"/>
      <c r="E17" s="65"/>
    </row>
    <row r="18" spans="1:5" ht="12.75">
      <c r="A18" s="79">
        <f aca="true" t="shared" si="0" ref="A18:A28">A17+1</f>
        <v>17</v>
      </c>
      <c r="B18" s="77">
        <f>B17/XNPV(B9,'Table 3'!I35:I167,'Table 3'!B35:B167)</f>
        <v>0.7372902679718257</v>
      </c>
      <c r="C18" s="63" t="s">
        <v>11</v>
      </c>
      <c r="D18" s="64"/>
      <c r="E18" s="65" t="s">
        <v>43</v>
      </c>
    </row>
    <row r="19" spans="1:5" ht="12.75">
      <c r="A19" s="79">
        <f t="shared" si="0"/>
        <v>18</v>
      </c>
      <c r="B19" s="77">
        <f>B16/B8</f>
        <v>0.6483076923076905</v>
      </c>
      <c r="C19" s="63" t="s">
        <v>52</v>
      </c>
      <c r="D19" s="64"/>
      <c r="E19" s="90" t="s">
        <v>54</v>
      </c>
    </row>
    <row r="20" spans="1:5" ht="12.75">
      <c r="A20" s="79">
        <f t="shared" si="0"/>
        <v>19</v>
      </c>
      <c r="B20" s="77">
        <f>+B18*12</f>
        <v>8.847483215661908</v>
      </c>
      <c r="C20" s="63" t="s">
        <v>12</v>
      </c>
      <c r="D20" s="64"/>
      <c r="E20" s="64"/>
    </row>
    <row r="21" spans="1:5" ht="12.75">
      <c r="A21" s="79">
        <f t="shared" si="0"/>
        <v>20</v>
      </c>
      <c r="B21" s="66">
        <f>$B$4</f>
        <v>345.7142857142857</v>
      </c>
      <c r="C21" s="226" t="s">
        <v>13</v>
      </c>
      <c r="D21" s="229"/>
      <c r="E21" s="64"/>
    </row>
    <row r="22" spans="1:5" ht="12.75">
      <c r="A22" s="79">
        <f t="shared" si="0"/>
        <v>21</v>
      </c>
      <c r="B22" s="67">
        <f>+B18*1000/B21</f>
        <v>2.1326577999185043</v>
      </c>
      <c r="C22" s="68" t="s">
        <v>14</v>
      </c>
      <c r="D22" s="69"/>
      <c r="E22" s="70"/>
    </row>
    <row r="23" spans="1:5" ht="12.75">
      <c r="A23" s="79">
        <f t="shared" si="0"/>
        <v>22</v>
      </c>
      <c r="B23" s="67">
        <f>+B22*12</f>
        <v>25.59189359902205</v>
      </c>
      <c r="C23" s="72" t="s">
        <v>29</v>
      </c>
      <c r="D23" s="73"/>
      <c r="E23" s="74"/>
    </row>
    <row r="24" spans="1:5" ht="12.75">
      <c r="A24" s="79">
        <f t="shared" si="0"/>
        <v>23</v>
      </c>
      <c r="B24" s="67">
        <f>B23/8760*1000</f>
        <v>2.9214490409842524</v>
      </c>
      <c r="C24" s="72" t="s">
        <v>30</v>
      </c>
      <c r="D24" s="73"/>
      <c r="E24" s="74"/>
    </row>
    <row r="25" spans="1:5" ht="12.75">
      <c r="A25" s="79">
        <f t="shared" si="0"/>
        <v>24</v>
      </c>
      <c r="B25" s="86">
        <f>SUM('Table 3'!$J$35:$J$167)</f>
        <v>33595680</v>
      </c>
      <c r="C25" s="87" t="s">
        <v>40</v>
      </c>
      <c r="D25" s="88"/>
      <c r="E25" s="74"/>
    </row>
    <row r="26" spans="1:5" ht="12.75">
      <c r="A26" s="79">
        <f t="shared" si="0"/>
        <v>25</v>
      </c>
      <c r="B26" s="89">
        <f>SUM('Table 3'!$L$35:$L$167)</f>
        <v>98.14806711721391</v>
      </c>
      <c r="C26" s="87" t="s">
        <v>41</v>
      </c>
      <c r="D26" s="88"/>
      <c r="E26" s="74"/>
    </row>
    <row r="27" spans="1:5" ht="12.75">
      <c r="A27" s="79">
        <f t="shared" si="0"/>
        <v>26</v>
      </c>
      <c r="B27" s="67">
        <f>XNPV($B$9,'Table 3'!$L$35:$L$167,'Table 3'!$B$35:$B$167)</f>
        <v>65.26269038883102</v>
      </c>
      <c r="C27" s="72" t="s">
        <v>42</v>
      </c>
      <c r="D27" s="88"/>
      <c r="E27" s="74"/>
    </row>
    <row r="28" spans="1:5" ht="12.75">
      <c r="A28" s="79">
        <f t="shared" si="0"/>
        <v>27</v>
      </c>
      <c r="B28" s="85">
        <f>B16/B25*1000000</f>
        <v>2.5665479334522425</v>
      </c>
      <c r="C28" s="72" t="s">
        <v>46</v>
      </c>
      <c r="D28" s="73"/>
      <c r="E28" s="74"/>
    </row>
    <row r="29" spans="1:5" ht="12.75">
      <c r="A29" s="79">
        <v>28</v>
      </c>
      <c r="B29" s="85">
        <f>XNPV($B$9,'Table 3'!$N$35:$N$167,'Table 3'!$B$35:$B$167)</f>
        <v>65.20926414237186</v>
      </c>
      <c r="C29" s="72" t="s">
        <v>61</v>
      </c>
      <c r="D29" s="93"/>
      <c r="E29" s="94"/>
    </row>
    <row r="30" spans="1:11" ht="12.75">
      <c r="A30" s="79"/>
      <c r="B30" s="95"/>
      <c r="C30" s="80"/>
      <c r="D30" s="82"/>
      <c r="E30" s="83"/>
      <c r="F30" s="71"/>
      <c r="G30" s="79"/>
      <c r="H30" s="95"/>
      <c r="I30" s="80"/>
      <c r="J30" s="82"/>
      <c r="K30" s="83"/>
    </row>
    <row r="31" spans="2:7" ht="15.75">
      <c r="B31" s="84"/>
      <c r="D31" s="76"/>
      <c r="E31" s="81"/>
      <c r="F31" s="76"/>
      <c r="G31" s="76"/>
    </row>
    <row r="32" spans="1:14" ht="15.75">
      <c r="A32" s="1"/>
      <c r="B32" s="107"/>
      <c r="C32" s="108"/>
      <c r="D32" s="109"/>
      <c r="E32" s="109"/>
      <c r="F32" s="109"/>
      <c r="G32" s="109"/>
      <c r="H32" s="108"/>
      <c r="I32" s="108"/>
      <c r="J32" s="108"/>
      <c r="K32" s="108"/>
      <c r="L32" s="108"/>
      <c r="M32" s="109"/>
      <c r="N32" s="109"/>
    </row>
    <row r="33" spans="1:14" ht="15.75" hidden="1" outlineLevel="1">
      <c r="A33" s="1"/>
      <c r="B33" s="110"/>
      <c r="C33" s="111"/>
      <c r="D33" s="112"/>
      <c r="E33" s="113"/>
      <c r="F33" s="113"/>
      <c r="G33" s="113"/>
      <c r="H33" s="113"/>
      <c r="I33" s="114"/>
      <c r="J33" s="114"/>
      <c r="K33" s="114"/>
      <c r="L33" s="114"/>
      <c r="M33" s="114"/>
      <c r="N33" s="114"/>
    </row>
    <row r="34" spans="1:14" ht="15.75" hidden="1" outlineLevel="1">
      <c r="A34" s="1"/>
      <c r="B34" s="155"/>
      <c r="C34" s="155"/>
      <c r="D34" s="156"/>
      <c r="E34" s="157">
        <f>+B5</f>
        <v>215</v>
      </c>
      <c r="F34" s="158">
        <f>+B8</f>
        <v>133</v>
      </c>
      <c r="G34" s="157"/>
      <c r="H34" s="159">
        <f>+B12</f>
        <v>0.07236923076923077</v>
      </c>
      <c r="I34" s="159"/>
      <c r="J34" s="159"/>
      <c r="K34" s="159"/>
      <c r="L34" s="159"/>
      <c r="M34" s="159"/>
      <c r="N34" s="159"/>
    </row>
    <row r="35" spans="1:14" ht="15.75" hidden="1" outlineLevel="2">
      <c r="A35" s="1"/>
      <c r="B35" s="160">
        <v>42004</v>
      </c>
      <c r="C35" s="155">
        <f aca="true" t="shared" si="1" ref="C35:C98">+YEAR(B35)</f>
        <v>2014</v>
      </c>
      <c r="D35" s="161">
        <v>180</v>
      </c>
      <c r="E35" s="157">
        <f aca="true" t="shared" si="2" ref="E35:E98">+E34-F35</f>
        <v>213.38345864661653</v>
      </c>
      <c r="F35" s="162">
        <f aca="true" t="shared" si="3" ref="F35:F98">$B$5/$B$8</f>
        <v>1.6165413533834587</v>
      </c>
      <c r="G35" s="157">
        <f>+E35+0.5*F35</f>
        <v>214.19172932330827</v>
      </c>
      <c r="H35" s="163">
        <f>+G35*$B$12*1/12</f>
        <v>1.291740890688259</v>
      </c>
      <c r="I35" s="163">
        <v>1</v>
      </c>
      <c r="J35" s="161">
        <f>DAY(B35)*24*D35</f>
        <v>133920</v>
      </c>
      <c r="K35" s="163" t="e">
        <f>#REF!*J35/1000000</f>
        <v>#REF!</v>
      </c>
      <c r="L35" s="163">
        <f aca="true" t="shared" si="4" ref="L35:L66">J35*$B$24/1000000</f>
        <v>0.3912404555686111</v>
      </c>
      <c r="M35" s="163" t="e">
        <f>#REF!*D35/1000</f>
        <v>#REF!</v>
      </c>
      <c r="N35" s="163">
        <f aca="true" t="shared" si="5" ref="N35:N66">$B$22*D35/1000</f>
        <v>0.3838784039853308</v>
      </c>
    </row>
    <row r="36" spans="1:14" ht="15.75" hidden="1" outlineLevel="2">
      <c r="A36" s="1"/>
      <c r="B36" s="160">
        <v>42035</v>
      </c>
      <c r="C36" s="155">
        <f t="shared" si="1"/>
        <v>2015</v>
      </c>
      <c r="D36" s="161">
        <v>180</v>
      </c>
      <c r="E36" s="157">
        <f t="shared" si="2"/>
        <v>211.76691729323306</v>
      </c>
      <c r="F36" s="162">
        <f t="shared" si="3"/>
        <v>1.6165413533834587</v>
      </c>
      <c r="G36" s="157">
        <f aca="true" t="shared" si="6" ref="G36:G45">+E36+0.5*F36</f>
        <v>212.5751879699248</v>
      </c>
      <c r="H36" s="163">
        <f>+G36*$B$12*1/12</f>
        <v>1.2819919028340079</v>
      </c>
      <c r="I36" s="163">
        <v>1</v>
      </c>
      <c r="J36" s="161">
        <f aca="true" t="shared" si="7" ref="J36:J99">DAY(B36)*24*D36</f>
        <v>133920</v>
      </c>
      <c r="K36" s="163" t="e">
        <f>#REF!*J36/1000000</f>
        <v>#REF!</v>
      </c>
      <c r="L36" s="163">
        <f t="shared" si="4"/>
        <v>0.3912404555686111</v>
      </c>
      <c r="M36" s="163" t="e">
        <f>#REF!*D36/1000</f>
        <v>#REF!</v>
      </c>
      <c r="N36" s="163">
        <f t="shared" si="5"/>
        <v>0.3838784039853308</v>
      </c>
    </row>
    <row r="37" spans="1:14" ht="15.75" hidden="1" outlineLevel="2">
      <c r="A37" s="1"/>
      <c r="B37" s="160">
        <v>42063</v>
      </c>
      <c r="C37" s="155">
        <f t="shared" si="1"/>
        <v>2015</v>
      </c>
      <c r="D37" s="161">
        <v>180</v>
      </c>
      <c r="E37" s="157">
        <f t="shared" si="2"/>
        <v>210.1503759398496</v>
      </c>
      <c r="F37" s="162">
        <f t="shared" si="3"/>
        <v>1.6165413533834587</v>
      </c>
      <c r="G37" s="157">
        <f t="shared" si="6"/>
        <v>210.95864661654133</v>
      </c>
      <c r="H37" s="163">
        <f aca="true" t="shared" si="8" ref="H37:H100">+G37*$B$12*1/12</f>
        <v>1.272242914979757</v>
      </c>
      <c r="I37" s="163">
        <v>1</v>
      </c>
      <c r="J37" s="161">
        <f t="shared" si="7"/>
        <v>120960</v>
      </c>
      <c r="K37" s="163" t="e">
        <f>#REF!*J37/1000000</f>
        <v>#REF!</v>
      </c>
      <c r="L37" s="163">
        <f t="shared" si="4"/>
        <v>0.3533784759974552</v>
      </c>
      <c r="M37" s="163" t="e">
        <f>#REF!*D37/1000</f>
        <v>#REF!</v>
      </c>
      <c r="N37" s="163">
        <f t="shared" si="5"/>
        <v>0.3838784039853308</v>
      </c>
    </row>
    <row r="38" spans="1:14" ht="15.75" hidden="1" outlineLevel="2">
      <c r="A38" s="1"/>
      <c r="B38" s="160">
        <v>42094</v>
      </c>
      <c r="C38" s="155">
        <f t="shared" si="1"/>
        <v>2015</v>
      </c>
      <c r="D38" s="161">
        <v>180</v>
      </c>
      <c r="E38" s="157">
        <f t="shared" si="2"/>
        <v>208.53383458646613</v>
      </c>
      <c r="F38" s="162">
        <f t="shared" si="3"/>
        <v>1.6165413533834587</v>
      </c>
      <c r="G38" s="157">
        <f t="shared" si="6"/>
        <v>209.34210526315786</v>
      </c>
      <c r="H38" s="163">
        <f t="shared" si="8"/>
        <v>1.262493927125506</v>
      </c>
      <c r="I38" s="163">
        <v>1</v>
      </c>
      <c r="J38" s="161">
        <f t="shared" si="7"/>
        <v>133920</v>
      </c>
      <c r="K38" s="163" t="e">
        <f>#REF!*J38/1000000</f>
        <v>#REF!</v>
      </c>
      <c r="L38" s="163">
        <f t="shared" si="4"/>
        <v>0.3912404555686111</v>
      </c>
      <c r="M38" s="163" t="e">
        <f>#REF!*D38/1000</f>
        <v>#REF!</v>
      </c>
      <c r="N38" s="163">
        <f t="shared" si="5"/>
        <v>0.3838784039853308</v>
      </c>
    </row>
    <row r="39" spans="1:14" ht="15.75" hidden="1" outlineLevel="2">
      <c r="A39" s="1"/>
      <c r="B39" s="160">
        <v>42124</v>
      </c>
      <c r="C39" s="155">
        <f t="shared" si="1"/>
        <v>2015</v>
      </c>
      <c r="D39" s="161">
        <v>180</v>
      </c>
      <c r="E39" s="157">
        <f t="shared" si="2"/>
        <v>206.91729323308266</v>
      </c>
      <c r="F39" s="162">
        <f t="shared" si="3"/>
        <v>1.6165413533834587</v>
      </c>
      <c r="G39" s="157">
        <f t="shared" si="6"/>
        <v>207.7255639097744</v>
      </c>
      <c r="H39" s="163">
        <f t="shared" si="8"/>
        <v>1.2527449392712549</v>
      </c>
      <c r="I39" s="163">
        <v>1</v>
      </c>
      <c r="J39" s="161">
        <f t="shared" si="7"/>
        <v>129600</v>
      </c>
      <c r="K39" s="163" t="e">
        <f>#REF!*J39/1000000</f>
        <v>#REF!</v>
      </c>
      <c r="L39" s="163">
        <f t="shared" si="4"/>
        <v>0.3786197957115591</v>
      </c>
      <c r="M39" s="163" t="e">
        <f>#REF!*D39/1000</f>
        <v>#REF!</v>
      </c>
      <c r="N39" s="163">
        <f t="shared" si="5"/>
        <v>0.3838784039853308</v>
      </c>
    </row>
    <row r="40" spans="1:14" ht="15.75" hidden="1" outlineLevel="2">
      <c r="A40" s="1"/>
      <c r="B40" s="160">
        <v>42155</v>
      </c>
      <c r="C40" s="155">
        <f t="shared" si="1"/>
        <v>2015</v>
      </c>
      <c r="D40" s="161">
        <v>180</v>
      </c>
      <c r="E40" s="157">
        <f t="shared" si="2"/>
        <v>205.3007518796992</v>
      </c>
      <c r="F40" s="162">
        <f t="shared" si="3"/>
        <v>1.6165413533834587</v>
      </c>
      <c r="G40" s="157">
        <f t="shared" si="6"/>
        <v>206.10902255639093</v>
      </c>
      <c r="H40" s="163">
        <f t="shared" si="8"/>
        <v>1.2429959514170037</v>
      </c>
      <c r="I40" s="163">
        <v>1</v>
      </c>
      <c r="J40" s="161">
        <f t="shared" si="7"/>
        <v>133920</v>
      </c>
      <c r="K40" s="163" t="e">
        <f>#REF!*J40/1000000</f>
        <v>#REF!</v>
      </c>
      <c r="L40" s="163">
        <f t="shared" si="4"/>
        <v>0.3912404555686111</v>
      </c>
      <c r="M40" s="163" t="e">
        <f>#REF!*D40/1000</f>
        <v>#REF!</v>
      </c>
      <c r="N40" s="163">
        <f t="shared" si="5"/>
        <v>0.3838784039853308</v>
      </c>
    </row>
    <row r="41" spans="1:14" ht="15.75" hidden="1" outlineLevel="2">
      <c r="A41" s="1"/>
      <c r="B41" s="160">
        <v>42185</v>
      </c>
      <c r="C41" s="155">
        <f t="shared" si="1"/>
        <v>2015</v>
      </c>
      <c r="D41" s="161">
        <v>180</v>
      </c>
      <c r="E41" s="157">
        <f t="shared" si="2"/>
        <v>203.68421052631572</v>
      </c>
      <c r="F41" s="162">
        <f t="shared" si="3"/>
        <v>1.6165413533834587</v>
      </c>
      <c r="G41" s="157">
        <f t="shared" si="6"/>
        <v>204.49248120300746</v>
      </c>
      <c r="H41" s="163">
        <f t="shared" si="8"/>
        <v>1.2332469635627528</v>
      </c>
      <c r="I41" s="163">
        <v>1</v>
      </c>
      <c r="J41" s="161">
        <f t="shared" si="7"/>
        <v>129600</v>
      </c>
      <c r="K41" s="163" t="e">
        <f>#REF!*J41/1000000</f>
        <v>#REF!</v>
      </c>
      <c r="L41" s="163">
        <f t="shared" si="4"/>
        <v>0.3786197957115591</v>
      </c>
      <c r="M41" s="163" t="e">
        <f>#REF!*D41/1000</f>
        <v>#REF!</v>
      </c>
      <c r="N41" s="163">
        <f t="shared" si="5"/>
        <v>0.3838784039853308</v>
      </c>
    </row>
    <row r="42" spans="1:14" ht="15.75" hidden="1" outlineLevel="2">
      <c r="A42" s="1"/>
      <c r="B42" s="160">
        <v>42216</v>
      </c>
      <c r="C42" s="155">
        <f t="shared" si="1"/>
        <v>2015</v>
      </c>
      <c r="D42" s="161">
        <v>180</v>
      </c>
      <c r="E42" s="157">
        <f t="shared" si="2"/>
        <v>202.06766917293226</v>
      </c>
      <c r="F42" s="162">
        <f t="shared" si="3"/>
        <v>1.6165413533834587</v>
      </c>
      <c r="G42" s="157">
        <f t="shared" si="6"/>
        <v>202.875939849624</v>
      </c>
      <c r="H42" s="163">
        <f t="shared" si="8"/>
        <v>1.2234979757085016</v>
      </c>
      <c r="I42" s="163">
        <v>1</v>
      </c>
      <c r="J42" s="161">
        <f t="shared" si="7"/>
        <v>133920</v>
      </c>
      <c r="K42" s="163" t="e">
        <f>#REF!*J42/1000000</f>
        <v>#REF!</v>
      </c>
      <c r="L42" s="163">
        <f t="shared" si="4"/>
        <v>0.3912404555686111</v>
      </c>
      <c r="M42" s="163" t="e">
        <f>#REF!*D42/1000</f>
        <v>#REF!</v>
      </c>
      <c r="N42" s="163">
        <f t="shared" si="5"/>
        <v>0.3838784039853308</v>
      </c>
    </row>
    <row r="43" spans="1:14" ht="15.75" hidden="1" outlineLevel="2">
      <c r="A43" s="1"/>
      <c r="B43" s="160">
        <v>42247</v>
      </c>
      <c r="C43" s="155">
        <f t="shared" si="1"/>
        <v>2015</v>
      </c>
      <c r="D43" s="161">
        <v>180</v>
      </c>
      <c r="E43" s="157">
        <f t="shared" si="2"/>
        <v>200.4511278195488</v>
      </c>
      <c r="F43" s="162">
        <f t="shared" si="3"/>
        <v>1.6165413533834587</v>
      </c>
      <c r="G43" s="157">
        <f t="shared" si="6"/>
        <v>201.25939849624052</v>
      </c>
      <c r="H43" s="163">
        <f t="shared" si="8"/>
        <v>1.2137489878542504</v>
      </c>
      <c r="I43" s="163">
        <v>1</v>
      </c>
      <c r="J43" s="161">
        <f t="shared" si="7"/>
        <v>133920</v>
      </c>
      <c r="K43" s="163" t="e">
        <f>#REF!*J43/1000000</f>
        <v>#REF!</v>
      </c>
      <c r="L43" s="163">
        <f t="shared" si="4"/>
        <v>0.3912404555686111</v>
      </c>
      <c r="M43" s="163" t="e">
        <f>#REF!*D43/1000</f>
        <v>#REF!</v>
      </c>
      <c r="N43" s="163">
        <f t="shared" si="5"/>
        <v>0.3838784039853308</v>
      </c>
    </row>
    <row r="44" spans="1:14" ht="15.75" hidden="1" outlineLevel="2">
      <c r="A44" s="1"/>
      <c r="B44" s="160">
        <v>42277</v>
      </c>
      <c r="C44" s="155">
        <f t="shared" si="1"/>
        <v>2015</v>
      </c>
      <c r="D44" s="161">
        <v>180</v>
      </c>
      <c r="E44" s="157">
        <f t="shared" si="2"/>
        <v>198.83458646616532</v>
      </c>
      <c r="F44" s="162">
        <f t="shared" si="3"/>
        <v>1.6165413533834587</v>
      </c>
      <c r="G44" s="157">
        <f t="shared" si="6"/>
        <v>199.64285714285705</v>
      </c>
      <c r="H44" s="163">
        <f t="shared" si="8"/>
        <v>1.2039999999999995</v>
      </c>
      <c r="I44" s="163">
        <v>1</v>
      </c>
      <c r="J44" s="161">
        <f t="shared" si="7"/>
        <v>129600</v>
      </c>
      <c r="K44" s="163" t="e">
        <f>#REF!*J44/1000000</f>
        <v>#REF!</v>
      </c>
      <c r="L44" s="163">
        <f t="shared" si="4"/>
        <v>0.3786197957115591</v>
      </c>
      <c r="M44" s="163" t="e">
        <f>#REF!*D44/1000</f>
        <v>#REF!</v>
      </c>
      <c r="N44" s="163">
        <f t="shared" si="5"/>
        <v>0.3838784039853308</v>
      </c>
    </row>
    <row r="45" spans="1:14" ht="15.75" hidden="1" outlineLevel="2">
      <c r="A45" s="1"/>
      <c r="B45" s="160">
        <v>42308</v>
      </c>
      <c r="C45" s="155">
        <f t="shared" si="1"/>
        <v>2015</v>
      </c>
      <c r="D45" s="161">
        <v>180</v>
      </c>
      <c r="E45" s="157">
        <f t="shared" si="2"/>
        <v>197.21804511278185</v>
      </c>
      <c r="F45" s="162">
        <f t="shared" si="3"/>
        <v>1.6165413533834587</v>
      </c>
      <c r="G45" s="157">
        <f t="shared" si="6"/>
        <v>198.02631578947359</v>
      </c>
      <c r="H45" s="163">
        <f t="shared" si="8"/>
        <v>1.1942510121457484</v>
      </c>
      <c r="I45" s="163">
        <v>1</v>
      </c>
      <c r="J45" s="161">
        <f t="shared" si="7"/>
        <v>133920</v>
      </c>
      <c r="K45" s="163" t="e">
        <f>#REF!*J45/1000000</f>
        <v>#REF!</v>
      </c>
      <c r="L45" s="163">
        <f t="shared" si="4"/>
        <v>0.3912404555686111</v>
      </c>
      <c r="M45" s="163" t="e">
        <f>#REF!*D45/1000</f>
        <v>#REF!</v>
      </c>
      <c r="N45" s="163">
        <f t="shared" si="5"/>
        <v>0.3838784039853308</v>
      </c>
    </row>
    <row r="46" spans="1:14" ht="15.75" hidden="1" outlineLevel="1">
      <c r="A46" s="1"/>
      <c r="B46" s="160">
        <v>42338</v>
      </c>
      <c r="C46" s="155">
        <f t="shared" si="1"/>
        <v>2015</v>
      </c>
      <c r="D46" s="161">
        <v>180</v>
      </c>
      <c r="E46" s="157">
        <f t="shared" si="2"/>
        <v>195.60150375939838</v>
      </c>
      <c r="F46" s="162">
        <f t="shared" si="3"/>
        <v>1.6165413533834587</v>
      </c>
      <c r="G46" s="157">
        <f>+E46+0.5*F46</f>
        <v>196.40977443609012</v>
      </c>
      <c r="H46" s="163">
        <f t="shared" si="8"/>
        <v>1.1845020242914972</v>
      </c>
      <c r="I46" s="163">
        <v>1</v>
      </c>
      <c r="J46" s="161">
        <f t="shared" si="7"/>
        <v>129600</v>
      </c>
      <c r="K46" s="163" t="e">
        <f>#REF!*J46/1000000</f>
        <v>#REF!</v>
      </c>
      <c r="L46" s="163">
        <f t="shared" si="4"/>
        <v>0.3786197957115591</v>
      </c>
      <c r="M46" s="163" t="e">
        <f>#REF!*D46/1000</f>
        <v>#REF!</v>
      </c>
      <c r="N46" s="163">
        <f t="shared" si="5"/>
        <v>0.3838784039853308</v>
      </c>
    </row>
    <row r="47" spans="1:14" ht="15.75" hidden="1" outlineLevel="2">
      <c r="A47" s="1"/>
      <c r="B47" s="160">
        <v>42369</v>
      </c>
      <c r="C47" s="155">
        <f t="shared" si="1"/>
        <v>2015</v>
      </c>
      <c r="D47" s="161">
        <v>280</v>
      </c>
      <c r="E47" s="157">
        <f t="shared" si="2"/>
        <v>193.98496240601492</v>
      </c>
      <c r="F47" s="162">
        <f t="shared" si="3"/>
        <v>1.6165413533834587</v>
      </c>
      <c r="G47" s="157">
        <f>+E47+0.5*F47</f>
        <v>194.79323308270665</v>
      </c>
      <c r="H47" s="163">
        <f t="shared" si="8"/>
        <v>1.1747530364372463</v>
      </c>
      <c r="I47" s="163">
        <v>1</v>
      </c>
      <c r="J47" s="161">
        <f t="shared" si="7"/>
        <v>208320</v>
      </c>
      <c r="K47" s="163" t="e">
        <f>#REF!*J47/1000000</f>
        <v>#REF!</v>
      </c>
      <c r="L47" s="163">
        <f t="shared" si="4"/>
        <v>0.6085962642178394</v>
      </c>
      <c r="M47" s="163" t="e">
        <f>#REF!*D47/1000</f>
        <v>#REF!</v>
      </c>
      <c r="N47" s="163">
        <f t="shared" si="5"/>
        <v>0.5971441839771813</v>
      </c>
    </row>
    <row r="48" spans="1:14" ht="15.75" hidden="1" outlineLevel="2">
      <c r="A48" s="1"/>
      <c r="B48" s="160">
        <v>42400</v>
      </c>
      <c r="C48" s="155">
        <f t="shared" si="1"/>
        <v>2016</v>
      </c>
      <c r="D48" s="161">
        <v>280</v>
      </c>
      <c r="E48" s="157">
        <f t="shared" si="2"/>
        <v>192.36842105263145</v>
      </c>
      <c r="F48" s="162">
        <f t="shared" si="3"/>
        <v>1.6165413533834587</v>
      </c>
      <c r="G48" s="157">
        <f aca="true" t="shared" si="9" ref="G48:G58">+E48+0.5*F48</f>
        <v>193.17669172932318</v>
      </c>
      <c r="H48" s="163">
        <f t="shared" si="8"/>
        <v>1.165004048582995</v>
      </c>
      <c r="I48" s="163">
        <v>1</v>
      </c>
      <c r="J48" s="161">
        <f t="shared" si="7"/>
        <v>208320</v>
      </c>
      <c r="K48" s="163" t="e">
        <f>#REF!*J48/1000000</f>
        <v>#REF!</v>
      </c>
      <c r="L48" s="163">
        <f t="shared" si="4"/>
        <v>0.6085962642178394</v>
      </c>
      <c r="M48" s="163" t="e">
        <f>#REF!*D48/1000</f>
        <v>#REF!</v>
      </c>
      <c r="N48" s="163">
        <f t="shared" si="5"/>
        <v>0.5971441839771813</v>
      </c>
    </row>
    <row r="49" spans="1:14" ht="15.75" hidden="1" outlineLevel="2">
      <c r="A49" s="1"/>
      <c r="B49" s="160">
        <v>42429</v>
      </c>
      <c r="C49" s="155">
        <f t="shared" si="1"/>
        <v>2016</v>
      </c>
      <c r="D49" s="161">
        <v>280</v>
      </c>
      <c r="E49" s="157">
        <f t="shared" si="2"/>
        <v>190.75187969924798</v>
      </c>
      <c r="F49" s="162">
        <f t="shared" si="3"/>
        <v>1.6165413533834587</v>
      </c>
      <c r="G49" s="157">
        <f t="shared" si="9"/>
        <v>191.5601503759397</v>
      </c>
      <c r="H49" s="163">
        <f t="shared" si="8"/>
        <v>1.1552550607287442</v>
      </c>
      <c r="I49" s="163">
        <v>1</v>
      </c>
      <c r="J49" s="161">
        <f t="shared" si="7"/>
        <v>194880</v>
      </c>
      <c r="K49" s="163" t="e">
        <f>#REF!*J49/1000000</f>
        <v>#REF!</v>
      </c>
      <c r="L49" s="163">
        <f t="shared" si="4"/>
        <v>0.5693319891070111</v>
      </c>
      <c r="M49" s="163" t="e">
        <f>#REF!*D49/1000</f>
        <v>#REF!</v>
      </c>
      <c r="N49" s="163">
        <f t="shared" si="5"/>
        <v>0.5971441839771813</v>
      </c>
    </row>
    <row r="50" spans="1:14" ht="15.75" hidden="1" outlineLevel="2">
      <c r="A50" s="1"/>
      <c r="B50" s="160">
        <v>42460</v>
      </c>
      <c r="C50" s="155">
        <f t="shared" si="1"/>
        <v>2016</v>
      </c>
      <c r="D50" s="161">
        <v>280</v>
      </c>
      <c r="E50" s="157">
        <f t="shared" si="2"/>
        <v>189.1353383458645</v>
      </c>
      <c r="F50" s="162">
        <f t="shared" si="3"/>
        <v>1.6165413533834587</v>
      </c>
      <c r="G50" s="157">
        <f t="shared" si="9"/>
        <v>189.94360902255625</v>
      </c>
      <c r="H50" s="163">
        <f t="shared" si="8"/>
        <v>1.145506072874493</v>
      </c>
      <c r="I50" s="163">
        <v>1</v>
      </c>
      <c r="J50" s="161">
        <f t="shared" si="7"/>
        <v>208320</v>
      </c>
      <c r="K50" s="163" t="e">
        <f>#REF!*J50/1000000</f>
        <v>#REF!</v>
      </c>
      <c r="L50" s="163">
        <f t="shared" si="4"/>
        <v>0.6085962642178394</v>
      </c>
      <c r="M50" s="163" t="e">
        <f>#REF!*D50/1000</f>
        <v>#REF!</v>
      </c>
      <c r="N50" s="163">
        <f t="shared" si="5"/>
        <v>0.5971441839771813</v>
      </c>
    </row>
    <row r="51" spans="1:14" ht="15.75" hidden="1" outlineLevel="2">
      <c r="A51" s="1"/>
      <c r="B51" s="160">
        <v>42490</v>
      </c>
      <c r="C51" s="155">
        <f t="shared" si="1"/>
        <v>2016</v>
      </c>
      <c r="D51" s="161">
        <v>280</v>
      </c>
      <c r="E51" s="157">
        <f t="shared" si="2"/>
        <v>187.51879699248104</v>
      </c>
      <c r="F51" s="162">
        <f t="shared" si="3"/>
        <v>1.6165413533834587</v>
      </c>
      <c r="G51" s="157">
        <f t="shared" si="9"/>
        <v>188.32706766917278</v>
      </c>
      <c r="H51" s="163">
        <f t="shared" si="8"/>
        <v>1.135757085020242</v>
      </c>
      <c r="I51" s="163">
        <v>1</v>
      </c>
      <c r="J51" s="161">
        <f t="shared" si="7"/>
        <v>201600</v>
      </c>
      <c r="K51" s="163" t="e">
        <f>#REF!*J51/1000000</f>
        <v>#REF!</v>
      </c>
      <c r="L51" s="163">
        <f t="shared" si="4"/>
        <v>0.5889641266624253</v>
      </c>
      <c r="M51" s="163" t="e">
        <f>#REF!*D51/1000</f>
        <v>#REF!</v>
      </c>
      <c r="N51" s="163">
        <f t="shared" si="5"/>
        <v>0.5971441839771813</v>
      </c>
    </row>
    <row r="52" spans="1:14" ht="15.75" hidden="1" outlineLevel="2">
      <c r="A52" s="1"/>
      <c r="B52" s="160">
        <v>42521</v>
      </c>
      <c r="C52" s="155">
        <f t="shared" si="1"/>
        <v>2016</v>
      </c>
      <c r="D52" s="161">
        <v>280</v>
      </c>
      <c r="E52" s="157">
        <f t="shared" si="2"/>
        <v>185.90225563909758</v>
      </c>
      <c r="F52" s="162">
        <f t="shared" si="3"/>
        <v>1.6165413533834587</v>
      </c>
      <c r="G52" s="157">
        <f t="shared" si="9"/>
        <v>186.7105263157893</v>
      </c>
      <c r="H52" s="163">
        <f t="shared" si="8"/>
        <v>1.126008097165991</v>
      </c>
      <c r="I52" s="163">
        <v>1</v>
      </c>
      <c r="J52" s="161">
        <f t="shared" si="7"/>
        <v>208320</v>
      </c>
      <c r="K52" s="163" t="e">
        <f>#REF!*J52/1000000</f>
        <v>#REF!</v>
      </c>
      <c r="L52" s="163">
        <f t="shared" si="4"/>
        <v>0.6085962642178394</v>
      </c>
      <c r="M52" s="163" t="e">
        <f>#REF!*D52/1000</f>
        <v>#REF!</v>
      </c>
      <c r="N52" s="163">
        <f t="shared" si="5"/>
        <v>0.5971441839771813</v>
      </c>
    </row>
    <row r="53" spans="1:14" ht="15.75" hidden="1" outlineLevel="2">
      <c r="A53" s="1"/>
      <c r="B53" s="160">
        <v>42551</v>
      </c>
      <c r="C53" s="155">
        <f t="shared" si="1"/>
        <v>2016</v>
      </c>
      <c r="D53" s="161">
        <v>280</v>
      </c>
      <c r="E53" s="157">
        <f t="shared" si="2"/>
        <v>184.2857142857141</v>
      </c>
      <c r="F53" s="162">
        <f t="shared" si="3"/>
        <v>1.6165413533834587</v>
      </c>
      <c r="G53" s="157">
        <f t="shared" si="9"/>
        <v>185.09398496240584</v>
      </c>
      <c r="H53" s="163">
        <f t="shared" si="8"/>
        <v>1.1162591093117398</v>
      </c>
      <c r="I53" s="163">
        <v>1</v>
      </c>
      <c r="J53" s="161">
        <f t="shared" si="7"/>
        <v>201600</v>
      </c>
      <c r="K53" s="163" t="e">
        <f>#REF!*J53/1000000</f>
        <v>#REF!</v>
      </c>
      <c r="L53" s="163">
        <f t="shared" si="4"/>
        <v>0.5889641266624253</v>
      </c>
      <c r="M53" s="163" t="e">
        <f>#REF!*D53/1000</f>
        <v>#REF!</v>
      </c>
      <c r="N53" s="163">
        <f t="shared" si="5"/>
        <v>0.5971441839771813</v>
      </c>
    </row>
    <row r="54" spans="1:14" ht="15.75" hidden="1" outlineLevel="2">
      <c r="A54" s="1"/>
      <c r="B54" s="160">
        <v>42582</v>
      </c>
      <c r="C54" s="155">
        <f t="shared" si="1"/>
        <v>2016</v>
      </c>
      <c r="D54" s="161">
        <v>280</v>
      </c>
      <c r="E54" s="157">
        <f t="shared" si="2"/>
        <v>182.66917293233064</v>
      </c>
      <c r="F54" s="162">
        <f t="shared" si="3"/>
        <v>1.6165413533834587</v>
      </c>
      <c r="G54" s="157">
        <f t="shared" si="9"/>
        <v>183.47744360902237</v>
      </c>
      <c r="H54" s="163">
        <f t="shared" si="8"/>
        <v>1.1065101214574888</v>
      </c>
      <c r="I54" s="163">
        <v>1</v>
      </c>
      <c r="J54" s="161">
        <f t="shared" si="7"/>
        <v>208320</v>
      </c>
      <c r="K54" s="163" t="e">
        <f>#REF!*J54/1000000</f>
        <v>#REF!</v>
      </c>
      <c r="L54" s="163">
        <f t="shared" si="4"/>
        <v>0.6085962642178394</v>
      </c>
      <c r="M54" s="163" t="e">
        <f>#REF!*D54/1000</f>
        <v>#REF!</v>
      </c>
      <c r="N54" s="163">
        <f t="shared" si="5"/>
        <v>0.5971441839771813</v>
      </c>
    </row>
    <row r="55" spans="1:14" ht="15.75" hidden="1" outlineLevel="2">
      <c r="A55" s="1"/>
      <c r="B55" s="160">
        <v>42613</v>
      </c>
      <c r="C55" s="155">
        <f t="shared" si="1"/>
        <v>2016</v>
      </c>
      <c r="D55" s="161">
        <v>280</v>
      </c>
      <c r="E55" s="157">
        <f t="shared" si="2"/>
        <v>181.05263157894717</v>
      </c>
      <c r="F55" s="162">
        <f t="shared" si="3"/>
        <v>1.6165413533834587</v>
      </c>
      <c r="G55" s="157">
        <f t="shared" si="9"/>
        <v>181.8609022556389</v>
      </c>
      <c r="H55" s="163">
        <f t="shared" si="8"/>
        <v>1.0967611336032377</v>
      </c>
      <c r="I55" s="163">
        <v>1</v>
      </c>
      <c r="J55" s="161">
        <f t="shared" si="7"/>
        <v>208320</v>
      </c>
      <c r="K55" s="163" t="e">
        <f>#REF!*J55/1000000</f>
        <v>#REF!</v>
      </c>
      <c r="L55" s="163">
        <f t="shared" si="4"/>
        <v>0.6085962642178394</v>
      </c>
      <c r="M55" s="163" t="e">
        <f>#REF!*D55/1000</f>
        <v>#REF!</v>
      </c>
      <c r="N55" s="163">
        <f t="shared" si="5"/>
        <v>0.5971441839771813</v>
      </c>
    </row>
    <row r="56" spans="1:14" ht="15.75" hidden="1" outlineLevel="2">
      <c r="A56" s="1"/>
      <c r="B56" s="160">
        <v>42643</v>
      </c>
      <c r="C56" s="155">
        <f t="shared" si="1"/>
        <v>2016</v>
      </c>
      <c r="D56" s="161">
        <v>280</v>
      </c>
      <c r="E56" s="157">
        <f t="shared" si="2"/>
        <v>179.4360902255637</v>
      </c>
      <c r="F56" s="162">
        <f t="shared" si="3"/>
        <v>1.6165413533834587</v>
      </c>
      <c r="G56" s="157">
        <f t="shared" si="9"/>
        <v>180.24436090225544</v>
      </c>
      <c r="H56" s="163">
        <f t="shared" si="8"/>
        <v>1.0870121457489865</v>
      </c>
      <c r="I56" s="163">
        <v>1</v>
      </c>
      <c r="J56" s="161">
        <f t="shared" si="7"/>
        <v>201600</v>
      </c>
      <c r="K56" s="163" t="e">
        <f>#REF!*J56/1000000</f>
        <v>#REF!</v>
      </c>
      <c r="L56" s="163">
        <f t="shared" si="4"/>
        <v>0.5889641266624253</v>
      </c>
      <c r="M56" s="163" t="e">
        <f>#REF!*D56/1000</f>
        <v>#REF!</v>
      </c>
      <c r="N56" s="163">
        <f t="shared" si="5"/>
        <v>0.5971441839771813</v>
      </c>
    </row>
    <row r="57" spans="1:14" ht="15.75" hidden="1" outlineLevel="2">
      <c r="A57" s="1"/>
      <c r="B57" s="160">
        <v>42674</v>
      </c>
      <c r="C57" s="155">
        <f t="shared" si="1"/>
        <v>2016</v>
      </c>
      <c r="D57" s="161">
        <v>280</v>
      </c>
      <c r="E57" s="157">
        <f t="shared" si="2"/>
        <v>177.81954887218023</v>
      </c>
      <c r="F57" s="162">
        <f t="shared" si="3"/>
        <v>1.6165413533834587</v>
      </c>
      <c r="G57" s="157">
        <f t="shared" si="9"/>
        <v>178.62781954887197</v>
      </c>
      <c r="H57" s="163">
        <f t="shared" si="8"/>
        <v>1.0772631578947356</v>
      </c>
      <c r="I57" s="163">
        <v>1</v>
      </c>
      <c r="J57" s="161">
        <f t="shared" si="7"/>
        <v>208320</v>
      </c>
      <c r="K57" s="163" t="e">
        <f>#REF!*J57/1000000</f>
        <v>#REF!</v>
      </c>
      <c r="L57" s="163">
        <f t="shared" si="4"/>
        <v>0.6085962642178394</v>
      </c>
      <c r="M57" s="163" t="e">
        <f>#REF!*D57/1000</f>
        <v>#REF!</v>
      </c>
      <c r="N57" s="163">
        <f t="shared" si="5"/>
        <v>0.5971441839771813</v>
      </c>
    </row>
    <row r="58" spans="1:14" ht="15.75" hidden="1" outlineLevel="1">
      <c r="A58" s="1"/>
      <c r="B58" s="160">
        <v>42704</v>
      </c>
      <c r="C58" s="155">
        <f t="shared" si="1"/>
        <v>2016</v>
      </c>
      <c r="D58" s="161">
        <v>280</v>
      </c>
      <c r="E58" s="157">
        <f t="shared" si="2"/>
        <v>176.20300751879677</v>
      </c>
      <c r="F58" s="162">
        <f t="shared" si="3"/>
        <v>1.6165413533834587</v>
      </c>
      <c r="G58" s="157">
        <f t="shared" si="9"/>
        <v>177.0112781954885</v>
      </c>
      <c r="H58" s="163">
        <f t="shared" si="8"/>
        <v>1.0675141700404844</v>
      </c>
      <c r="I58" s="163">
        <v>1</v>
      </c>
      <c r="J58" s="161">
        <f t="shared" si="7"/>
        <v>201600</v>
      </c>
      <c r="K58" s="163" t="e">
        <f>#REF!*J58/1000000</f>
        <v>#REF!</v>
      </c>
      <c r="L58" s="163">
        <f t="shared" si="4"/>
        <v>0.5889641266624253</v>
      </c>
      <c r="M58" s="163" t="e">
        <f>#REF!*D58/1000</f>
        <v>#REF!</v>
      </c>
      <c r="N58" s="163">
        <f t="shared" si="5"/>
        <v>0.5971441839771813</v>
      </c>
    </row>
    <row r="59" spans="1:14" ht="15.75" hidden="1" outlineLevel="2">
      <c r="A59" s="1"/>
      <c r="B59" s="160">
        <v>42735</v>
      </c>
      <c r="C59" s="155">
        <f t="shared" si="1"/>
        <v>2016</v>
      </c>
      <c r="D59" s="161">
        <v>380</v>
      </c>
      <c r="E59" s="157">
        <f t="shared" si="2"/>
        <v>174.5864661654133</v>
      </c>
      <c r="F59" s="162">
        <f t="shared" si="3"/>
        <v>1.6165413533834587</v>
      </c>
      <c r="G59" s="157">
        <f>+E59+0.5*F59</f>
        <v>175.39473684210503</v>
      </c>
      <c r="H59" s="163">
        <f t="shared" si="8"/>
        <v>1.0577651821862335</v>
      </c>
      <c r="I59" s="163">
        <v>1</v>
      </c>
      <c r="J59" s="161">
        <f t="shared" si="7"/>
        <v>282720</v>
      </c>
      <c r="K59" s="163" t="e">
        <f>#REF!*J59/1000000</f>
        <v>#REF!</v>
      </c>
      <c r="L59" s="163">
        <f t="shared" si="4"/>
        <v>0.8259520728670678</v>
      </c>
      <c r="M59" s="163" t="e">
        <f>#REF!*D59/1000</f>
        <v>#REF!</v>
      </c>
      <c r="N59" s="163">
        <f t="shared" si="5"/>
        <v>0.8104099639690316</v>
      </c>
    </row>
    <row r="60" spans="1:14" ht="15.75" hidden="1" outlineLevel="2">
      <c r="A60" s="1"/>
      <c r="B60" s="160">
        <v>42766</v>
      </c>
      <c r="C60" s="155">
        <f t="shared" si="1"/>
        <v>2017</v>
      </c>
      <c r="D60" s="161">
        <v>380</v>
      </c>
      <c r="E60" s="157">
        <f t="shared" si="2"/>
        <v>172.96992481202983</v>
      </c>
      <c r="F60" s="162">
        <f t="shared" si="3"/>
        <v>1.6165413533834587</v>
      </c>
      <c r="G60" s="157">
        <f aca="true" t="shared" si="10" ref="G60:G123">+E60+0.5*F60</f>
        <v>173.77819548872156</v>
      </c>
      <c r="H60" s="163">
        <f t="shared" si="8"/>
        <v>1.0480161943319823</v>
      </c>
      <c r="I60" s="163">
        <v>1</v>
      </c>
      <c r="J60" s="161">
        <f t="shared" si="7"/>
        <v>282720</v>
      </c>
      <c r="K60" s="163" t="e">
        <f>#REF!*J60/1000000</f>
        <v>#REF!</v>
      </c>
      <c r="L60" s="163">
        <f t="shared" si="4"/>
        <v>0.8259520728670678</v>
      </c>
      <c r="M60" s="163" t="e">
        <f>#REF!*D60/1000</f>
        <v>#REF!</v>
      </c>
      <c r="N60" s="163">
        <f t="shared" si="5"/>
        <v>0.8104099639690316</v>
      </c>
    </row>
    <row r="61" spans="1:14" ht="15.75" hidden="1" outlineLevel="2">
      <c r="A61" s="1"/>
      <c r="B61" s="160">
        <v>42794</v>
      </c>
      <c r="C61" s="155">
        <f t="shared" si="1"/>
        <v>2017</v>
      </c>
      <c r="D61" s="161">
        <v>380</v>
      </c>
      <c r="E61" s="157">
        <f t="shared" si="2"/>
        <v>171.35338345864636</v>
      </c>
      <c r="F61" s="162">
        <f t="shared" si="3"/>
        <v>1.6165413533834587</v>
      </c>
      <c r="G61" s="157">
        <f t="shared" si="10"/>
        <v>172.1616541353381</v>
      </c>
      <c r="H61" s="163">
        <f t="shared" si="8"/>
        <v>1.0382672064777314</v>
      </c>
      <c r="I61" s="163">
        <v>1</v>
      </c>
      <c r="J61" s="161">
        <f t="shared" si="7"/>
        <v>255360</v>
      </c>
      <c r="K61" s="163" t="e">
        <f>#REF!*J61/1000000</f>
        <v>#REF!</v>
      </c>
      <c r="L61" s="163">
        <f t="shared" si="4"/>
        <v>0.7460212271057387</v>
      </c>
      <c r="M61" s="163" t="e">
        <f>#REF!*D61/1000</f>
        <v>#REF!</v>
      </c>
      <c r="N61" s="163">
        <f t="shared" si="5"/>
        <v>0.8104099639690316</v>
      </c>
    </row>
    <row r="62" spans="1:14" ht="15.75" hidden="1" outlineLevel="2">
      <c r="A62" s="1"/>
      <c r="B62" s="160">
        <v>42825</v>
      </c>
      <c r="C62" s="155">
        <f t="shared" si="1"/>
        <v>2017</v>
      </c>
      <c r="D62" s="161">
        <v>380</v>
      </c>
      <c r="E62" s="157">
        <f t="shared" si="2"/>
        <v>169.7368421052629</v>
      </c>
      <c r="F62" s="162">
        <f t="shared" si="3"/>
        <v>1.6165413533834587</v>
      </c>
      <c r="G62" s="157">
        <f t="shared" si="10"/>
        <v>170.54511278195463</v>
      </c>
      <c r="H62" s="163">
        <f t="shared" si="8"/>
        <v>1.0285182186234803</v>
      </c>
      <c r="I62" s="163">
        <v>1</v>
      </c>
      <c r="J62" s="161">
        <f t="shared" si="7"/>
        <v>282720</v>
      </c>
      <c r="K62" s="163" t="e">
        <f>#REF!*J62/1000000</f>
        <v>#REF!</v>
      </c>
      <c r="L62" s="163">
        <f t="shared" si="4"/>
        <v>0.8259520728670678</v>
      </c>
      <c r="M62" s="163" t="e">
        <f>#REF!*D62/1000</f>
        <v>#REF!</v>
      </c>
      <c r="N62" s="163">
        <f t="shared" si="5"/>
        <v>0.8104099639690316</v>
      </c>
    </row>
    <row r="63" spans="1:14" ht="15.75" hidden="1" outlineLevel="2">
      <c r="A63" s="1"/>
      <c r="B63" s="160">
        <v>42855</v>
      </c>
      <c r="C63" s="155">
        <f t="shared" si="1"/>
        <v>2017</v>
      </c>
      <c r="D63" s="161">
        <v>380</v>
      </c>
      <c r="E63" s="157">
        <f t="shared" si="2"/>
        <v>168.12030075187943</v>
      </c>
      <c r="F63" s="162">
        <f t="shared" si="3"/>
        <v>1.6165413533834587</v>
      </c>
      <c r="G63" s="157">
        <f t="shared" si="10"/>
        <v>168.92857142857116</v>
      </c>
      <c r="H63" s="163">
        <f t="shared" si="8"/>
        <v>1.018769230769229</v>
      </c>
      <c r="I63" s="163">
        <v>1</v>
      </c>
      <c r="J63" s="161">
        <f t="shared" si="7"/>
        <v>273600</v>
      </c>
      <c r="K63" s="163" t="e">
        <f>#REF!*J63/1000000</f>
        <v>#REF!</v>
      </c>
      <c r="L63" s="163">
        <f t="shared" si="4"/>
        <v>0.7993084576132915</v>
      </c>
      <c r="M63" s="163" t="e">
        <f>#REF!*D63/1000</f>
        <v>#REF!</v>
      </c>
      <c r="N63" s="163">
        <f t="shared" si="5"/>
        <v>0.8104099639690316</v>
      </c>
    </row>
    <row r="64" spans="1:14" ht="15.75" hidden="1" outlineLevel="2">
      <c r="A64" s="1"/>
      <c r="B64" s="160">
        <v>42886</v>
      </c>
      <c r="C64" s="155">
        <f t="shared" si="1"/>
        <v>2017</v>
      </c>
      <c r="D64" s="161">
        <v>380</v>
      </c>
      <c r="E64" s="157">
        <f t="shared" si="2"/>
        <v>166.50375939849596</v>
      </c>
      <c r="F64" s="162">
        <f t="shared" si="3"/>
        <v>1.6165413533834587</v>
      </c>
      <c r="G64" s="157">
        <f t="shared" si="10"/>
        <v>167.3120300751877</v>
      </c>
      <c r="H64" s="163">
        <f t="shared" si="8"/>
        <v>1.0090202429149782</v>
      </c>
      <c r="I64" s="163">
        <v>1</v>
      </c>
      <c r="J64" s="161">
        <f t="shared" si="7"/>
        <v>282720</v>
      </c>
      <c r="K64" s="163" t="e">
        <f>#REF!*J64/1000000</f>
        <v>#REF!</v>
      </c>
      <c r="L64" s="163">
        <f t="shared" si="4"/>
        <v>0.8259520728670678</v>
      </c>
      <c r="M64" s="163" t="e">
        <f>#REF!*D64/1000</f>
        <v>#REF!</v>
      </c>
      <c r="N64" s="163">
        <f t="shared" si="5"/>
        <v>0.8104099639690316</v>
      </c>
    </row>
    <row r="65" spans="1:14" ht="15.75" hidden="1" outlineLevel="2">
      <c r="A65" s="1"/>
      <c r="B65" s="160">
        <v>42916</v>
      </c>
      <c r="C65" s="155">
        <f t="shared" si="1"/>
        <v>2017</v>
      </c>
      <c r="D65" s="161">
        <v>380</v>
      </c>
      <c r="E65" s="157">
        <f t="shared" si="2"/>
        <v>164.8872180451125</v>
      </c>
      <c r="F65" s="162">
        <f t="shared" si="3"/>
        <v>1.6165413533834587</v>
      </c>
      <c r="G65" s="157">
        <f t="shared" si="10"/>
        <v>165.69548872180422</v>
      </c>
      <c r="H65" s="163">
        <f t="shared" si="8"/>
        <v>0.999271255060727</v>
      </c>
      <c r="I65" s="163">
        <v>1</v>
      </c>
      <c r="J65" s="161">
        <f t="shared" si="7"/>
        <v>273600</v>
      </c>
      <c r="K65" s="163" t="e">
        <f>#REF!*J65/1000000</f>
        <v>#REF!</v>
      </c>
      <c r="L65" s="163">
        <f t="shared" si="4"/>
        <v>0.7993084576132915</v>
      </c>
      <c r="M65" s="163" t="e">
        <f>#REF!*D65/1000</f>
        <v>#REF!</v>
      </c>
      <c r="N65" s="163">
        <f t="shared" si="5"/>
        <v>0.8104099639690316</v>
      </c>
    </row>
    <row r="66" spans="1:14" ht="15.75" hidden="1" outlineLevel="2">
      <c r="A66" s="1"/>
      <c r="B66" s="160">
        <v>42947</v>
      </c>
      <c r="C66" s="155">
        <f t="shared" si="1"/>
        <v>2017</v>
      </c>
      <c r="D66" s="161">
        <v>380</v>
      </c>
      <c r="E66" s="157">
        <f t="shared" si="2"/>
        <v>163.27067669172902</v>
      </c>
      <c r="F66" s="162">
        <f t="shared" si="3"/>
        <v>1.6165413533834587</v>
      </c>
      <c r="G66" s="157">
        <f t="shared" si="10"/>
        <v>164.07894736842076</v>
      </c>
      <c r="H66" s="163">
        <f t="shared" si="8"/>
        <v>0.989522267206476</v>
      </c>
      <c r="I66" s="163">
        <v>1</v>
      </c>
      <c r="J66" s="161">
        <f t="shared" si="7"/>
        <v>282720</v>
      </c>
      <c r="K66" s="163" t="e">
        <f>#REF!*J66/1000000</f>
        <v>#REF!</v>
      </c>
      <c r="L66" s="163">
        <f t="shared" si="4"/>
        <v>0.8259520728670678</v>
      </c>
      <c r="M66" s="163" t="e">
        <f>#REF!*D66/1000</f>
        <v>#REF!</v>
      </c>
      <c r="N66" s="163">
        <f t="shared" si="5"/>
        <v>0.8104099639690316</v>
      </c>
    </row>
    <row r="67" spans="1:14" ht="15.75" hidden="1" outlineLevel="2">
      <c r="A67" s="1"/>
      <c r="B67" s="160">
        <v>42978</v>
      </c>
      <c r="C67" s="155">
        <f t="shared" si="1"/>
        <v>2017</v>
      </c>
      <c r="D67" s="161">
        <v>380</v>
      </c>
      <c r="E67" s="157">
        <f t="shared" si="2"/>
        <v>161.65413533834555</v>
      </c>
      <c r="F67" s="162">
        <f t="shared" si="3"/>
        <v>1.6165413533834587</v>
      </c>
      <c r="G67" s="157">
        <f t="shared" si="10"/>
        <v>162.4624060150373</v>
      </c>
      <c r="H67" s="163">
        <f t="shared" si="8"/>
        <v>0.9797732793522248</v>
      </c>
      <c r="I67" s="163">
        <v>1</v>
      </c>
      <c r="J67" s="161">
        <f t="shared" si="7"/>
        <v>282720</v>
      </c>
      <c r="K67" s="163" t="e">
        <f>#REF!*J67/1000000</f>
        <v>#REF!</v>
      </c>
      <c r="L67" s="163">
        <f aca="true" t="shared" si="11" ref="L67:L98">J67*$B$24/1000000</f>
        <v>0.8259520728670678</v>
      </c>
      <c r="M67" s="163" t="e">
        <f>#REF!*D67/1000</f>
        <v>#REF!</v>
      </c>
      <c r="N67" s="163">
        <f aca="true" t="shared" si="12" ref="N67:N98">$B$22*D67/1000</f>
        <v>0.8104099639690316</v>
      </c>
    </row>
    <row r="68" spans="1:14" ht="15.75" hidden="1" outlineLevel="2">
      <c r="A68" s="1"/>
      <c r="B68" s="160">
        <v>43008</v>
      </c>
      <c r="C68" s="155">
        <f t="shared" si="1"/>
        <v>2017</v>
      </c>
      <c r="D68" s="161">
        <v>380</v>
      </c>
      <c r="E68" s="157">
        <f t="shared" si="2"/>
        <v>160.0375939849621</v>
      </c>
      <c r="F68" s="162">
        <f t="shared" si="3"/>
        <v>1.6165413533834587</v>
      </c>
      <c r="G68" s="157">
        <f t="shared" si="10"/>
        <v>160.84586466165382</v>
      </c>
      <c r="H68" s="163">
        <f t="shared" si="8"/>
        <v>0.9700242914979738</v>
      </c>
      <c r="I68" s="163">
        <v>1</v>
      </c>
      <c r="J68" s="161">
        <f t="shared" si="7"/>
        <v>273600</v>
      </c>
      <c r="K68" s="163" t="e">
        <f>#REF!*J68/1000000</f>
        <v>#REF!</v>
      </c>
      <c r="L68" s="163">
        <f t="shared" si="11"/>
        <v>0.7993084576132915</v>
      </c>
      <c r="M68" s="163" t="e">
        <f>#REF!*D68/1000</f>
        <v>#REF!</v>
      </c>
      <c r="N68" s="163">
        <f t="shared" si="12"/>
        <v>0.8104099639690316</v>
      </c>
    </row>
    <row r="69" spans="1:14" ht="15.75" hidden="1" outlineLevel="2">
      <c r="A69" s="1"/>
      <c r="B69" s="160">
        <v>43039</v>
      </c>
      <c r="C69" s="155">
        <f t="shared" si="1"/>
        <v>2017</v>
      </c>
      <c r="D69" s="161">
        <v>380</v>
      </c>
      <c r="E69" s="157">
        <f t="shared" si="2"/>
        <v>158.42105263157862</v>
      </c>
      <c r="F69" s="162">
        <f t="shared" si="3"/>
        <v>1.6165413533834587</v>
      </c>
      <c r="G69" s="157">
        <f t="shared" si="10"/>
        <v>159.22932330827035</v>
      </c>
      <c r="H69" s="163">
        <f t="shared" si="8"/>
        <v>0.9602753036437227</v>
      </c>
      <c r="I69" s="163">
        <v>1</v>
      </c>
      <c r="J69" s="161">
        <f t="shared" si="7"/>
        <v>282720</v>
      </c>
      <c r="K69" s="163" t="e">
        <f>#REF!*J69/1000000</f>
        <v>#REF!</v>
      </c>
      <c r="L69" s="163">
        <f t="shared" si="11"/>
        <v>0.8259520728670678</v>
      </c>
      <c r="M69" s="163" t="e">
        <f>#REF!*D69/1000</f>
        <v>#REF!</v>
      </c>
      <c r="N69" s="163">
        <f t="shared" si="12"/>
        <v>0.8104099639690316</v>
      </c>
    </row>
    <row r="70" spans="1:14" ht="15.75" hidden="1" outlineLevel="1">
      <c r="A70" s="1"/>
      <c r="B70" s="160">
        <v>43069</v>
      </c>
      <c r="C70" s="155">
        <f t="shared" si="1"/>
        <v>2017</v>
      </c>
      <c r="D70" s="161">
        <v>380</v>
      </c>
      <c r="E70" s="157">
        <f t="shared" si="2"/>
        <v>156.80451127819515</v>
      </c>
      <c r="F70" s="162">
        <f t="shared" si="3"/>
        <v>1.6165413533834587</v>
      </c>
      <c r="G70" s="157">
        <f t="shared" si="10"/>
        <v>157.61278195488688</v>
      </c>
      <c r="H70" s="163">
        <f t="shared" si="8"/>
        <v>0.9505263157894718</v>
      </c>
      <c r="I70" s="163">
        <v>1</v>
      </c>
      <c r="J70" s="161">
        <f t="shared" si="7"/>
        <v>273600</v>
      </c>
      <c r="K70" s="163" t="e">
        <f>#REF!*J70/1000000</f>
        <v>#REF!</v>
      </c>
      <c r="L70" s="163">
        <f t="shared" si="11"/>
        <v>0.7993084576132915</v>
      </c>
      <c r="M70" s="163" t="e">
        <f>#REF!*D70/1000</f>
        <v>#REF!</v>
      </c>
      <c r="N70" s="163">
        <f t="shared" si="12"/>
        <v>0.8104099639690316</v>
      </c>
    </row>
    <row r="71" spans="1:14" ht="15.75" hidden="1" outlineLevel="2">
      <c r="A71" s="1"/>
      <c r="B71" s="160">
        <v>43100</v>
      </c>
      <c r="C71" s="155">
        <f t="shared" si="1"/>
        <v>2017</v>
      </c>
      <c r="D71" s="161">
        <v>380</v>
      </c>
      <c r="E71" s="157">
        <f t="shared" si="2"/>
        <v>155.18796992481168</v>
      </c>
      <c r="F71" s="162">
        <f t="shared" si="3"/>
        <v>1.6165413533834587</v>
      </c>
      <c r="G71" s="157">
        <f t="shared" si="10"/>
        <v>155.99624060150342</v>
      </c>
      <c r="H71" s="163">
        <f t="shared" si="8"/>
        <v>0.9407773279352206</v>
      </c>
      <c r="I71" s="163">
        <v>1</v>
      </c>
      <c r="J71" s="161">
        <f t="shared" si="7"/>
        <v>282720</v>
      </c>
      <c r="K71" s="163" t="e">
        <f>#REF!*J71/1000000</f>
        <v>#REF!</v>
      </c>
      <c r="L71" s="163">
        <f t="shared" si="11"/>
        <v>0.8259520728670678</v>
      </c>
      <c r="M71" s="163" t="e">
        <f>#REF!*D71/1000</f>
        <v>#REF!</v>
      </c>
      <c r="N71" s="163">
        <f t="shared" si="12"/>
        <v>0.8104099639690316</v>
      </c>
    </row>
    <row r="72" spans="1:14" ht="15.75" hidden="1" outlineLevel="2">
      <c r="A72" s="1"/>
      <c r="B72" s="160">
        <v>43131</v>
      </c>
      <c r="C72" s="155">
        <f t="shared" si="1"/>
        <v>2018</v>
      </c>
      <c r="D72" s="161">
        <v>380</v>
      </c>
      <c r="E72" s="157">
        <f t="shared" si="2"/>
        <v>153.5714285714282</v>
      </c>
      <c r="F72" s="162">
        <f t="shared" si="3"/>
        <v>1.6165413533834587</v>
      </c>
      <c r="G72" s="157">
        <f t="shared" si="10"/>
        <v>154.37969924811995</v>
      </c>
      <c r="H72" s="163">
        <f t="shared" si="8"/>
        <v>0.9310283400809696</v>
      </c>
      <c r="I72" s="163">
        <v>1</v>
      </c>
      <c r="J72" s="161">
        <f t="shared" si="7"/>
        <v>282720</v>
      </c>
      <c r="K72" s="163" t="e">
        <f>#REF!*J72/1000000</f>
        <v>#REF!</v>
      </c>
      <c r="L72" s="163">
        <f t="shared" si="11"/>
        <v>0.8259520728670678</v>
      </c>
      <c r="M72" s="163" t="e">
        <f>#REF!*D72/1000</f>
        <v>#REF!</v>
      </c>
      <c r="N72" s="163">
        <f t="shared" si="12"/>
        <v>0.8104099639690316</v>
      </c>
    </row>
    <row r="73" spans="1:14" ht="15.75" hidden="1" outlineLevel="2">
      <c r="A73" s="1"/>
      <c r="B73" s="160">
        <v>43159</v>
      </c>
      <c r="C73" s="155">
        <f t="shared" si="1"/>
        <v>2018</v>
      </c>
      <c r="D73" s="161">
        <v>380</v>
      </c>
      <c r="E73" s="157">
        <f t="shared" si="2"/>
        <v>151.95488721804475</v>
      </c>
      <c r="F73" s="162">
        <f t="shared" si="3"/>
        <v>1.6165413533834587</v>
      </c>
      <c r="G73" s="157">
        <f t="shared" si="10"/>
        <v>152.76315789473648</v>
      </c>
      <c r="H73" s="163">
        <f t="shared" si="8"/>
        <v>0.9212793522267185</v>
      </c>
      <c r="I73" s="163">
        <v>1</v>
      </c>
      <c r="J73" s="161">
        <f t="shared" si="7"/>
        <v>255360</v>
      </c>
      <c r="K73" s="163" t="e">
        <f>#REF!*J73/1000000</f>
        <v>#REF!</v>
      </c>
      <c r="L73" s="163">
        <f t="shared" si="11"/>
        <v>0.7460212271057387</v>
      </c>
      <c r="M73" s="163" t="e">
        <f>#REF!*D73/1000</f>
        <v>#REF!</v>
      </c>
      <c r="N73" s="163">
        <f t="shared" si="12"/>
        <v>0.8104099639690316</v>
      </c>
    </row>
    <row r="74" spans="1:14" ht="15.75" hidden="1" outlineLevel="2">
      <c r="A74" s="1"/>
      <c r="B74" s="160">
        <v>43190</v>
      </c>
      <c r="C74" s="155">
        <f t="shared" si="1"/>
        <v>2018</v>
      </c>
      <c r="D74" s="161">
        <v>380</v>
      </c>
      <c r="E74" s="157">
        <f t="shared" si="2"/>
        <v>150.33834586466128</v>
      </c>
      <c r="F74" s="162">
        <f t="shared" si="3"/>
        <v>1.6165413533834587</v>
      </c>
      <c r="G74" s="157">
        <f t="shared" si="10"/>
        <v>151.146616541353</v>
      </c>
      <c r="H74" s="163">
        <f t="shared" si="8"/>
        <v>0.9115303643724674</v>
      </c>
      <c r="I74" s="163">
        <v>1</v>
      </c>
      <c r="J74" s="161">
        <f t="shared" si="7"/>
        <v>282720</v>
      </c>
      <c r="K74" s="163" t="e">
        <f>#REF!*J74/1000000</f>
        <v>#REF!</v>
      </c>
      <c r="L74" s="163">
        <f t="shared" si="11"/>
        <v>0.8259520728670678</v>
      </c>
      <c r="M74" s="163" t="e">
        <f>#REF!*D74/1000</f>
        <v>#REF!</v>
      </c>
      <c r="N74" s="163">
        <f t="shared" si="12"/>
        <v>0.8104099639690316</v>
      </c>
    </row>
    <row r="75" spans="1:14" ht="15.75" hidden="1" outlineLevel="2">
      <c r="A75" s="1"/>
      <c r="B75" s="160">
        <v>43220</v>
      </c>
      <c r="C75" s="155">
        <f t="shared" si="1"/>
        <v>2018</v>
      </c>
      <c r="D75" s="161">
        <v>380</v>
      </c>
      <c r="E75" s="157">
        <f t="shared" si="2"/>
        <v>148.7218045112778</v>
      </c>
      <c r="F75" s="162">
        <f t="shared" si="3"/>
        <v>1.6165413533834587</v>
      </c>
      <c r="G75" s="157">
        <f t="shared" si="10"/>
        <v>149.53007518796954</v>
      </c>
      <c r="H75" s="163">
        <f t="shared" si="8"/>
        <v>0.9017813765182163</v>
      </c>
      <c r="I75" s="163">
        <v>1</v>
      </c>
      <c r="J75" s="161">
        <f t="shared" si="7"/>
        <v>273600</v>
      </c>
      <c r="K75" s="163" t="e">
        <f>#REF!*J75/1000000</f>
        <v>#REF!</v>
      </c>
      <c r="L75" s="163">
        <f t="shared" si="11"/>
        <v>0.7993084576132915</v>
      </c>
      <c r="M75" s="163" t="e">
        <f>#REF!*D75/1000</f>
        <v>#REF!</v>
      </c>
      <c r="N75" s="163">
        <f t="shared" si="12"/>
        <v>0.8104099639690316</v>
      </c>
    </row>
    <row r="76" spans="1:14" ht="15.75" hidden="1" outlineLevel="2">
      <c r="A76" s="1"/>
      <c r="B76" s="160">
        <v>43251</v>
      </c>
      <c r="C76" s="155">
        <f t="shared" si="1"/>
        <v>2018</v>
      </c>
      <c r="D76" s="161">
        <v>380</v>
      </c>
      <c r="E76" s="157">
        <f t="shared" si="2"/>
        <v>147.10526315789434</v>
      </c>
      <c r="F76" s="162">
        <f t="shared" si="3"/>
        <v>1.6165413533834587</v>
      </c>
      <c r="G76" s="157">
        <f t="shared" si="10"/>
        <v>147.91353383458608</v>
      </c>
      <c r="H76" s="163">
        <f t="shared" si="8"/>
        <v>0.8920323886639653</v>
      </c>
      <c r="I76" s="163">
        <v>1</v>
      </c>
      <c r="J76" s="161">
        <f t="shared" si="7"/>
        <v>282720</v>
      </c>
      <c r="K76" s="163" t="e">
        <f>#REF!*J76/1000000</f>
        <v>#REF!</v>
      </c>
      <c r="L76" s="163">
        <f t="shared" si="11"/>
        <v>0.8259520728670678</v>
      </c>
      <c r="M76" s="163" t="e">
        <f>#REF!*D76/1000</f>
        <v>#REF!</v>
      </c>
      <c r="N76" s="163">
        <f t="shared" si="12"/>
        <v>0.8104099639690316</v>
      </c>
    </row>
    <row r="77" spans="1:14" ht="15.75" hidden="1" outlineLevel="2">
      <c r="A77" s="1"/>
      <c r="B77" s="160">
        <v>43281</v>
      </c>
      <c r="C77" s="155">
        <f t="shared" si="1"/>
        <v>2018</v>
      </c>
      <c r="D77" s="161">
        <v>380</v>
      </c>
      <c r="E77" s="157">
        <f t="shared" si="2"/>
        <v>145.48872180451087</v>
      </c>
      <c r="F77" s="162">
        <f t="shared" si="3"/>
        <v>1.6165413533834587</v>
      </c>
      <c r="G77" s="157">
        <f t="shared" si="10"/>
        <v>146.2969924812026</v>
      </c>
      <c r="H77" s="163">
        <f t="shared" si="8"/>
        <v>0.8822834008097141</v>
      </c>
      <c r="I77" s="163">
        <v>1</v>
      </c>
      <c r="J77" s="161">
        <f t="shared" si="7"/>
        <v>273600</v>
      </c>
      <c r="K77" s="163" t="e">
        <f>#REF!*J77/1000000</f>
        <v>#REF!</v>
      </c>
      <c r="L77" s="163">
        <f t="shared" si="11"/>
        <v>0.7993084576132915</v>
      </c>
      <c r="M77" s="163" t="e">
        <f>#REF!*D77/1000</f>
        <v>#REF!</v>
      </c>
      <c r="N77" s="163">
        <f t="shared" si="12"/>
        <v>0.8104099639690316</v>
      </c>
    </row>
    <row r="78" spans="1:14" ht="15.75" hidden="1" outlineLevel="2">
      <c r="A78" s="1"/>
      <c r="B78" s="160">
        <v>43312</v>
      </c>
      <c r="C78" s="155">
        <f t="shared" si="1"/>
        <v>2018</v>
      </c>
      <c r="D78" s="161">
        <v>380</v>
      </c>
      <c r="E78" s="157">
        <f t="shared" si="2"/>
        <v>143.8721804511274</v>
      </c>
      <c r="F78" s="162">
        <f t="shared" si="3"/>
        <v>1.6165413533834587</v>
      </c>
      <c r="G78" s="157">
        <f t="shared" si="10"/>
        <v>144.68045112781914</v>
      </c>
      <c r="H78" s="163">
        <f t="shared" si="8"/>
        <v>0.8725344129554631</v>
      </c>
      <c r="I78" s="163">
        <v>1</v>
      </c>
      <c r="J78" s="161">
        <f t="shared" si="7"/>
        <v>282720</v>
      </c>
      <c r="K78" s="163" t="e">
        <f>#REF!*J78/1000000</f>
        <v>#REF!</v>
      </c>
      <c r="L78" s="163">
        <f t="shared" si="11"/>
        <v>0.8259520728670678</v>
      </c>
      <c r="M78" s="163" t="e">
        <f>#REF!*D78/1000</f>
        <v>#REF!</v>
      </c>
      <c r="N78" s="163">
        <f t="shared" si="12"/>
        <v>0.8104099639690316</v>
      </c>
    </row>
    <row r="79" spans="1:14" ht="15.75" hidden="1" outlineLevel="2">
      <c r="A79" s="1"/>
      <c r="B79" s="160">
        <v>43343</v>
      </c>
      <c r="C79" s="155">
        <f t="shared" si="1"/>
        <v>2018</v>
      </c>
      <c r="D79" s="161">
        <v>380</v>
      </c>
      <c r="E79" s="157">
        <f t="shared" si="2"/>
        <v>142.25563909774394</v>
      </c>
      <c r="F79" s="162">
        <f t="shared" si="3"/>
        <v>1.6165413533834587</v>
      </c>
      <c r="G79" s="157">
        <f t="shared" si="10"/>
        <v>143.06390977443567</v>
      </c>
      <c r="H79" s="163">
        <f t="shared" si="8"/>
        <v>0.862785425101212</v>
      </c>
      <c r="I79" s="163">
        <v>1</v>
      </c>
      <c r="J79" s="161">
        <f t="shared" si="7"/>
        <v>282720</v>
      </c>
      <c r="K79" s="163" t="e">
        <f>#REF!*J79/1000000</f>
        <v>#REF!</v>
      </c>
      <c r="L79" s="163">
        <f t="shared" si="11"/>
        <v>0.8259520728670678</v>
      </c>
      <c r="M79" s="163" t="e">
        <f>#REF!*D79/1000</f>
        <v>#REF!</v>
      </c>
      <c r="N79" s="163">
        <f t="shared" si="12"/>
        <v>0.8104099639690316</v>
      </c>
    </row>
    <row r="80" spans="1:14" ht="15.75" hidden="1" outlineLevel="2">
      <c r="A80" s="1"/>
      <c r="B80" s="160">
        <v>43373</v>
      </c>
      <c r="C80" s="155">
        <f t="shared" si="1"/>
        <v>2018</v>
      </c>
      <c r="D80" s="161">
        <v>380</v>
      </c>
      <c r="E80" s="157">
        <f t="shared" si="2"/>
        <v>140.63909774436047</v>
      </c>
      <c r="F80" s="162">
        <f t="shared" si="3"/>
        <v>1.6165413533834587</v>
      </c>
      <c r="G80" s="157">
        <f t="shared" si="10"/>
        <v>141.4473684210522</v>
      </c>
      <c r="H80" s="163">
        <f t="shared" si="8"/>
        <v>0.8530364372469609</v>
      </c>
      <c r="I80" s="163">
        <v>1</v>
      </c>
      <c r="J80" s="161">
        <f t="shared" si="7"/>
        <v>273600</v>
      </c>
      <c r="K80" s="163" t="e">
        <f>#REF!*J80/1000000</f>
        <v>#REF!</v>
      </c>
      <c r="L80" s="163">
        <f t="shared" si="11"/>
        <v>0.7993084576132915</v>
      </c>
      <c r="M80" s="163" t="e">
        <f>#REF!*D80/1000</f>
        <v>#REF!</v>
      </c>
      <c r="N80" s="163">
        <f t="shared" si="12"/>
        <v>0.8104099639690316</v>
      </c>
    </row>
    <row r="81" spans="1:14" ht="15.75" hidden="1" outlineLevel="2">
      <c r="A81" s="1"/>
      <c r="B81" s="160">
        <v>43404</v>
      </c>
      <c r="C81" s="155">
        <f t="shared" si="1"/>
        <v>2018</v>
      </c>
      <c r="D81" s="161">
        <v>380</v>
      </c>
      <c r="E81" s="157">
        <f t="shared" si="2"/>
        <v>139.022556390977</v>
      </c>
      <c r="F81" s="162">
        <f t="shared" si="3"/>
        <v>1.6165413533834587</v>
      </c>
      <c r="G81" s="157">
        <f t="shared" si="10"/>
        <v>139.83082706766874</v>
      </c>
      <c r="H81" s="163">
        <f t="shared" si="8"/>
        <v>0.8432874493927099</v>
      </c>
      <c r="I81" s="163">
        <v>1</v>
      </c>
      <c r="J81" s="161">
        <f t="shared" si="7"/>
        <v>282720</v>
      </c>
      <c r="K81" s="163" t="e">
        <f>#REF!*J81/1000000</f>
        <v>#REF!</v>
      </c>
      <c r="L81" s="163">
        <f t="shared" si="11"/>
        <v>0.8259520728670678</v>
      </c>
      <c r="M81" s="163" t="e">
        <f>#REF!*D81/1000</f>
        <v>#REF!</v>
      </c>
      <c r="N81" s="163">
        <f t="shared" si="12"/>
        <v>0.8104099639690316</v>
      </c>
    </row>
    <row r="82" spans="1:14" ht="15.75" hidden="1" outlineLevel="1">
      <c r="A82" s="1"/>
      <c r="B82" s="160">
        <v>43434</v>
      </c>
      <c r="C82" s="155">
        <f t="shared" si="1"/>
        <v>2018</v>
      </c>
      <c r="D82" s="161">
        <v>380</v>
      </c>
      <c r="E82" s="157">
        <f t="shared" si="2"/>
        <v>137.40601503759353</v>
      </c>
      <c r="F82" s="162">
        <f t="shared" si="3"/>
        <v>1.6165413533834587</v>
      </c>
      <c r="G82" s="157">
        <f t="shared" si="10"/>
        <v>138.21428571428527</v>
      </c>
      <c r="H82" s="163">
        <f t="shared" si="8"/>
        <v>0.8335384615384589</v>
      </c>
      <c r="I82" s="163">
        <v>1</v>
      </c>
      <c r="J82" s="161">
        <f t="shared" si="7"/>
        <v>273600</v>
      </c>
      <c r="K82" s="163" t="e">
        <f>#REF!*J82/1000000</f>
        <v>#REF!</v>
      </c>
      <c r="L82" s="163">
        <f t="shared" si="11"/>
        <v>0.7993084576132915</v>
      </c>
      <c r="M82" s="163" t="e">
        <f>#REF!*D82/1000</f>
        <v>#REF!</v>
      </c>
      <c r="N82" s="163">
        <f t="shared" si="12"/>
        <v>0.8104099639690316</v>
      </c>
    </row>
    <row r="83" spans="1:14" ht="15.75" hidden="1" outlineLevel="2">
      <c r="A83" s="1"/>
      <c r="B83" s="160">
        <v>43465</v>
      </c>
      <c r="C83" s="155">
        <f t="shared" si="1"/>
        <v>2018</v>
      </c>
      <c r="D83" s="161">
        <v>380</v>
      </c>
      <c r="E83" s="157">
        <f t="shared" si="2"/>
        <v>135.78947368421007</v>
      </c>
      <c r="F83" s="162">
        <f t="shared" si="3"/>
        <v>1.6165413533834587</v>
      </c>
      <c r="G83" s="157">
        <f t="shared" si="10"/>
        <v>136.5977443609018</v>
      </c>
      <c r="H83" s="163">
        <f t="shared" si="8"/>
        <v>0.8237894736842079</v>
      </c>
      <c r="I83" s="163">
        <v>1</v>
      </c>
      <c r="J83" s="161">
        <f t="shared" si="7"/>
        <v>282720</v>
      </c>
      <c r="K83" s="163" t="e">
        <f>#REF!*J83/1000000</f>
        <v>#REF!</v>
      </c>
      <c r="L83" s="163">
        <f t="shared" si="11"/>
        <v>0.8259520728670678</v>
      </c>
      <c r="M83" s="163" t="e">
        <f>#REF!*D83/1000</f>
        <v>#REF!</v>
      </c>
      <c r="N83" s="163">
        <f t="shared" si="12"/>
        <v>0.8104099639690316</v>
      </c>
    </row>
    <row r="84" spans="1:14" ht="15.75" hidden="1" outlineLevel="2">
      <c r="A84" s="1"/>
      <c r="B84" s="160">
        <v>43496</v>
      </c>
      <c r="C84" s="155">
        <f t="shared" si="1"/>
        <v>2019</v>
      </c>
      <c r="D84" s="161">
        <v>380</v>
      </c>
      <c r="E84" s="157">
        <f t="shared" si="2"/>
        <v>134.1729323308266</v>
      </c>
      <c r="F84" s="162">
        <f t="shared" si="3"/>
        <v>1.6165413533834587</v>
      </c>
      <c r="G84" s="157">
        <f t="shared" si="10"/>
        <v>134.98120300751833</v>
      </c>
      <c r="H84" s="163">
        <f t="shared" si="8"/>
        <v>0.8140404858299567</v>
      </c>
      <c r="I84" s="163">
        <v>1</v>
      </c>
      <c r="J84" s="161">
        <f t="shared" si="7"/>
        <v>282720</v>
      </c>
      <c r="K84" s="163" t="e">
        <f>#REF!*J84/1000000</f>
        <v>#REF!</v>
      </c>
      <c r="L84" s="163">
        <f t="shared" si="11"/>
        <v>0.8259520728670678</v>
      </c>
      <c r="M84" s="163" t="e">
        <f>#REF!*D84/1000</f>
        <v>#REF!</v>
      </c>
      <c r="N84" s="163">
        <f t="shared" si="12"/>
        <v>0.8104099639690316</v>
      </c>
    </row>
    <row r="85" spans="1:14" ht="15.75" hidden="1" outlineLevel="2">
      <c r="A85" s="1"/>
      <c r="B85" s="160">
        <v>43524</v>
      </c>
      <c r="C85" s="155">
        <f t="shared" si="1"/>
        <v>2019</v>
      </c>
      <c r="D85" s="161">
        <v>380</v>
      </c>
      <c r="E85" s="157">
        <f t="shared" si="2"/>
        <v>132.55639097744313</v>
      </c>
      <c r="F85" s="162">
        <f t="shared" si="3"/>
        <v>1.6165413533834587</v>
      </c>
      <c r="G85" s="157">
        <f t="shared" si="10"/>
        <v>133.36466165413486</v>
      </c>
      <c r="H85" s="163">
        <f t="shared" si="8"/>
        <v>0.8042914979757056</v>
      </c>
      <c r="I85" s="163">
        <v>1</v>
      </c>
      <c r="J85" s="161">
        <f t="shared" si="7"/>
        <v>255360</v>
      </c>
      <c r="K85" s="163" t="e">
        <f>#REF!*J85/1000000</f>
        <v>#REF!</v>
      </c>
      <c r="L85" s="163">
        <f t="shared" si="11"/>
        <v>0.7460212271057387</v>
      </c>
      <c r="M85" s="163" t="e">
        <f>#REF!*D85/1000</f>
        <v>#REF!</v>
      </c>
      <c r="N85" s="163">
        <f t="shared" si="12"/>
        <v>0.8104099639690316</v>
      </c>
    </row>
    <row r="86" spans="1:14" ht="15.75" hidden="1" outlineLevel="2">
      <c r="A86" s="1"/>
      <c r="B86" s="160">
        <v>43555</v>
      </c>
      <c r="C86" s="155">
        <f t="shared" si="1"/>
        <v>2019</v>
      </c>
      <c r="D86" s="161">
        <v>380</v>
      </c>
      <c r="E86" s="157">
        <f t="shared" si="2"/>
        <v>130.93984962405966</v>
      </c>
      <c r="F86" s="162">
        <f t="shared" si="3"/>
        <v>1.6165413533834587</v>
      </c>
      <c r="G86" s="157">
        <f t="shared" si="10"/>
        <v>131.7481203007514</v>
      </c>
      <c r="H86" s="163">
        <f t="shared" si="8"/>
        <v>0.7945425101214546</v>
      </c>
      <c r="I86" s="163">
        <v>1</v>
      </c>
      <c r="J86" s="161">
        <f t="shared" si="7"/>
        <v>282720</v>
      </c>
      <c r="K86" s="163" t="e">
        <f>#REF!*J86/1000000</f>
        <v>#REF!</v>
      </c>
      <c r="L86" s="163">
        <f t="shared" si="11"/>
        <v>0.8259520728670678</v>
      </c>
      <c r="M86" s="163" t="e">
        <f>#REF!*D86/1000</f>
        <v>#REF!</v>
      </c>
      <c r="N86" s="163">
        <f t="shared" si="12"/>
        <v>0.8104099639690316</v>
      </c>
    </row>
    <row r="87" spans="1:14" ht="15.75" hidden="1" outlineLevel="2">
      <c r="A87" s="1"/>
      <c r="B87" s="160">
        <v>43585</v>
      </c>
      <c r="C87" s="155">
        <f t="shared" si="1"/>
        <v>2019</v>
      </c>
      <c r="D87" s="161">
        <v>380</v>
      </c>
      <c r="E87" s="157">
        <f t="shared" si="2"/>
        <v>129.3233082706762</v>
      </c>
      <c r="F87" s="162">
        <f t="shared" si="3"/>
        <v>1.6165413533834587</v>
      </c>
      <c r="G87" s="157">
        <f t="shared" si="10"/>
        <v>130.13157894736793</v>
      </c>
      <c r="H87" s="163">
        <f t="shared" si="8"/>
        <v>0.7847935222672034</v>
      </c>
      <c r="I87" s="163">
        <v>1</v>
      </c>
      <c r="J87" s="161">
        <f t="shared" si="7"/>
        <v>273600</v>
      </c>
      <c r="K87" s="163" t="e">
        <f>#REF!*J87/1000000</f>
        <v>#REF!</v>
      </c>
      <c r="L87" s="163">
        <f t="shared" si="11"/>
        <v>0.7993084576132915</v>
      </c>
      <c r="M87" s="163" t="e">
        <f>#REF!*D87/1000</f>
        <v>#REF!</v>
      </c>
      <c r="N87" s="163">
        <f t="shared" si="12"/>
        <v>0.8104099639690316</v>
      </c>
    </row>
    <row r="88" spans="1:14" ht="15.75" hidden="1" outlineLevel="2">
      <c r="A88" s="1"/>
      <c r="B88" s="160">
        <v>43616</v>
      </c>
      <c r="C88" s="155">
        <f t="shared" si="1"/>
        <v>2019</v>
      </c>
      <c r="D88" s="161">
        <v>380</v>
      </c>
      <c r="E88" s="157">
        <f t="shared" si="2"/>
        <v>127.70676691729274</v>
      </c>
      <c r="F88" s="162">
        <f t="shared" si="3"/>
        <v>1.6165413533834587</v>
      </c>
      <c r="G88" s="157">
        <f t="shared" si="10"/>
        <v>128.51503759398446</v>
      </c>
      <c r="H88" s="163">
        <f t="shared" si="8"/>
        <v>0.7750445344129524</v>
      </c>
      <c r="I88" s="163">
        <v>1</v>
      </c>
      <c r="J88" s="161">
        <f t="shared" si="7"/>
        <v>282720</v>
      </c>
      <c r="K88" s="163" t="e">
        <f>#REF!*J88/1000000</f>
        <v>#REF!</v>
      </c>
      <c r="L88" s="163">
        <f t="shared" si="11"/>
        <v>0.8259520728670678</v>
      </c>
      <c r="M88" s="163" t="e">
        <f>#REF!*D88/1000</f>
        <v>#REF!</v>
      </c>
      <c r="N88" s="163">
        <f t="shared" si="12"/>
        <v>0.8104099639690316</v>
      </c>
    </row>
    <row r="89" spans="1:14" ht="15.75" hidden="1" outlineLevel="2">
      <c r="A89" s="1"/>
      <c r="B89" s="160">
        <v>43646</v>
      </c>
      <c r="C89" s="155">
        <f t="shared" si="1"/>
        <v>2019</v>
      </c>
      <c r="D89" s="161">
        <v>380</v>
      </c>
      <c r="E89" s="157">
        <f t="shared" si="2"/>
        <v>126.09022556390929</v>
      </c>
      <c r="F89" s="162">
        <f t="shared" si="3"/>
        <v>1.6165413533834587</v>
      </c>
      <c r="G89" s="157">
        <f t="shared" si="10"/>
        <v>126.89849624060102</v>
      </c>
      <c r="H89" s="163">
        <f t="shared" si="8"/>
        <v>0.7652955465587015</v>
      </c>
      <c r="I89" s="163">
        <v>1</v>
      </c>
      <c r="J89" s="161">
        <f t="shared" si="7"/>
        <v>273600</v>
      </c>
      <c r="K89" s="163" t="e">
        <f>#REF!*J89/1000000</f>
        <v>#REF!</v>
      </c>
      <c r="L89" s="163">
        <f t="shared" si="11"/>
        <v>0.7993084576132915</v>
      </c>
      <c r="M89" s="163" t="e">
        <f>#REF!*D89/1000</f>
        <v>#REF!</v>
      </c>
      <c r="N89" s="163">
        <f t="shared" si="12"/>
        <v>0.8104099639690316</v>
      </c>
    </row>
    <row r="90" spans="1:14" ht="15.75" hidden="1" outlineLevel="2">
      <c r="A90" s="1"/>
      <c r="B90" s="160">
        <v>43677</v>
      </c>
      <c r="C90" s="155">
        <f t="shared" si="1"/>
        <v>2019</v>
      </c>
      <c r="D90" s="161">
        <v>380</v>
      </c>
      <c r="E90" s="157">
        <f t="shared" si="2"/>
        <v>124.47368421052583</v>
      </c>
      <c r="F90" s="162">
        <f t="shared" si="3"/>
        <v>1.6165413533834587</v>
      </c>
      <c r="G90" s="157">
        <f t="shared" si="10"/>
        <v>125.28195488721757</v>
      </c>
      <c r="H90" s="163">
        <f t="shared" si="8"/>
        <v>0.7555465587044505</v>
      </c>
      <c r="I90" s="163">
        <v>1</v>
      </c>
      <c r="J90" s="161">
        <f t="shared" si="7"/>
        <v>282720</v>
      </c>
      <c r="K90" s="163" t="e">
        <f>#REF!*J90/1000000</f>
        <v>#REF!</v>
      </c>
      <c r="L90" s="163">
        <f t="shared" si="11"/>
        <v>0.8259520728670678</v>
      </c>
      <c r="M90" s="163" t="e">
        <f>#REF!*D90/1000</f>
        <v>#REF!</v>
      </c>
      <c r="N90" s="163">
        <f t="shared" si="12"/>
        <v>0.8104099639690316</v>
      </c>
    </row>
    <row r="91" spans="1:14" ht="15.75" hidden="1" outlineLevel="2">
      <c r="A91" s="1"/>
      <c r="B91" s="160">
        <v>43708</v>
      </c>
      <c r="C91" s="155">
        <f t="shared" si="1"/>
        <v>2019</v>
      </c>
      <c r="D91" s="161">
        <v>380</v>
      </c>
      <c r="E91" s="157">
        <f t="shared" si="2"/>
        <v>122.85714285714238</v>
      </c>
      <c r="F91" s="162">
        <f t="shared" si="3"/>
        <v>1.6165413533834587</v>
      </c>
      <c r="G91" s="157">
        <f t="shared" si="10"/>
        <v>123.66541353383411</v>
      </c>
      <c r="H91" s="163">
        <f t="shared" si="8"/>
        <v>0.7457975708501996</v>
      </c>
      <c r="I91" s="163">
        <v>1</v>
      </c>
      <c r="J91" s="161">
        <f t="shared" si="7"/>
        <v>282720</v>
      </c>
      <c r="K91" s="163" t="e">
        <f>#REF!*J91/1000000</f>
        <v>#REF!</v>
      </c>
      <c r="L91" s="163">
        <f t="shared" si="11"/>
        <v>0.8259520728670678</v>
      </c>
      <c r="M91" s="163" t="e">
        <f>#REF!*D91/1000</f>
        <v>#REF!</v>
      </c>
      <c r="N91" s="163">
        <f t="shared" si="12"/>
        <v>0.8104099639690316</v>
      </c>
    </row>
    <row r="92" spans="1:14" ht="15.75" hidden="1" outlineLevel="2">
      <c r="A92" s="1"/>
      <c r="B92" s="160">
        <v>43738</v>
      </c>
      <c r="C92" s="155">
        <f t="shared" si="1"/>
        <v>2019</v>
      </c>
      <c r="D92" s="161">
        <v>380</v>
      </c>
      <c r="E92" s="157">
        <f t="shared" si="2"/>
        <v>121.24060150375892</v>
      </c>
      <c r="F92" s="162">
        <f t="shared" si="3"/>
        <v>1.6165413533834587</v>
      </c>
      <c r="G92" s="157">
        <f t="shared" si="10"/>
        <v>122.04887218045066</v>
      </c>
      <c r="H92" s="163">
        <f t="shared" si="8"/>
        <v>0.7360485829959486</v>
      </c>
      <c r="I92" s="163">
        <v>1</v>
      </c>
      <c r="J92" s="161">
        <f t="shared" si="7"/>
        <v>273600</v>
      </c>
      <c r="K92" s="163" t="e">
        <f>#REF!*J92/1000000</f>
        <v>#REF!</v>
      </c>
      <c r="L92" s="163">
        <f t="shared" si="11"/>
        <v>0.7993084576132915</v>
      </c>
      <c r="M92" s="163" t="e">
        <f>#REF!*D92/1000</f>
        <v>#REF!</v>
      </c>
      <c r="N92" s="163">
        <f t="shared" si="12"/>
        <v>0.8104099639690316</v>
      </c>
    </row>
    <row r="93" spans="1:14" ht="15.75" hidden="1" outlineLevel="2">
      <c r="A93" s="1"/>
      <c r="B93" s="160">
        <v>43769</v>
      </c>
      <c r="C93" s="155">
        <f t="shared" si="1"/>
        <v>2019</v>
      </c>
      <c r="D93" s="161">
        <v>380</v>
      </c>
      <c r="E93" s="157">
        <f t="shared" si="2"/>
        <v>119.62406015037547</v>
      </c>
      <c r="F93" s="162">
        <f t="shared" si="3"/>
        <v>1.6165413533834587</v>
      </c>
      <c r="G93" s="157">
        <f t="shared" si="10"/>
        <v>120.4323308270672</v>
      </c>
      <c r="H93" s="163">
        <f t="shared" si="8"/>
        <v>0.7262995951416976</v>
      </c>
      <c r="I93" s="163">
        <v>1</v>
      </c>
      <c r="J93" s="161">
        <f t="shared" si="7"/>
        <v>282720</v>
      </c>
      <c r="K93" s="163" t="e">
        <f>#REF!*J93/1000000</f>
        <v>#REF!</v>
      </c>
      <c r="L93" s="163">
        <f t="shared" si="11"/>
        <v>0.8259520728670678</v>
      </c>
      <c r="M93" s="163" t="e">
        <f>#REF!*D93/1000</f>
        <v>#REF!</v>
      </c>
      <c r="N93" s="163">
        <f t="shared" si="12"/>
        <v>0.8104099639690316</v>
      </c>
    </row>
    <row r="94" spans="1:14" ht="15.75" hidden="1" outlineLevel="1">
      <c r="A94" s="1"/>
      <c r="B94" s="160">
        <v>43799</v>
      </c>
      <c r="C94" s="155">
        <f t="shared" si="1"/>
        <v>2019</v>
      </c>
      <c r="D94" s="161">
        <v>380</v>
      </c>
      <c r="E94" s="157">
        <f t="shared" si="2"/>
        <v>118.00751879699202</v>
      </c>
      <c r="F94" s="162">
        <f t="shared" si="3"/>
        <v>1.6165413533834587</v>
      </c>
      <c r="G94" s="157">
        <f t="shared" si="10"/>
        <v>118.81578947368375</v>
      </c>
      <c r="H94" s="163">
        <f t="shared" si="8"/>
        <v>0.7165506072874467</v>
      </c>
      <c r="I94" s="163">
        <v>1</v>
      </c>
      <c r="J94" s="161">
        <f t="shared" si="7"/>
        <v>273600</v>
      </c>
      <c r="K94" s="163" t="e">
        <f>#REF!*J94/1000000</f>
        <v>#REF!</v>
      </c>
      <c r="L94" s="163">
        <f t="shared" si="11"/>
        <v>0.7993084576132915</v>
      </c>
      <c r="M94" s="163" t="e">
        <f>#REF!*D94/1000</f>
        <v>#REF!</v>
      </c>
      <c r="N94" s="163">
        <f t="shared" si="12"/>
        <v>0.8104099639690316</v>
      </c>
    </row>
    <row r="95" spans="1:14" ht="15.75" hidden="1" outlineLevel="2">
      <c r="A95" s="1"/>
      <c r="B95" s="160">
        <v>43830</v>
      </c>
      <c r="C95" s="155">
        <f t="shared" si="1"/>
        <v>2019</v>
      </c>
      <c r="D95" s="161">
        <v>380</v>
      </c>
      <c r="E95" s="157">
        <f t="shared" si="2"/>
        <v>116.39097744360856</v>
      </c>
      <c r="F95" s="162">
        <f t="shared" si="3"/>
        <v>1.6165413533834587</v>
      </c>
      <c r="G95" s="157">
        <f t="shared" si="10"/>
        <v>117.1992481203003</v>
      </c>
      <c r="H95" s="163">
        <f t="shared" si="8"/>
        <v>0.7068016194331955</v>
      </c>
      <c r="I95" s="163">
        <v>1</v>
      </c>
      <c r="J95" s="161">
        <f t="shared" si="7"/>
        <v>282720</v>
      </c>
      <c r="K95" s="163" t="e">
        <f>#REF!*J95/1000000</f>
        <v>#REF!</v>
      </c>
      <c r="L95" s="163">
        <f t="shared" si="11"/>
        <v>0.8259520728670678</v>
      </c>
      <c r="M95" s="163" t="e">
        <f>#REF!*D95/1000</f>
        <v>#REF!</v>
      </c>
      <c r="N95" s="163">
        <f t="shared" si="12"/>
        <v>0.8104099639690316</v>
      </c>
    </row>
    <row r="96" spans="1:14" ht="15.75" hidden="1" outlineLevel="2">
      <c r="A96" s="1"/>
      <c r="B96" s="160">
        <v>43861</v>
      </c>
      <c r="C96" s="155">
        <f t="shared" si="1"/>
        <v>2020</v>
      </c>
      <c r="D96" s="161">
        <v>380</v>
      </c>
      <c r="E96" s="157">
        <f t="shared" si="2"/>
        <v>114.77443609022511</v>
      </c>
      <c r="F96" s="162">
        <f t="shared" si="3"/>
        <v>1.6165413533834587</v>
      </c>
      <c r="G96" s="157">
        <f t="shared" si="10"/>
        <v>115.58270676691684</v>
      </c>
      <c r="H96" s="163">
        <f t="shared" si="8"/>
        <v>0.6970526315789446</v>
      </c>
      <c r="I96" s="163">
        <v>1</v>
      </c>
      <c r="J96" s="161">
        <f t="shared" si="7"/>
        <v>282720</v>
      </c>
      <c r="K96" s="163" t="e">
        <f>#REF!*J96/1000000</f>
        <v>#REF!</v>
      </c>
      <c r="L96" s="163">
        <f t="shared" si="11"/>
        <v>0.8259520728670678</v>
      </c>
      <c r="M96" s="163" t="e">
        <f>#REF!*D96/1000</f>
        <v>#REF!</v>
      </c>
      <c r="N96" s="163">
        <f t="shared" si="12"/>
        <v>0.8104099639690316</v>
      </c>
    </row>
    <row r="97" spans="1:14" ht="15.75" hidden="1" outlineLevel="2">
      <c r="A97" s="1"/>
      <c r="B97" s="160">
        <v>43890</v>
      </c>
      <c r="C97" s="155">
        <f t="shared" si="1"/>
        <v>2020</v>
      </c>
      <c r="D97" s="161">
        <v>380</v>
      </c>
      <c r="E97" s="157">
        <f t="shared" si="2"/>
        <v>113.15789473684166</v>
      </c>
      <c r="F97" s="162">
        <f t="shared" si="3"/>
        <v>1.6165413533834587</v>
      </c>
      <c r="G97" s="157">
        <f t="shared" si="10"/>
        <v>113.96616541353339</v>
      </c>
      <c r="H97" s="163">
        <f t="shared" si="8"/>
        <v>0.6873036437246937</v>
      </c>
      <c r="I97" s="163">
        <v>1</v>
      </c>
      <c r="J97" s="161">
        <f t="shared" si="7"/>
        <v>264480</v>
      </c>
      <c r="K97" s="163" t="e">
        <f>#REF!*J97/1000000</f>
        <v>#REF!</v>
      </c>
      <c r="L97" s="163">
        <f t="shared" si="11"/>
        <v>0.772664842359515</v>
      </c>
      <c r="M97" s="163" t="e">
        <f>#REF!*D97/1000</f>
        <v>#REF!</v>
      </c>
      <c r="N97" s="163">
        <f t="shared" si="12"/>
        <v>0.8104099639690316</v>
      </c>
    </row>
    <row r="98" spans="1:14" ht="15.75" hidden="1" outlineLevel="2">
      <c r="A98" s="1"/>
      <c r="B98" s="160">
        <v>43921</v>
      </c>
      <c r="C98" s="155">
        <f t="shared" si="1"/>
        <v>2020</v>
      </c>
      <c r="D98" s="161">
        <v>380</v>
      </c>
      <c r="E98" s="157">
        <f t="shared" si="2"/>
        <v>111.5413533834582</v>
      </c>
      <c r="F98" s="162">
        <f t="shared" si="3"/>
        <v>1.6165413533834587</v>
      </c>
      <c r="G98" s="157">
        <f t="shared" si="10"/>
        <v>112.34962406014994</v>
      </c>
      <c r="H98" s="163">
        <f t="shared" si="8"/>
        <v>0.6775546558704426</v>
      </c>
      <c r="I98" s="163">
        <v>1</v>
      </c>
      <c r="J98" s="161">
        <f t="shared" si="7"/>
        <v>282720</v>
      </c>
      <c r="K98" s="163" t="e">
        <f>#REF!*J98/1000000</f>
        <v>#REF!</v>
      </c>
      <c r="L98" s="163">
        <f t="shared" si="11"/>
        <v>0.8259520728670678</v>
      </c>
      <c r="M98" s="163" t="e">
        <f>#REF!*D98/1000</f>
        <v>#REF!</v>
      </c>
      <c r="N98" s="163">
        <f t="shared" si="12"/>
        <v>0.8104099639690316</v>
      </c>
    </row>
    <row r="99" spans="1:14" ht="15.75" hidden="1" outlineLevel="2">
      <c r="A99" s="1"/>
      <c r="B99" s="160">
        <v>43951</v>
      </c>
      <c r="C99" s="155">
        <f aca="true" t="shared" si="13" ref="C99:C162">+YEAR(B99)</f>
        <v>2020</v>
      </c>
      <c r="D99" s="161">
        <v>380</v>
      </c>
      <c r="E99" s="157">
        <f aca="true" t="shared" si="14" ref="E99:E155">+E98-F99</f>
        <v>109.92481203007475</v>
      </c>
      <c r="F99" s="162">
        <f aca="true" t="shared" si="15" ref="F99:F162">$B$5/$B$8</f>
        <v>1.6165413533834587</v>
      </c>
      <c r="G99" s="157">
        <f t="shared" si="10"/>
        <v>110.73308270676648</v>
      </c>
      <c r="H99" s="163">
        <f t="shared" si="8"/>
        <v>0.6678056680161917</v>
      </c>
      <c r="I99" s="163">
        <v>1</v>
      </c>
      <c r="J99" s="161">
        <f t="shared" si="7"/>
        <v>273600</v>
      </c>
      <c r="K99" s="163" t="e">
        <f>#REF!*J99/1000000</f>
        <v>#REF!</v>
      </c>
      <c r="L99" s="163">
        <f aca="true" t="shared" si="16" ref="L99:L130">J99*$B$24/1000000</f>
        <v>0.7993084576132915</v>
      </c>
      <c r="M99" s="163" t="e">
        <f>#REF!*D99/1000</f>
        <v>#REF!</v>
      </c>
      <c r="N99" s="163">
        <f aca="true" t="shared" si="17" ref="N99:N130">$B$22*D99/1000</f>
        <v>0.8104099639690316</v>
      </c>
    </row>
    <row r="100" spans="1:14" ht="15.75" hidden="1" outlineLevel="2">
      <c r="A100" s="1"/>
      <c r="B100" s="160">
        <v>43982</v>
      </c>
      <c r="C100" s="155">
        <f t="shared" si="13"/>
        <v>2020</v>
      </c>
      <c r="D100" s="161">
        <v>380</v>
      </c>
      <c r="E100" s="157">
        <f t="shared" si="14"/>
        <v>108.3082706766913</v>
      </c>
      <c r="F100" s="162">
        <f t="shared" si="15"/>
        <v>1.6165413533834587</v>
      </c>
      <c r="G100" s="157">
        <f t="shared" si="10"/>
        <v>109.11654135338303</v>
      </c>
      <c r="H100" s="163">
        <f t="shared" si="8"/>
        <v>0.6580566801619407</v>
      </c>
      <c r="I100" s="163">
        <v>1</v>
      </c>
      <c r="J100" s="161">
        <f aca="true" t="shared" si="18" ref="J100:J163">DAY(B100)*24*D100</f>
        <v>282720</v>
      </c>
      <c r="K100" s="163" t="e">
        <f>#REF!*J100/1000000</f>
        <v>#REF!</v>
      </c>
      <c r="L100" s="163">
        <f t="shared" si="16"/>
        <v>0.8259520728670678</v>
      </c>
      <c r="M100" s="163" t="e">
        <f>#REF!*D100/1000</f>
        <v>#REF!</v>
      </c>
      <c r="N100" s="163">
        <f t="shared" si="17"/>
        <v>0.8104099639690316</v>
      </c>
    </row>
    <row r="101" spans="1:14" ht="15.75" hidden="1" outlineLevel="2">
      <c r="A101" s="1"/>
      <c r="B101" s="160">
        <v>44012</v>
      </c>
      <c r="C101" s="155">
        <f t="shared" si="13"/>
        <v>2020</v>
      </c>
      <c r="D101" s="161">
        <v>380</v>
      </c>
      <c r="E101" s="157">
        <f t="shared" si="14"/>
        <v>106.69172932330784</v>
      </c>
      <c r="F101" s="162">
        <f t="shared" si="15"/>
        <v>1.6165413533834587</v>
      </c>
      <c r="G101" s="157">
        <f t="shared" si="10"/>
        <v>107.49999999999957</v>
      </c>
      <c r="H101" s="163">
        <f aca="true" t="shared" si="19" ref="H101:H164">+G101*$B$12*1/12</f>
        <v>0.6483076923076897</v>
      </c>
      <c r="I101" s="163">
        <v>1</v>
      </c>
      <c r="J101" s="161">
        <f t="shared" si="18"/>
        <v>273600</v>
      </c>
      <c r="K101" s="163" t="e">
        <f>#REF!*J101/1000000</f>
        <v>#REF!</v>
      </c>
      <c r="L101" s="163">
        <f t="shared" si="16"/>
        <v>0.7993084576132915</v>
      </c>
      <c r="M101" s="163" t="e">
        <f>#REF!*D101/1000</f>
        <v>#REF!</v>
      </c>
      <c r="N101" s="163">
        <f t="shared" si="17"/>
        <v>0.8104099639690316</v>
      </c>
    </row>
    <row r="102" spans="1:14" ht="15.75" hidden="1" outlineLevel="2">
      <c r="A102" s="1"/>
      <c r="B102" s="160">
        <v>44043</v>
      </c>
      <c r="C102" s="155">
        <f t="shared" si="13"/>
        <v>2020</v>
      </c>
      <c r="D102" s="161">
        <v>380</v>
      </c>
      <c r="E102" s="157">
        <f t="shared" si="14"/>
        <v>105.07518796992439</v>
      </c>
      <c r="F102" s="162">
        <f t="shared" si="15"/>
        <v>1.6165413533834587</v>
      </c>
      <c r="G102" s="157">
        <f t="shared" si="10"/>
        <v>105.88345864661612</v>
      </c>
      <c r="H102" s="163">
        <f t="shared" si="19"/>
        <v>0.6385587044534388</v>
      </c>
      <c r="I102" s="163">
        <v>1</v>
      </c>
      <c r="J102" s="161">
        <f t="shared" si="18"/>
        <v>282720</v>
      </c>
      <c r="K102" s="163" t="e">
        <f>#REF!*J102/1000000</f>
        <v>#REF!</v>
      </c>
      <c r="L102" s="163">
        <f t="shared" si="16"/>
        <v>0.8259520728670678</v>
      </c>
      <c r="M102" s="163" t="e">
        <f>#REF!*D102/1000</f>
        <v>#REF!</v>
      </c>
      <c r="N102" s="163">
        <f t="shared" si="17"/>
        <v>0.8104099639690316</v>
      </c>
    </row>
    <row r="103" spans="1:14" ht="15.75" hidden="1" outlineLevel="2">
      <c r="A103" s="1"/>
      <c r="B103" s="160">
        <v>44074</v>
      </c>
      <c r="C103" s="155">
        <f t="shared" si="13"/>
        <v>2020</v>
      </c>
      <c r="D103" s="161">
        <v>380</v>
      </c>
      <c r="E103" s="157">
        <f t="shared" si="14"/>
        <v>103.45864661654093</v>
      </c>
      <c r="F103" s="162">
        <f t="shared" si="15"/>
        <v>1.6165413533834587</v>
      </c>
      <c r="G103" s="157">
        <f t="shared" si="10"/>
        <v>104.26691729323267</v>
      </c>
      <c r="H103" s="163">
        <f t="shared" si="19"/>
        <v>0.6288097165991878</v>
      </c>
      <c r="I103" s="163">
        <v>1</v>
      </c>
      <c r="J103" s="161">
        <f t="shared" si="18"/>
        <v>282720</v>
      </c>
      <c r="K103" s="163" t="e">
        <f>#REF!*J103/1000000</f>
        <v>#REF!</v>
      </c>
      <c r="L103" s="163">
        <f t="shared" si="16"/>
        <v>0.8259520728670678</v>
      </c>
      <c r="M103" s="163" t="e">
        <f>#REF!*D103/1000</f>
        <v>#REF!</v>
      </c>
      <c r="N103" s="163">
        <f t="shared" si="17"/>
        <v>0.8104099639690316</v>
      </c>
    </row>
    <row r="104" spans="1:14" ht="15.75" hidden="1" outlineLevel="2">
      <c r="A104" s="1"/>
      <c r="B104" s="160">
        <v>44104</v>
      </c>
      <c r="C104" s="155">
        <f t="shared" si="13"/>
        <v>2020</v>
      </c>
      <c r="D104" s="161">
        <v>380</v>
      </c>
      <c r="E104" s="157">
        <f t="shared" si="14"/>
        <v>101.84210526315748</v>
      </c>
      <c r="F104" s="162">
        <f t="shared" si="15"/>
        <v>1.6165413533834587</v>
      </c>
      <c r="G104" s="157">
        <f t="shared" si="10"/>
        <v>102.65037593984921</v>
      </c>
      <c r="H104" s="163">
        <f t="shared" si="19"/>
        <v>0.6190607287449368</v>
      </c>
      <c r="I104" s="163">
        <v>1</v>
      </c>
      <c r="J104" s="161">
        <f t="shared" si="18"/>
        <v>273600</v>
      </c>
      <c r="K104" s="163" t="e">
        <f>#REF!*J104/1000000</f>
        <v>#REF!</v>
      </c>
      <c r="L104" s="163">
        <f t="shared" si="16"/>
        <v>0.7993084576132915</v>
      </c>
      <c r="M104" s="163" t="e">
        <f>#REF!*D104/1000</f>
        <v>#REF!</v>
      </c>
      <c r="N104" s="163">
        <f t="shared" si="17"/>
        <v>0.8104099639690316</v>
      </c>
    </row>
    <row r="105" spans="1:14" ht="15.75" hidden="1" outlineLevel="2">
      <c r="A105" s="1"/>
      <c r="B105" s="160">
        <v>44135</v>
      </c>
      <c r="C105" s="155">
        <f t="shared" si="13"/>
        <v>2020</v>
      </c>
      <c r="D105" s="161">
        <v>380</v>
      </c>
      <c r="E105" s="157">
        <f t="shared" si="14"/>
        <v>100.22556390977402</v>
      </c>
      <c r="F105" s="162">
        <f t="shared" si="15"/>
        <v>1.6165413533834587</v>
      </c>
      <c r="G105" s="157">
        <f t="shared" si="10"/>
        <v>101.03383458646576</v>
      </c>
      <c r="H105" s="163">
        <f t="shared" si="19"/>
        <v>0.6093117408906857</v>
      </c>
      <c r="I105" s="163">
        <v>1</v>
      </c>
      <c r="J105" s="161">
        <f t="shared" si="18"/>
        <v>282720</v>
      </c>
      <c r="K105" s="163" t="e">
        <f>#REF!*J105/1000000</f>
        <v>#REF!</v>
      </c>
      <c r="L105" s="163">
        <f t="shared" si="16"/>
        <v>0.8259520728670678</v>
      </c>
      <c r="M105" s="163" t="e">
        <f>#REF!*D105/1000</f>
        <v>#REF!</v>
      </c>
      <c r="N105" s="163">
        <f t="shared" si="17"/>
        <v>0.8104099639690316</v>
      </c>
    </row>
    <row r="106" spans="1:14" ht="15.75" hidden="1" outlineLevel="1">
      <c r="A106" s="1"/>
      <c r="B106" s="160">
        <v>44165</v>
      </c>
      <c r="C106" s="155">
        <f t="shared" si="13"/>
        <v>2020</v>
      </c>
      <c r="D106" s="161">
        <v>380</v>
      </c>
      <c r="E106" s="157">
        <f t="shared" si="14"/>
        <v>98.60902255639057</v>
      </c>
      <c r="F106" s="162">
        <f t="shared" si="15"/>
        <v>1.6165413533834587</v>
      </c>
      <c r="G106" s="157">
        <f t="shared" si="10"/>
        <v>99.4172932330823</v>
      </c>
      <c r="H106" s="163">
        <f t="shared" si="19"/>
        <v>0.5995627530364348</v>
      </c>
      <c r="I106" s="163">
        <v>1</v>
      </c>
      <c r="J106" s="161">
        <f t="shared" si="18"/>
        <v>273600</v>
      </c>
      <c r="K106" s="163" t="e">
        <f>#REF!*J106/1000000</f>
        <v>#REF!</v>
      </c>
      <c r="L106" s="163">
        <f t="shared" si="16"/>
        <v>0.7993084576132915</v>
      </c>
      <c r="M106" s="163" t="e">
        <f>#REF!*D106/1000</f>
        <v>#REF!</v>
      </c>
      <c r="N106" s="163">
        <f t="shared" si="17"/>
        <v>0.8104099639690316</v>
      </c>
    </row>
    <row r="107" spans="1:14" ht="15.75" hidden="1" outlineLevel="2">
      <c r="A107" s="1"/>
      <c r="B107" s="160">
        <v>44196</v>
      </c>
      <c r="C107" s="155">
        <f t="shared" si="13"/>
        <v>2020</v>
      </c>
      <c r="D107" s="161">
        <v>380</v>
      </c>
      <c r="E107" s="157">
        <f t="shared" si="14"/>
        <v>96.99248120300712</v>
      </c>
      <c r="F107" s="162">
        <f t="shared" si="15"/>
        <v>1.6165413533834587</v>
      </c>
      <c r="G107" s="157">
        <f t="shared" si="10"/>
        <v>97.80075187969885</v>
      </c>
      <c r="H107" s="163">
        <f t="shared" si="19"/>
        <v>0.5898137651821839</v>
      </c>
      <c r="I107" s="163">
        <v>1</v>
      </c>
      <c r="J107" s="161">
        <f t="shared" si="18"/>
        <v>282720</v>
      </c>
      <c r="K107" s="163" t="e">
        <f>#REF!*J107/1000000</f>
        <v>#REF!</v>
      </c>
      <c r="L107" s="163">
        <f t="shared" si="16"/>
        <v>0.8259520728670678</v>
      </c>
      <c r="M107" s="163" t="e">
        <f>#REF!*D107/1000</f>
        <v>#REF!</v>
      </c>
      <c r="N107" s="163">
        <f t="shared" si="17"/>
        <v>0.8104099639690316</v>
      </c>
    </row>
    <row r="108" spans="1:14" ht="15.75" hidden="1" outlineLevel="2">
      <c r="A108" s="1"/>
      <c r="B108" s="160">
        <v>44227</v>
      </c>
      <c r="C108" s="155">
        <f t="shared" si="13"/>
        <v>2021</v>
      </c>
      <c r="D108" s="161">
        <v>380</v>
      </c>
      <c r="E108" s="157">
        <f t="shared" si="14"/>
        <v>95.37593984962366</v>
      </c>
      <c r="F108" s="162">
        <f t="shared" si="15"/>
        <v>1.6165413533834587</v>
      </c>
      <c r="G108" s="157">
        <f t="shared" si="10"/>
        <v>96.1842105263154</v>
      </c>
      <c r="H108" s="163">
        <f t="shared" si="19"/>
        <v>0.5800647773279328</v>
      </c>
      <c r="I108" s="163">
        <v>1</v>
      </c>
      <c r="J108" s="161">
        <f t="shared" si="18"/>
        <v>282720</v>
      </c>
      <c r="K108" s="163" t="e">
        <f>#REF!*J108/1000000</f>
        <v>#REF!</v>
      </c>
      <c r="L108" s="163">
        <f t="shared" si="16"/>
        <v>0.8259520728670678</v>
      </c>
      <c r="M108" s="163" t="e">
        <f>#REF!*D108/1000</f>
        <v>#REF!</v>
      </c>
      <c r="N108" s="163">
        <f t="shared" si="17"/>
        <v>0.8104099639690316</v>
      </c>
    </row>
    <row r="109" spans="1:14" ht="15.75" hidden="1" outlineLevel="2">
      <c r="A109" s="1"/>
      <c r="B109" s="160">
        <v>44255</v>
      </c>
      <c r="C109" s="155">
        <f t="shared" si="13"/>
        <v>2021</v>
      </c>
      <c r="D109" s="161">
        <v>380</v>
      </c>
      <c r="E109" s="157">
        <f t="shared" si="14"/>
        <v>93.75939849624021</v>
      </c>
      <c r="F109" s="162">
        <f t="shared" si="15"/>
        <v>1.6165413533834587</v>
      </c>
      <c r="G109" s="157">
        <f t="shared" si="10"/>
        <v>94.56766917293194</v>
      </c>
      <c r="H109" s="163">
        <f t="shared" si="19"/>
        <v>0.5703157894736819</v>
      </c>
      <c r="I109" s="163">
        <v>1</v>
      </c>
      <c r="J109" s="161">
        <f t="shared" si="18"/>
        <v>255360</v>
      </c>
      <c r="K109" s="163" t="e">
        <f>#REF!*J109/1000000</f>
        <v>#REF!</v>
      </c>
      <c r="L109" s="163">
        <f t="shared" si="16"/>
        <v>0.7460212271057387</v>
      </c>
      <c r="M109" s="163" t="e">
        <f>#REF!*D109/1000</f>
        <v>#REF!</v>
      </c>
      <c r="N109" s="163">
        <f t="shared" si="17"/>
        <v>0.8104099639690316</v>
      </c>
    </row>
    <row r="110" spans="1:14" ht="15.75" hidden="1" outlineLevel="2">
      <c r="A110" s="1"/>
      <c r="B110" s="160">
        <v>44286</v>
      </c>
      <c r="C110" s="155">
        <f t="shared" si="13"/>
        <v>2021</v>
      </c>
      <c r="D110" s="161">
        <v>380</v>
      </c>
      <c r="E110" s="157">
        <f t="shared" si="14"/>
        <v>92.14285714285676</v>
      </c>
      <c r="F110" s="162">
        <f t="shared" si="15"/>
        <v>1.6165413533834587</v>
      </c>
      <c r="G110" s="157">
        <f t="shared" si="10"/>
        <v>92.95112781954849</v>
      </c>
      <c r="H110" s="163">
        <f t="shared" si="19"/>
        <v>0.5605668016194308</v>
      </c>
      <c r="I110" s="163">
        <v>1</v>
      </c>
      <c r="J110" s="161">
        <f t="shared" si="18"/>
        <v>282720</v>
      </c>
      <c r="K110" s="163" t="e">
        <f>#REF!*J110/1000000</f>
        <v>#REF!</v>
      </c>
      <c r="L110" s="163">
        <f t="shared" si="16"/>
        <v>0.8259520728670678</v>
      </c>
      <c r="M110" s="163" t="e">
        <f>#REF!*D110/1000</f>
        <v>#REF!</v>
      </c>
      <c r="N110" s="163">
        <f t="shared" si="17"/>
        <v>0.8104099639690316</v>
      </c>
    </row>
    <row r="111" spans="1:14" ht="15.75" hidden="1" outlineLevel="2">
      <c r="A111" s="1"/>
      <c r="B111" s="160">
        <v>44316</v>
      </c>
      <c r="C111" s="155">
        <f t="shared" si="13"/>
        <v>2021</v>
      </c>
      <c r="D111" s="161">
        <v>380</v>
      </c>
      <c r="E111" s="157">
        <f t="shared" si="14"/>
        <v>90.5263157894733</v>
      </c>
      <c r="F111" s="162">
        <f t="shared" si="15"/>
        <v>1.6165413533834587</v>
      </c>
      <c r="G111" s="157">
        <f t="shared" si="10"/>
        <v>91.33458646616504</v>
      </c>
      <c r="H111" s="163">
        <f t="shared" si="19"/>
        <v>0.5508178137651799</v>
      </c>
      <c r="I111" s="163">
        <v>1</v>
      </c>
      <c r="J111" s="161">
        <f t="shared" si="18"/>
        <v>273600</v>
      </c>
      <c r="K111" s="163" t="e">
        <f>#REF!*J111/1000000</f>
        <v>#REF!</v>
      </c>
      <c r="L111" s="163">
        <f t="shared" si="16"/>
        <v>0.7993084576132915</v>
      </c>
      <c r="M111" s="163" t="e">
        <f>#REF!*D111/1000</f>
        <v>#REF!</v>
      </c>
      <c r="N111" s="163">
        <f t="shared" si="17"/>
        <v>0.8104099639690316</v>
      </c>
    </row>
    <row r="112" spans="1:14" ht="15.75" hidden="1" outlineLevel="2">
      <c r="A112" s="1"/>
      <c r="B112" s="160">
        <v>44347</v>
      </c>
      <c r="C112" s="155">
        <f t="shared" si="13"/>
        <v>2021</v>
      </c>
      <c r="D112" s="161">
        <v>380</v>
      </c>
      <c r="E112" s="157">
        <f t="shared" si="14"/>
        <v>88.90977443608985</v>
      </c>
      <c r="F112" s="162">
        <f t="shared" si="15"/>
        <v>1.6165413533834587</v>
      </c>
      <c r="G112" s="157">
        <f t="shared" si="10"/>
        <v>89.71804511278158</v>
      </c>
      <c r="H112" s="163">
        <f t="shared" si="19"/>
        <v>0.541068825910929</v>
      </c>
      <c r="I112" s="163">
        <v>1</v>
      </c>
      <c r="J112" s="161">
        <f t="shared" si="18"/>
        <v>282720</v>
      </c>
      <c r="K112" s="163" t="e">
        <f>#REF!*J112/1000000</f>
        <v>#REF!</v>
      </c>
      <c r="L112" s="163">
        <f t="shared" si="16"/>
        <v>0.8259520728670678</v>
      </c>
      <c r="M112" s="163" t="e">
        <f>#REF!*D112/1000</f>
        <v>#REF!</v>
      </c>
      <c r="N112" s="163">
        <f t="shared" si="17"/>
        <v>0.8104099639690316</v>
      </c>
    </row>
    <row r="113" spans="1:14" ht="15.75" hidden="1" outlineLevel="2">
      <c r="A113" s="1"/>
      <c r="B113" s="160">
        <v>44377</v>
      </c>
      <c r="C113" s="155">
        <f t="shared" si="13"/>
        <v>2021</v>
      </c>
      <c r="D113" s="161">
        <v>380</v>
      </c>
      <c r="E113" s="157">
        <f t="shared" si="14"/>
        <v>87.2932330827064</v>
      </c>
      <c r="F113" s="162">
        <f t="shared" si="15"/>
        <v>1.6165413533834587</v>
      </c>
      <c r="G113" s="157">
        <f t="shared" si="10"/>
        <v>88.10150375939813</v>
      </c>
      <c r="H113" s="163">
        <f t="shared" si="19"/>
        <v>0.5313198380566779</v>
      </c>
      <c r="I113" s="163">
        <v>1</v>
      </c>
      <c r="J113" s="161">
        <f t="shared" si="18"/>
        <v>273600</v>
      </c>
      <c r="K113" s="163" t="e">
        <f>#REF!*J113/1000000</f>
        <v>#REF!</v>
      </c>
      <c r="L113" s="163">
        <f t="shared" si="16"/>
        <v>0.7993084576132915</v>
      </c>
      <c r="M113" s="163" t="e">
        <f>#REF!*D113/1000</f>
        <v>#REF!</v>
      </c>
      <c r="N113" s="163">
        <f t="shared" si="17"/>
        <v>0.8104099639690316</v>
      </c>
    </row>
    <row r="114" spans="1:14" ht="15.75" hidden="1" outlineLevel="2">
      <c r="A114" s="1"/>
      <c r="B114" s="160">
        <v>44408</v>
      </c>
      <c r="C114" s="155">
        <f t="shared" si="13"/>
        <v>2021</v>
      </c>
      <c r="D114" s="161">
        <v>380</v>
      </c>
      <c r="E114" s="157">
        <f t="shared" si="14"/>
        <v>85.67669172932294</v>
      </c>
      <c r="F114" s="162">
        <f t="shared" si="15"/>
        <v>1.6165413533834587</v>
      </c>
      <c r="G114" s="157">
        <f t="shared" si="10"/>
        <v>86.48496240601467</v>
      </c>
      <c r="H114" s="163">
        <f t="shared" si="19"/>
        <v>0.5215708502024269</v>
      </c>
      <c r="I114" s="163">
        <v>1</v>
      </c>
      <c r="J114" s="161">
        <f t="shared" si="18"/>
        <v>282720</v>
      </c>
      <c r="K114" s="163" t="e">
        <f>#REF!*J114/1000000</f>
        <v>#REF!</v>
      </c>
      <c r="L114" s="163">
        <f t="shared" si="16"/>
        <v>0.8259520728670678</v>
      </c>
      <c r="M114" s="163" t="e">
        <f>#REF!*D114/1000</f>
        <v>#REF!</v>
      </c>
      <c r="N114" s="163">
        <f t="shared" si="17"/>
        <v>0.8104099639690316</v>
      </c>
    </row>
    <row r="115" spans="1:14" ht="15.75" hidden="1" outlineLevel="2">
      <c r="A115" s="1"/>
      <c r="B115" s="160">
        <v>44439</v>
      </c>
      <c r="C115" s="155">
        <f t="shared" si="13"/>
        <v>2021</v>
      </c>
      <c r="D115" s="161">
        <v>380</v>
      </c>
      <c r="E115" s="157">
        <f t="shared" si="14"/>
        <v>84.06015037593949</v>
      </c>
      <c r="F115" s="162">
        <f t="shared" si="15"/>
        <v>1.6165413533834587</v>
      </c>
      <c r="G115" s="157">
        <f t="shared" si="10"/>
        <v>84.86842105263122</v>
      </c>
      <c r="H115" s="163">
        <f t="shared" si="19"/>
        <v>0.511821862348176</v>
      </c>
      <c r="I115" s="163">
        <v>1</v>
      </c>
      <c r="J115" s="161">
        <f t="shared" si="18"/>
        <v>282720</v>
      </c>
      <c r="K115" s="163" t="e">
        <f>#REF!*J115/1000000</f>
        <v>#REF!</v>
      </c>
      <c r="L115" s="163">
        <f t="shared" si="16"/>
        <v>0.8259520728670678</v>
      </c>
      <c r="M115" s="163" t="e">
        <f>#REF!*D115/1000</f>
        <v>#REF!</v>
      </c>
      <c r="N115" s="163">
        <f t="shared" si="17"/>
        <v>0.8104099639690316</v>
      </c>
    </row>
    <row r="116" spans="1:14" ht="15.75" hidden="1" outlineLevel="2">
      <c r="A116" s="1"/>
      <c r="B116" s="160">
        <v>44469</v>
      </c>
      <c r="C116" s="155">
        <f t="shared" si="13"/>
        <v>2021</v>
      </c>
      <c r="D116" s="161">
        <v>380</v>
      </c>
      <c r="E116" s="157">
        <f t="shared" si="14"/>
        <v>82.44360902255603</v>
      </c>
      <c r="F116" s="162">
        <f t="shared" si="15"/>
        <v>1.6165413533834587</v>
      </c>
      <c r="G116" s="157">
        <f t="shared" si="10"/>
        <v>83.25187969924777</v>
      </c>
      <c r="H116" s="163">
        <f t="shared" si="19"/>
        <v>0.502072874493925</v>
      </c>
      <c r="I116" s="163">
        <v>1</v>
      </c>
      <c r="J116" s="161">
        <f t="shared" si="18"/>
        <v>273600</v>
      </c>
      <c r="K116" s="163" t="e">
        <f>#REF!*J116/1000000</f>
        <v>#REF!</v>
      </c>
      <c r="L116" s="163">
        <f t="shared" si="16"/>
        <v>0.7993084576132915</v>
      </c>
      <c r="M116" s="163" t="e">
        <f>#REF!*D116/1000</f>
        <v>#REF!</v>
      </c>
      <c r="N116" s="163">
        <f t="shared" si="17"/>
        <v>0.8104099639690316</v>
      </c>
    </row>
    <row r="117" spans="1:14" ht="15.75" hidden="1" outlineLevel="2">
      <c r="A117" s="1"/>
      <c r="B117" s="160">
        <v>44500</v>
      </c>
      <c r="C117" s="155">
        <f t="shared" si="13"/>
        <v>2021</v>
      </c>
      <c r="D117" s="161">
        <v>380</v>
      </c>
      <c r="E117" s="157">
        <f t="shared" si="14"/>
        <v>80.82706766917258</v>
      </c>
      <c r="F117" s="162">
        <f t="shared" si="15"/>
        <v>1.6165413533834587</v>
      </c>
      <c r="G117" s="157">
        <f t="shared" si="10"/>
        <v>81.63533834586431</v>
      </c>
      <c r="H117" s="163">
        <f t="shared" si="19"/>
        <v>0.49232388663967397</v>
      </c>
      <c r="I117" s="163">
        <v>1</v>
      </c>
      <c r="J117" s="161">
        <f t="shared" si="18"/>
        <v>282720</v>
      </c>
      <c r="K117" s="163" t="e">
        <f>#REF!*J117/1000000</f>
        <v>#REF!</v>
      </c>
      <c r="L117" s="163">
        <f t="shared" si="16"/>
        <v>0.8259520728670678</v>
      </c>
      <c r="M117" s="163" t="e">
        <f>#REF!*D117/1000</f>
        <v>#REF!</v>
      </c>
      <c r="N117" s="163">
        <f t="shared" si="17"/>
        <v>0.8104099639690316</v>
      </c>
    </row>
    <row r="118" spans="1:14" ht="15.75" hidden="1" outlineLevel="1">
      <c r="A118" s="1"/>
      <c r="B118" s="160">
        <v>44530</v>
      </c>
      <c r="C118" s="155">
        <f t="shared" si="13"/>
        <v>2021</v>
      </c>
      <c r="D118" s="161">
        <v>380</v>
      </c>
      <c r="E118" s="157">
        <f t="shared" si="14"/>
        <v>79.21052631578912</v>
      </c>
      <c r="F118" s="162">
        <f t="shared" si="15"/>
        <v>1.6165413533834587</v>
      </c>
      <c r="G118" s="157">
        <f t="shared" si="10"/>
        <v>80.01879699248086</v>
      </c>
      <c r="H118" s="163">
        <f t="shared" si="19"/>
        <v>0.48257489878542303</v>
      </c>
      <c r="I118" s="163">
        <v>1</v>
      </c>
      <c r="J118" s="161">
        <f t="shared" si="18"/>
        <v>273600</v>
      </c>
      <c r="K118" s="163" t="e">
        <f>#REF!*J118/1000000</f>
        <v>#REF!</v>
      </c>
      <c r="L118" s="163">
        <f t="shared" si="16"/>
        <v>0.7993084576132915</v>
      </c>
      <c r="M118" s="163" t="e">
        <f>#REF!*D118/1000</f>
        <v>#REF!</v>
      </c>
      <c r="N118" s="163">
        <f t="shared" si="17"/>
        <v>0.8104099639690316</v>
      </c>
    </row>
    <row r="119" spans="1:14" ht="15.75" hidden="1" outlineLevel="2">
      <c r="A119" s="1"/>
      <c r="B119" s="160">
        <v>44561</v>
      </c>
      <c r="C119" s="155">
        <f t="shared" si="13"/>
        <v>2021</v>
      </c>
      <c r="D119" s="161">
        <v>380</v>
      </c>
      <c r="E119" s="157">
        <f t="shared" si="14"/>
        <v>77.59398496240567</v>
      </c>
      <c r="F119" s="162">
        <f t="shared" si="15"/>
        <v>1.6165413533834587</v>
      </c>
      <c r="G119" s="157">
        <f t="shared" si="10"/>
        <v>78.4022556390974</v>
      </c>
      <c r="H119" s="163">
        <f t="shared" si="19"/>
        <v>0.47282591093117204</v>
      </c>
      <c r="I119" s="163">
        <v>1</v>
      </c>
      <c r="J119" s="161">
        <f t="shared" si="18"/>
        <v>282720</v>
      </c>
      <c r="K119" s="163" t="e">
        <f>#REF!*J119/1000000</f>
        <v>#REF!</v>
      </c>
      <c r="L119" s="163">
        <f t="shared" si="16"/>
        <v>0.8259520728670678</v>
      </c>
      <c r="M119" s="163" t="e">
        <f>#REF!*D119/1000</f>
        <v>#REF!</v>
      </c>
      <c r="N119" s="163">
        <f t="shared" si="17"/>
        <v>0.8104099639690316</v>
      </c>
    </row>
    <row r="120" spans="1:14" ht="15.75" hidden="1" outlineLevel="2">
      <c r="A120" s="1"/>
      <c r="B120" s="160">
        <v>44592</v>
      </c>
      <c r="C120" s="155">
        <f t="shared" si="13"/>
        <v>2022</v>
      </c>
      <c r="D120" s="161">
        <v>380</v>
      </c>
      <c r="E120" s="157">
        <f t="shared" si="14"/>
        <v>75.97744360902222</v>
      </c>
      <c r="F120" s="162">
        <f t="shared" si="15"/>
        <v>1.6165413533834587</v>
      </c>
      <c r="G120" s="157">
        <f t="shared" si="10"/>
        <v>76.78571428571395</v>
      </c>
      <c r="H120" s="163">
        <f t="shared" si="19"/>
        <v>0.4630769230769211</v>
      </c>
      <c r="I120" s="163">
        <v>1</v>
      </c>
      <c r="J120" s="161">
        <f t="shared" si="18"/>
        <v>282720</v>
      </c>
      <c r="K120" s="163" t="e">
        <f>#REF!*J120/1000000</f>
        <v>#REF!</v>
      </c>
      <c r="L120" s="163">
        <f t="shared" si="16"/>
        <v>0.8259520728670678</v>
      </c>
      <c r="M120" s="163" t="e">
        <f>#REF!*D120/1000</f>
        <v>#REF!</v>
      </c>
      <c r="N120" s="163">
        <f t="shared" si="17"/>
        <v>0.8104099639690316</v>
      </c>
    </row>
    <row r="121" spans="1:14" ht="15.75" hidden="1" outlineLevel="2">
      <c r="A121" s="1"/>
      <c r="B121" s="160">
        <v>44620</v>
      </c>
      <c r="C121" s="155">
        <f t="shared" si="13"/>
        <v>2022</v>
      </c>
      <c r="D121" s="161">
        <v>380</v>
      </c>
      <c r="E121" s="157">
        <f t="shared" si="14"/>
        <v>74.36090225563876</v>
      </c>
      <c r="F121" s="162">
        <f t="shared" si="15"/>
        <v>1.6165413533834587</v>
      </c>
      <c r="G121" s="157">
        <f t="shared" si="10"/>
        <v>75.1691729323305</v>
      </c>
      <c r="H121" s="163">
        <f t="shared" si="19"/>
        <v>0.45332793522267006</v>
      </c>
      <c r="I121" s="163">
        <v>1</v>
      </c>
      <c r="J121" s="161">
        <f t="shared" si="18"/>
        <v>255360</v>
      </c>
      <c r="K121" s="163" t="e">
        <f>#REF!*J121/1000000</f>
        <v>#REF!</v>
      </c>
      <c r="L121" s="163">
        <f t="shared" si="16"/>
        <v>0.7460212271057387</v>
      </c>
      <c r="M121" s="163" t="e">
        <f>#REF!*D121/1000</f>
        <v>#REF!</v>
      </c>
      <c r="N121" s="163">
        <f t="shared" si="17"/>
        <v>0.8104099639690316</v>
      </c>
    </row>
    <row r="122" spans="1:14" ht="15.75" hidden="1" outlineLevel="2">
      <c r="A122" s="1"/>
      <c r="B122" s="160">
        <v>44651</v>
      </c>
      <c r="C122" s="155">
        <f t="shared" si="13"/>
        <v>2022</v>
      </c>
      <c r="D122" s="161">
        <v>380</v>
      </c>
      <c r="E122" s="157">
        <f t="shared" si="14"/>
        <v>72.74436090225531</v>
      </c>
      <c r="F122" s="162">
        <f t="shared" si="15"/>
        <v>1.6165413533834587</v>
      </c>
      <c r="G122" s="157">
        <f t="shared" si="10"/>
        <v>73.55263157894704</v>
      </c>
      <c r="H122" s="163">
        <f t="shared" si="19"/>
        <v>0.4435789473684191</v>
      </c>
      <c r="I122" s="163">
        <v>1</v>
      </c>
      <c r="J122" s="161">
        <f t="shared" si="18"/>
        <v>282720</v>
      </c>
      <c r="K122" s="163" t="e">
        <f>#REF!*J122/1000000</f>
        <v>#REF!</v>
      </c>
      <c r="L122" s="163">
        <f t="shared" si="16"/>
        <v>0.8259520728670678</v>
      </c>
      <c r="M122" s="163" t="e">
        <f>#REF!*D122/1000</f>
        <v>#REF!</v>
      </c>
      <c r="N122" s="163">
        <f t="shared" si="17"/>
        <v>0.8104099639690316</v>
      </c>
    </row>
    <row r="123" spans="1:14" ht="15.75" hidden="1" outlineLevel="2">
      <c r="A123" s="1"/>
      <c r="B123" s="160">
        <v>44681</v>
      </c>
      <c r="C123" s="155">
        <f t="shared" si="13"/>
        <v>2022</v>
      </c>
      <c r="D123" s="161">
        <v>380</v>
      </c>
      <c r="E123" s="157">
        <f t="shared" si="14"/>
        <v>71.12781954887186</v>
      </c>
      <c r="F123" s="162">
        <f t="shared" si="15"/>
        <v>1.6165413533834587</v>
      </c>
      <c r="G123" s="157">
        <f t="shared" si="10"/>
        <v>71.93609022556359</v>
      </c>
      <c r="H123" s="163">
        <f t="shared" si="19"/>
        <v>0.43382995951416814</v>
      </c>
      <c r="I123" s="163">
        <v>1</v>
      </c>
      <c r="J123" s="161">
        <f t="shared" si="18"/>
        <v>273600</v>
      </c>
      <c r="K123" s="163" t="e">
        <f>#REF!*J123/1000000</f>
        <v>#REF!</v>
      </c>
      <c r="L123" s="163">
        <f t="shared" si="16"/>
        <v>0.7993084576132915</v>
      </c>
      <c r="M123" s="163" t="e">
        <f>#REF!*D123/1000</f>
        <v>#REF!</v>
      </c>
      <c r="N123" s="163">
        <f t="shared" si="17"/>
        <v>0.8104099639690316</v>
      </c>
    </row>
    <row r="124" spans="1:14" ht="15.75" hidden="1" outlineLevel="2">
      <c r="A124" s="1"/>
      <c r="B124" s="160">
        <v>44712</v>
      </c>
      <c r="C124" s="155">
        <f t="shared" si="13"/>
        <v>2022</v>
      </c>
      <c r="D124" s="161">
        <v>380</v>
      </c>
      <c r="E124" s="157">
        <f t="shared" si="14"/>
        <v>69.5112781954884</v>
      </c>
      <c r="F124" s="162">
        <f t="shared" si="15"/>
        <v>1.6165413533834587</v>
      </c>
      <c r="G124" s="157">
        <f aca="true" t="shared" si="20" ref="G124:G155">+E124+0.5*F124</f>
        <v>70.31954887218014</v>
      </c>
      <c r="H124" s="163">
        <f t="shared" si="19"/>
        <v>0.42408097165991715</v>
      </c>
      <c r="I124" s="163">
        <v>1</v>
      </c>
      <c r="J124" s="161">
        <f t="shared" si="18"/>
        <v>282720</v>
      </c>
      <c r="K124" s="163" t="e">
        <f>#REF!*J124/1000000</f>
        <v>#REF!</v>
      </c>
      <c r="L124" s="163">
        <f t="shared" si="16"/>
        <v>0.8259520728670678</v>
      </c>
      <c r="M124" s="163" t="e">
        <f>#REF!*D124/1000</f>
        <v>#REF!</v>
      </c>
      <c r="N124" s="163">
        <f t="shared" si="17"/>
        <v>0.8104099639690316</v>
      </c>
    </row>
    <row r="125" spans="1:14" ht="15.75" hidden="1" outlineLevel="2">
      <c r="A125" s="1"/>
      <c r="B125" s="160">
        <v>44742</v>
      </c>
      <c r="C125" s="155">
        <f t="shared" si="13"/>
        <v>2022</v>
      </c>
      <c r="D125" s="161">
        <v>380</v>
      </c>
      <c r="E125" s="157">
        <f t="shared" si="14"/>
        <v>67.89473684210495</v>
      </c>
      <c r="F125" s="162">
        <f t="shared" si="15"/>
        <v>1.6165413533834587</v>
      </c>
      <c r="G125" s="157">
        <f t="shared" si="20"/>
        <v>68.70300751879668</v>
      </c>
      <c r="H125" s="163">
        <f t="shared" si="19"/>
        <v>0.4143319838056661</v>
      </c>
      <c r="I125" s="163">
        <v>1</v>
      </c>
      <c r="J125" s="161">
        <f t="shared" si="18"/>
        <v>273600</v>
      </c>
      <c r="K125" s="163" t="e">
        <f>#REF!*J125/1000000</f>
        <v>#REF!</v>
      </c>
      <c r="L125" s="163">
        <f t="shared" si="16"/>
        <v>0.7993084576132915</v>
      </c>
      <c r="M125" s="163" t="e">
        <f>#REF!*D125/1000</f>
        <v>#REF!</v>
      </c>
      <c r="N125" s="163">
        <f t="shared" si="17"/>
        <v>0.8104099639690316</v>
      </c>
    </row>
    <row r="126" spans="1:14" ht="15.75" hidden="1" outlineLevel="2">
      <c r="A126" s="1"/>
      <c r="B126" s="160">
        <v>44773</v>
      </c>
      <c r="C126" s="155">
        <f t="shared" si="13"/>
        <v>2022</v>
      </c>
      <c r="D126" s="161">
        <v>380</v>
      </c>
      <c r="E126" s="157">
        <f t="shared" si="14"/>
        <v>66.2781954887215</v>
      </c>
      <c r="F126" s="162">
        <f t="shared" si="15"/>
        <v>1.6165413533834587</v>
      </c>
      <c r="G126" s="157">
        <f t="shared" si="20"/>
        <v>67.08646616541323</v>
      </c>
      <c r="H126" s="163">
        <f t="shared" si="19"/>
        <v>0.40458299595141517</v>
      </c>
      <c r="I126" s="163">
        <v>1</v>
      </c>
      <c r="J126" s="161">
        <f t="shared" si="18"/>
        <v>282720</v>
      </c>
      <c r="K126" s="163" t="e">
        <f>#REF!*J126/1000000</f>
        <v>#REF!</v>
      </c>
      <c r="L126" s="163">
        <f t="shared" si="16"/>
        <v>0.8259520728670678</v>
      </c>
      <c r="M126" s="163" t="e">
        <f>#REF!*D126/1000</f>
        <v>#REF!</v>
      </c>
      <c r="N126" s="163">
        <f t="shared" si="17"/>
        <v>0.8104099639690316</v>
      </c>
    </row>
    <row r="127" spans="1:14" ht="15.75" hidden="1" outlineLevel="2">
      <c r="A127" s="1"/>
      <c r="B127" s="160">
        <v>44804</v>
      </c>
      <c r="C127" s="155">
        <f t="shared" si="13"/>
        <v>2022</v>
      </c>
      <c r="D127" s="161">
        <v>380</v>
      </c>
      <c r="E127" s="157">
        <f t="shared" si="14"/>
        <v>64.66165413533804</v>
      </c>
      <c r="F127" s="162">
        <f t="shared" si="15"/>
        <v>1.6165413533834587</v>
      </c>
      <c r="G127" s="157">
        <f t="shared" si="20"/>
        <v>65.46992481202977</v>
      </c>
      <c r="H127" s="163">
        <f t="shared" si="19"/>
        <v>0.3948340080971642</v>
      </c>
      <c r="I127" s="163">
        <v>1</v>
      </c>
      <c r="J127" s="161">
        <f t="shared" si="18"/>
        <v>282720</v>
      </c>
      <c r="K127" s="163" t="e">
        <f>#REF!*J127/1000000</f>
        <v>#REF!</v>
      </c>
      <c r="L127" s="163">
        <f t="shared" si="16"/>
        <v>0.8259520728670678</v>
      </c>
      <c r="M127" s="163" t="e">
        <f>#REF!*D127/1000</f>
        <v>#REF!</v>
      </c>
      <c r="N127" s="163">
        <f t="shared" si="17"/>
        <v>0.8104099639690316</v>
      </c>
    </row>
    <row r="128" spans="1:14" ht="15.75" hidden="1" outlineLevel="2">
      <c r="A128" s="1"/>
      <c r="B128" s="160">
        <v>44834</v>
      </c>
      <c r="C128" s="155">
        <f t="shared" si="13"/>
        <v>2022</v>
      </c>
      <c r="D128" s="161">
        <v>380</v>
      </c>
      <c r="E128" s="157">
        <f t="shared" si="14"/>
        <v>63.04511278195458</v>
      </c>
      <c r="F128" s="162">
        <f t="shared" si="15"/>
        <v>1.6165413533834587</v>
      </c>
      <c r="G128" s="157">
        <f t="shared" si="20"/>
        <v>63.853383458646306</v>
      </c>
      <c r="H128" s="163">
        <f t="shared" si="19"/>
        <v>0.3850850202429131</v>
      </c>
      <c r="I128" s="163">
        <v>1</v>
      </c>
      <c r="J128" s="161">
        <f t="shared" si="18"/>
        <v>273600</v>
      </c>
      <c r="K128" s="163" t="e">
        <f>#REF!*J128/1000000</f>
        <v>#REF!</v>
      </c>
      <c r="L128" s="163">
        <f t="shared" si="16"/>
        <v>0.7993084576132915</v>
      </c>
      <c r="M128" s="163" t="e">
        <f>#REF!*D128/1000</f>
        <v>#REF!</v>
      </c>
      <c r="N128" s="163">
        <f t="shared" si="17"/>
        <v>0.8104099639690316</v>
      </c>
    </row>
    <row r="129" spans="1:14" ht="15.75" hidden="1" outlineLevel="2">
      <c r="A129" s="1"/>
      <c r="B129" s="160">
        <v>44865</v>
      </c>
      <c r="C129" s="155">
        <f t="shared" si="13"/>
        <v>2022</v>
      </c>
      <c r="D129" s="161">
        <v>380</v>
      </c>
      <c r="E129" s="157">
        <f t="shared" si="14"/>
        <v>61.42857142857112</v>
      </c>
      <c r="F129" s="162">
        <f t="shared" si="15"/>
        <v>1.6165413533834587</v>
      </c>
      <c r="G129" s="157">
        <f t="shared" si="20"/>
        <v>62.236842105262845</v>
      </c>
      <c r="H129" s="163">
        <f t="shared" si="19"/>
        <v>0.3753360323886621</v>
      </c>
      <c r="I129" s="163">
        <v>1</v>
      </c>
      <c r="J129" s="161">
        <f t="shared" si="18"/>
        <v>282720</v>
      </c>
      <c r="K129" s="163" t="e">
        <f>#REF!*J129/1000000</f>
        <v>#REF!</v>
      </c>
      <c r="L129" s="163">
        <f t="shared" si="16"/>
        <v>0.8259520728670678</v>
      </c>
      <c r="M129" s="163" t="e">
        <f>#REF!*D129/1000</f>
        <v>#REF!</v>
      </c>
      <c r="N129" s="163">
        <f t="shared" si="17"/>
        <v>0.8104099639690316</v>
      </c>
    </row>
    <row r="130" spans="1:14" ht="15.75" hidden="1" outlineLevel="1">
      <c r="A130" s="1"/>
      <c r="B130" s="160">
        <v>44895</v>
      </c>
      <c r="C130" s="155">
        <f t="shared" si="13"/>
        <v>2022</v>
      </c>
      <c r="D130" s="161">
        <v>380</v>
      </c>
      <c r="E130" s="157">
        <f t="shared" si="14"/>
        <v>59.81203007518766</v>
      </c>
      <c r="F130" s="162">
        <f t="shared" si="15"/>
        <v>1.6165413533834587</v>
      </c>
      <c r="G130" s="157">
        <f t="shared" si="20"/>
        <v>60.620300751879384</v>
      </c>
      <c r="H130" s="163">
        <f t="shared" si="19"/>
        <v>0.3655870445344111</v>
      </c>
      <c r="I130" s="163">
        <v>1</v>
      </c>
      <c r="J130" s="161">
        <f t="shared" si="18"/>
        <v>273600</v>
      </c>
      <c r="K130" s="163" t="e">
        <f>#REF!*J130/1000000</f>
        <v>#REF!</v>
      </c>
      <c r="L130" s="163">
        <f t="shared" si="16"/>
        <v>0.7993084576132915</v>
      </c>
      <c r="M130" s="163" t="e">
        <f>#REF!*D130/1000</f>
        <v>#REF!</v>
      </c>
      <c r="N130" s="163">
        <f t="shared" si="17"/>
        <v>0.8104099639690316</v>
      </c>
    </row>
    <row r="131" spans="1:14" ht="15.75" hidden="1" outlineLevel="2">
      <c r="A131" s="1"/>
      <c r="B131" s="160">
        <v>44926</v>
      </c>
      <c r="C131" s="155">
        <f t="shared" si="13"/>
        <v>2022</v>
      </c>
      <c r="D131" s="161">
        <v>380</v>
      </c>
      <c r="E131" s="157">
        <f t="shared" si="14"/>
        <v>58.195488721804196</v>
      </c>
      <c r="F131" s="162">
        <f t="shared" si="15"/>
        <v>1.6165413533834587</v>
      </c>
      <c r="G131" s="157">
        <f t="shared" si="20"/>
        <v>59.00375939849592</v>
      </c>
      <c r="H131" s="163">
        <f t="shared" si="19"/>
        <v>0.35583805668016</v>
      </c>
      <c r="I131" s="163">
        <v>1</v>
      </c>
      <c r="J131" s="161">
        <f t="shared" si="18"/>
        <v>282720</v>
      </c>
      <c r="K131" s="163" t="e">
        <f>#REF!*J131/1000000</f>
        <v>#REF!</v>
      </c>
      <c r="L131" s="163">
        <f aca="true" t="shared" si="21" ref="L131:L167">J131*$B$24/1000000</f>
        <v>0.8259520728670678</v>
      </c>
      <c r="M131" s="163" t="e">
        <f>#REF!*D131/1000</f>
        <v>#REF!</v>
      </c>
      <c r="N131" s="163">
        <f aca="true" t="shared" si="22" ref="N131:N167">$B$22*D131/1000</f>
        <v>0.8104099639690316</v>
      </c>
    </row>
    <row r="132" spans="1:14" ht="15.75" hidden="1" outlineLevel="2">
      <c r="A132" s="1"/>
      <c r="B132" s="160">
        <v>44957</v>
      </c>
      <c r="C132" s="155">
        <f t="shared" si="13"/>
        <v>2023</v>
      </c>
      <c r="D132" s="161">
        <v>380</v>
      </c>
      <c r="E132" s="157">
        <f t="shared" si="14"/>
        <v>56.578947368420735</v>
      </c>
      <c r="F132" s="162">
        <f t="shared" si="15"/>
        <v>1.6165413533834587</v>
      </c>
      <c r="G132" s="157">
        <f t="shared" si="20"/>
        <v>57.38721804511246</v>
      </c>
      <c r="H132" s="163">
        <f t="shared" si="19"/>
        <v>0.346089068825909</v>
      </c>
      <c r="I132" s="163">
        <v>1</v>
      </c>
      <c r="J132" s="161">
        <f t="shared" si="18"/>
        <v>282720</v>
      </c>
      <c r="K132" s="163" t="e">
        <f>#REF!*J132/1000000</f>
        <v>#REF!</v>
      </c>
      <c r="L132" s="163">
        <f t="shared" si="21"/>
        <v>0.8259520728670678</v>
      </c>
      <c r="M132" s="163" t="e">
        <f>#REF!*D132/1000</f>
        <v>#REF!</v>
      </c>
      <c r="N132" s="163">
        <f t="shared" si="22"/>
        <v>0.8104099639690316</v>
      </c>
    </row>
    <row r="133" spans="1:14" ht="15.75" hidden="1" outlineLevel="2">
      <c r="A133" s="1"/>
      <c r="B133" s="160">
        <v>44985</v>
      </c>
      <c r="C133" s="155">
        <f t="shared" si="13"/>
        <v>2023</v>
      </c>
      <c r="D133" s="161">
        <v>380</v>
      </c>
      <c r="E133" s="157">
        <f t="shared" si="14"/>
        <v>54.962406015037274</v>
      </c>
      <c r="F133" s="162">
        <f t="shared" si="15"/>
        <v>1.6165413533834587</v>
      </c>
      <c r="G133" s="157">
        <f t="shared" si="20"/>
        <v>55.770676691729</v>
      </c>
      <c r="H133" s="163">
        <f t="shared" si="19"/>
        <v>0.33634008097165796</v>
      </c>
      <c r="I133" s="163">
        <v>1</v>
      </c>
      <c r="J133" s="161">
        <f t="shared" si="18"/>
        <v>255360</v>
      </c>
      <c r="K133" s="163" t="e">
        <f>#REF!*J133/1000000</f>
        <v>#REF!</v>
      </c>
      <c r="L133" s="163">
        <f t="shared" si="21"/>
        <v>0.7460212271057387</v>
      </c>
      <c r="M133" s="163" t="e">
        <f>#REF!*D133/1000</f>
        <v>#REF!</v>
      </c>
      <c r="N133" s="163">
        <f t="shared" si="22"/>
        <v>0.8104099639690316</v>
      </c>
    </row>
    <row r="134" spans="1:14" ht="15.75" hidden="1" outlineLevel="2">
      <c r="A134" s="1"/>
      <c r="B134" s="160">
        <v>45016</v>
      </c>
      <c r="C134" s="155">
        <f t="shared" si="13"/>
        <v>2023</v>
      </c>
      <c r="D134" s="161">
        <v>380</v>
      </c>
      <c r="E134" s="157">
        <f t="shared" si="14"/>
        <v>53.34586466165381</v>
      </c>
      <c r="F134" s="162">
        <f t="shared" si="15"/>
        <v>1.6165413533834587</v>
      </c>
      <c r="G134" s="157">
        <f t="shared" si="20"/>
        <v>54.15413533834554</v>
      </c>
      <c r="H134" s="163">
        <f t="shared" si="19"/>
        <v>0.3265910931174069</v>
      </c>
      <c r="I134" s="163">
        <v>1</v>
      </c>
      <c r="J134" s="161">
        <f t="shared" si="18"/>
        <v>282720</v>
      </c>
      <c r="K134" s="163" t="e">
        <f>#REF!*J134/1000000</f>
        <v>#REF!</v>
      </c>
      <c r="L134" s="163">
        <f t="shared" si="21"/>
        <v>0.8259520728670678</v>
      </c>
      <c r="M134" s="163" t="e">
        <f>#REF!*D134/1000</f>
        <v>#REF!</v>
      </c>
      <c r="N134" s="163">
        <f t="shared" si="22"/>
        <v>0.8104099639690316</v>
      </c>
    </row>
    <row r="135" spans="1:14" ht="15.75" hidden="1" outlineLevel="2">
      <c r="A135" s="1"/>
      <c r="B135" s="160">
        <v>45046</v>
      </c>
      <c r="C135" s="155">
        <f t="shared" si="13"/>
        <v>2023</v>
      </c>
      <c r="D135" s="161">
        <v>380</v>
      </c>
      <c r="E135" s="157">
        <f t="shared" si="14"/>
        <v>51.72932330827035</v>
      </c>
      <c r="F135" s="162">
        <f t="shared" si="15"/>
        <v>1.6165413533834587</v>
      </c>
      <c r="G135" s="157">
        <f t="shared" si="20"/>
        <v>52.53759398496208</v>
      </c>
      <c r="H135" s="163">
        <f>+G135*$B$12*1/12</f>
        <v>0.3168421052631559</v>
      </c>
      <c r="I135" s="163">
        <v>1</v>
      </c>
      <c r="J135" s="161">
        <f t="shared" si="18"/>
        <v>273600</v>
      </c>
      <c r="K135" s="163" t="e">
        <f>#REF!*J135/1000000</f>
        <v>#REF!</v>
      </c>
      <c r="L135" s="163">
        <f t="shared" si="21"/>
        <v>0.7993084576132915</v>
      </c>
      <c r="M135" s="163" t="e">
        <f>#REF!*D135/1000</f>
        <v>#REF!</v>
      </c>
      <c r="N135" s="163">
        <f t="shared" si="22"/>
        <v>0.8104099639690316</v>
      </c>
    </row>
    <row r="136" spans="1:14" ht="15.75" hidden="1" outlineLevel="2">
      <c r="A136" s="1"/>
      <c r="B136" s="160">
        <v>45077</v>
      </c>
      <c r="C136" s="155">
        <f t="shared" si="13"/>
        <v>2023</v>
      </c>
      <c r="D136" s="161">
        <v>380</v>
      </c>
      <c r="E136" s="157">
        <f t="shared" si="14"/>
        <v>50.11278195488689</v>
      </c>
      <c r="F136" s="162">
        <f t="shared" si="15"/>
        <v>1.6165413533834587</v>
      </c>
      <c r="G136" s="157">
        <f t="shared" si="20"/>
        <v>50.92105263157862</v>
      </c>
      <c r="H136" s="163">
        <f t="shared" si="19"/>
        <v>0.3070931174089049</v>
      </c>
      <c r="I136" s="163">
        <v>1</v>
      </c>
      <c r="J136" s="161">
        <f t="shared" si="18"/>
        <v>282720</v>
      </c>
      <c r="K136" s="163" t="e">
        <f>#REF!*J136/1000000</f>
        <v>#REF!</v>
      </c>
      <c r="L136" s="163">
        <f t="shared" si="21"/>
        <v>0.8259520728670678</v>
      </c>
      <c r="M136" s="163" t="e">
        <f>#REF!*D136/1000</f>
        <v>#REF!</v>
      </c>
      <c r="N136" s="163">
        <f t="shared" si="22"/>
        <v>0.8104099639690316</v>
      </c>
    </row>
    <row r="137" spans="1:14" ht="15.75" hidden="1" outlineLevel="2">
      <c r="A137" s="1"/>
      <c r="B137" s="160">
        <v>45107</v>
      </c>
      <c r="C137" s="155">
        <f t="shared" si="13"/>
        <v>2023</v>
      </c>
      <c r="D137" s="161">
        <v>380</v>
      </c>
      <c r="E137" s="157">
        <f t="shared" si="14"/>
        <v>48.49624060150343</v>
      </c>
      <c r="F137" s="162">
        <f t="shared" si="15"/>
        <v>1.6165413533834587</v>
      </c>
      <c r="G137" s="157">
        <f t="shared" si="20"/>
        <v>49.30451127819516</v>
      </c>
      <c r="H137" s="163">
        <f t="shared" si="19"/>
        <v>0.2973441295546539</v>
      </c>
      <c r="I137" s="163">
        <v>1</v>
      </c>
      <c r="J137" s="161">
        <f t="shared" si="18"/>
        <v>273600</v>
      </c>
      <c r="K137" s="163" t="e">
        <f>#REF!*J137/1000000</f>
        <v>#REF!</v>
      </c>
      <c r="L137" s="163">
        <f t="shared" si="21"/>
        <v>0.7993084576132915</v>
      </c>
      <c r="M137" s="163" t="e">
        <f>#REF!*D137/1000</f>
        <v>#REF!</v>
      </c>
      <c r="N137" s="163">
        <f t="shared" si="22"/>
        <v>0.8104099639690316</v>
      </c>
    </row>
    <row r="138" spans="1:14" ht="15.75" hidden="1" outlineLevel="2">
      <c r="A138" s="1"/>
      <c r="B138" s="160">
        <v>45138</v>
      </c>
      <c r="C138" s="155">
        <f t="shared" si="13"/>
        <v>2023</v>
      </c>
      <c r="D138" s="161">
        <v>380</v>
      </c>
      <c r="E138" s="157">
        <f t="shared" si="14"/>
        <v>46.87969924811997</v>
      </c>
      <c r="F138" s="162">
        <f t="shared" si="15"/>
        <v>1.6165413533834587</v>
      </c>
      <c r="G138" s="157">
        <f t="shared" si="20"/>
        <v>47.687969924811696</v>
      </c>
      <c r="H138" s="163">
        <f t="shared" si="19"/>
        <v>0.28759514170040285</v>
      </c>
      <c r="I138" s="163">
        <v>1</v>
      </c>
      <c r="J138" s="161">
        <f t="shared" si="18"/>
        <v>282720</v>
      </c>
      <c r="K138" s="163" t="e">
        <f>#REF!*J138/1000000</f>
        <v>#REF!</v>
      </c>
      <c r="L138" s="163">
        <f t="shared" si="21"/>
        <v>0.8259520728670678</v>
      </c>
      <c r="M138" s="163" t="e">
        <f>#REF!*D138/1000</f>
        <v>#REF!</v>
      </c>
      <c r="N138" s="163">
        <f t="shared" si="22"/>
        <v>0.8104099639690316</v>
      </c>
    </row>
    <row r="139" spans="1:14" ht="15.75" hidden="1" outlineLevel="2">
      <c r="A139" s="1"/>
      <c r="B139" s="160">
        <v>45169</v>
      </c>
      <c r="C139" s="155">
        <f t="shared" si="13"/>
        <v>2023</v>
      </c>
      <c r="D139" s="161">
        <v>380</v>
      </c>
      <c r="E139" s="157">
        <f t="shared" si="14"/>
        <v>45.26315789473651</v>
      </c>
      <c r="F139" s="162">
        <f t="shared" si="15"/>
        <v>1.6165413533834587</v>
      </c>
      <c r="G139" s="157">
        <f t="shared" si="20"/>
        <v>46.071428571428235</v>
      </c>
      <c r="H139" s="163">
        <f t="shared" si="19"/>
        <v>0.2778461538461518</v>
      </c>
      <c r="I139" s="163">
        <v>1</v>
      </c>
      <c r="J139" s="161">
        <f t="shared" si="18"/>
        <v>282720</v>
      </c>
      <c r="K139" s="163" t="e">
        <f>#REF!*J139/1000000</f>
        <v>#REF!</v>
      </c>
      <c r="L139" s="163">
        <f t="shared" si="21"/>
        <v>0.8259520728670678</v>
      </c>
      <c r="M139" s="163" t="e">
        <f>#REF!*D139/1000</f>
        <v>#REF!</v>
      </c>
      <c r="N139" s="163">
        <f t="shared" si="22"/>
        <v>0.8104099639690316</v>
      </c>
    </row>
    <row r="140" spans="1:14" ht="15.75" hidden="1" outlineLevel="2">
      <c r="A140" s="1"/>
      <c r="B140" s="160">
        <v>45199</v>
      </c>
      <c r="C140" s="155">
        <f t="shared" si="13"/>
        <v>2023</v>
      </c>
      <c r="D140" s="161">
        <v>380</v>
      </c>
      <c r="E140" s="157">
        <f t="shared" si="14"/>
        <v>43.64661654135305</v>
      </c>
      <c r="F140" s="162">
        <f t="shared" si="15"/>
        <v>1.6165413533834587</v>
      </c>
      <c r="G140" s="157">
        <f t="shared" si="20"/>
        <v>44.454887218044774</v>
      </c>
      <c r="H140" s="163">
        <f t="shared" si="19"/>
        <v>0.2680971659919008</v>
      </c>
      <c r="I140" s="163">
        <v>1</v>
      </c>
      <c r="J140" s="161">
        <f t="shared" si="18"/>
        <v>273600</v>
      </c>
      <c r="K140" s="163" t="e">
        <f>#REF!*J140/1000000</f>
        <v>#REF!</v>
      </c>
      <c r="L140" s="163">
        <f t="shared" si="21"/>
        <v>0.7993084576132915</v>
      </c>
      <c r="M140" s="163" t="e">
        <f>#REF!*D140/1000</f>
        <v>#REF!</v>
      </c>
      <c r="N140" s="163">
        <f t="shared" si="22"/>
        <v>0.8104099639690316</v>
      </c>
    </row>
    <row r="141" spans="1:14" ht="15.75" hidden="1" outlineLevel="2">
      <c r="A141" s="1"/>
      <c r="B141" s="160">
        <v>45230</v>
      </c>
      <c r="C141" s="155">
        <f t="shared" si="13"/>
        <v>2023</v>
      </c>
      <c r="D141" s="161">
        <v>380</v>
      </c>
      <c r="E141" s="157">
        <f t="shared" si="14"/>
        <v>42.03007518796959</v>
      </c>
      <c r="F141" s="162">
        <f t="shared" si="15"/>
        <v>1.6165413533834587</v>
      </c>
      <c r="G141" s="157">
        <f t="shared" si="20"/>
        <v>42.838345864661314</v>
      </c>
      <c r="H141" s="163">
        <f t="shared" si="19"/>
        <v>0.25834817813764976</v>
      </c>
      <c r="I141" s="163">
        <v>1</v>
      </c>
      <c r="J141" s="161">
        <f t="shared" si="18"/>
        <v>282720</v>
      </c>
      <c r="K141" s="163" t="e">
        <f>#REF!*J141/1000000</f>
        <v>#REF!</v>
      </c>
      <c r="L141" s="163">
        <f t="shared" si="21"/>
        <v>0.8259520728670678</v>
      </c>
      <c r="M141" s="163" t="e">
        <f>#REF!*D141/1000</f>
        <v>#REF!</v>
      </c>
      <c r="N141" s="163">
        <f t="shared" si="22"/>
        <v>0.8104099639690316</v>
      </c>
    </row>
    <row r="142" spans="1:14" ht="15.75" hidden="1" outlineLevel="1">
      <c r="A142" s="1"/>
      <c r="B142" s="160">
        <v>45260</v>
      </c>
      <c r="C142" s="155">
        <f t="shared" si="13"/>
        <v>2023</v>
      </c>
      <c r="D142" s="161">
        <v>380</v>
      </c>
      <c r="E142" s="157">
        <f t="shared" si="14"/>
        <v>40.413533834586126</v>
      </c>
      <c r="F142" s="162">
        <f t="shared" si="15"/>
        <v>1.6165413533834587</v>
      </c>
      <c r="G142" s="157">
        <f t="shared" si="20"/>
        <v>41.22180451127785</v>
      </c>
      <c r="H142" s="163">
        <f t="shared" si="19"/>
        <v>0.24859919028339875</v>
      </c>
      <c r="I142" s="163">
        <v>1</v>
      </c>
      <c r="J142" s="161">
        <f t="shared" si="18"/>
        <v>273600</v>
      </c>
      <c r="K142" s="163" t="e">
        <f>#REF!*J142/1000000</f>
        <v>#REF!</v>
      </c>
      <c r="L142" s="163">
        <f t="shared" si="21"/>
        <v>0.7993084576132915</v>
      </c>
      <c r="M142" s="163" t="e">
        <f>#REF!*D142/1000</f>
        <v>#REF!</v>
      </c>
      <c r="N142" s="163">
        <f t="shared" si="22"/>
        <v>0.8104099639690316</v>
      </c>
    </row>
    <row r="143" spans="1:14" ht="15.75" hidden="1" outlineLevel="2">
      <c r="A143" s="1"/>
      <c r="B143" s="160">
        <v>45291</v>
      </c>
      <c r="C143" s="155">
        <f t="shared" si="13"/>
        <v>2023</v>
      </c>
      <c r="D143" s="161">
        <v>380</v>
      </c>
      <c r="E143" s="157">
        <f t="shared" si="14"/>
        <v>38.796992481202665</v>
      </c>
      <c r="F143" s="162">
        <f t="shared" si="15"/>
        <v>1.6165413533834587</v>
      </c>
      <c r="G143" s="157">
        <f t="shared" si="20"/>
        <v>39.60526315789439</v>
      </c>
      <c r="H143" s="163">
        <f t="shared" si="19"/>
        <v>0.2388502024291477</v>
      </c>
      <c r="I143" s="163">
        <v>1</v>
      </c>
      <c r="J143" s="161">
        <f t="shared" si="18"/>
        <v>282720</v>
      </c>
      <c r="K143" s="163" t="e">
        <f>#REF!*J143/1000000</f>
        <v>#REF!</v>
      </c>
      <c r="L143" s="163">
        <f t="shared" si="21"/>
        <v>0.8259520728670678</v>
      </c>
      <c r="M143" s="163" t="e">
        <f>#REF!*D143/1000</f>
        <v>#REF!</v>
      </c>
      <c r="N143" s="163">
        <f t="shared" si="22"/>
        <v>0.8104099639690316</v>
      </c>
    </row>
    <row r="144" spans="1:14" ht="15.75" hidden="1" outlineLevel="2">
      <c r="A144" s="1"/>
      <c r="B144" s="160">
        <v>45322</v>
      </c>
      <c r="C144" s="155">
        <f t="shared" si="13"/>
        <v>2024</v>
      </c>
      <c r="D144" s="161">
        <v>380</v>
      </c>
      <c r="E144" s="157">
        <f t="shared" si="14"/>
        <v>37.180451127819204</v>
      </c>
      <c r="F144" s="162">
        <f t="shared" si="15"/>
        <v>1.6165413533834587</v>
      </c>
      <c r="G144" s="157">
        <f t="shared" si="20"/>
        <v>37.98872180451093</v>
      </c>
      <c r="H144" s="163">
        <f t="shared" si="19"/>
        <v>0.2291012145748967</v>
      </c>
      <c r="I144" s="163">
        <v>1</v>
      </c>
      <c r="J144" s="161">
        <f t="shared" si="18"/>
        <v>282720</v>
      </c>
      <c r="K144" s="163" t="e">
        <f>#REF!*J144/1000000</f>
        <v>#REF!</v>
      </c>
      <c r="L144" s="163">
        <f t="shared" si="21"/>
        <v>0.8259520728670678</v>
      </c>
      <c r="M144" s="163" t="e">
        <f>#REF!*D144/1000</f>
        <v>#REF!</v>
      </c>
      <c r="N144" s="163">
        <f t="shared" si="22"/>
        <v>0.8104099639690316</v>
      </c>
    </row>
    <row r="145" spans="1:14" ht="15.75" hidden="1" outlineLevel="2">
      <c r="A145" s="1"/>
      <c r="B145" s="160">
        <v>45351</v>
      </c>
      <c r="C145" s="155">
        <f t="shared" si="13"/>
        <v>2024</v>
      </c>
      <c r="D145" s="161">
        <v>380</v>
      </c>
      <c r="E145" s="157">
        <f t="shared" si="14"/>
        <v>35.56390977443574</v>
      </c>
      <c r="F145" s="162">
        <f t="shared" si="15"/>
        <v>1.6165413533834587</v>
      </c>
      <c r="G145" s="157">
        <f t="shared" si="20"/>
        <v>36.37218045112747</v>
      </c>
      <c r="H145" s="163">
        <f t="shared" si="19"/>
        <v>0.21935222672064567</v>
      </c>
      <c r="I145" s="163">
        <v>1</v>
      </c>
      <c r="J145" s="161">
        <f t="shared" si="18"/>
        <v>264480</v>
      </c>
      <c r="K145" s="163" t="e">
        <f>#REF!*J145/1000000</f>
        <v>#REF!</v>
      </c>
      <c r="L145" s="163">
        <f t="shared" si="21"/>
        <v>0.772664842359515</v>
      </c>
      <c r="M145" s="163" t="e">
        <f>#REF!*D145/1000</f>
        <v>#REF!</v>
      </c>
      <c r="N145" s="163">
        <f t="shared" si="22"/>
        <v>0.8104099639690316</v>
      </c>
    </row>
    <row r="146" spans="1:14" ht="15.75" hidden="1" outlineLevel="2">
      <c r="A146" s="1"/>
      <c r="B146" s="160">
        <v>45382</v>
      </c>
      <c r="C146" s="155">
        <f t="shared" si="13"/>
        <v>2024</v>
      </c>
      <c r="D146" s="161">
        <v>380</v>
      </c>
      <c r="E146" s="157">
        <f t="shared" si="14"/>
        <v>33.94736842105228</v>
      </c>
      <c r="F146" s="162">
        <f t="shared" si="15"/>
        <v>1.6165413533834587</v>
      </c>
      <c r="G146" s="157">
        <f t="shared" si="20"/>
        <v>34.75563909774401</v>
      </c>
      <c r="H146" s="163">
        <f t="shared" si="19"/>
        <v>0.20960323886639465</v>
      </c>
      <c r="I146" s="163">
        <v>1</v>
      </c>
      <c r="J146" s="161">
        <f t="shared" si="18"/>
        <v>282720</v>
      </c>
      <c r="K146" s="163" t="e">
        <f>#REF!*J146/1000000</f>
        <v>#REF!</v>
      </c>
      <c r="L146" s="163">
        <f t="shared" si="21"/>
        <v>0.8259520728670678</v>
      </c>
      <c r="M146" s="163" t="e">
        <f>#REF!*D146/1000</f>
        <v>#REF!</v>
      </c>
      <c r="N146" s="163">
        <f t="shared" si="22"/>
        <v>0.8104099639690316</v>
      </c>
    </row>
    <row r="147" spans="1:14" ht="15.75" hidden="1" outlineLevel="2">
      <c r="A147" s="1"/>
      <c r="B147" s="160">
        <v>45412</v>
      </c>
      <c r="C147" s="155">
        <f t="shared" si="13"/>
        <v>2024</v>
      </c>
      <c r="D147" s="161">
        <v>380</v>
      </c>
      <c r="E147" s="157">
        <f t="shared" si="14"/>
        <v>32.33082706766882</v>
      </c>
      <c r="F147" s="162">
        <f t="shared" si="15"/>
        <v>1.6165413533834587</v>
      </c>
      <c r="G147" s="157">
        <f t="shared" si="20"/>
        <v>33.13909774436055</v>
      </c>
      <c r="H147" s="163">
        <f t="shared" si="19"/>
        <v>0.1998542510121436</v>
      </c>
      <c r="I147" s="163">
        <v>1</v>
      </c>
      <c r="J147" s="161">
        <f t="shared" si="18"/>
        <v>273600</v>
      </c>
      <c r="K147" s="163" t="e">
        <f>#REF!*J147/1000000</f>
        <v>#REF!</v>
      </c>
      <c r="L147" s="163">
        <f t="shared" si="21"/>
        <v>0.7993084576132915</v>
      </c>
      <c r="M147" s="163" t="e">
        <f>#REF!*D147/1000</f>
        <v>#REF!</v>
      </c>
      <c r="N147" s="163">
        <f t="shared" si="22"/>
        <v>0.8104099639690316</v>
      </c>
    </row>
    <row r="148" spans="1:14" ht="15.75" hidden="1" outlineLevel="2">
      <c r="A148" s="1"/>
      <c r="B148" s="160">
        <v>45443</v>
      </c>
      <c r="C148" s="155">
        <f t="shared" si="13"/>
        <v>2024</v>
      </c>
      <c r="D148" s="161">
        <v>380</v>
      </c>
      <c r="E148" s="157">
        <f t="shared" si="14"/>
        <v>30.714285714285364</v>
      </c>
      <c r="F148" s="162">
        <f t="shared" si="15"/>
        <v>1.6165413533834587</v>
      </c>
      <c r="G148" s="157">
        <f t="shared" si="20"/>
        <v>31.522556390977094</v>
      </c>
      <c r="H148" s="163">
        <f t="shared" si="19"/>
        <v>0.19010526315789264</v>
      </c>
      <c r="I148" s="163">
        <v>1</v>
      </c>
      <c r="J148" s="161">
        <f t="shared" si="18"/>
        <v>282720</v>
      </c>
      <c r="K148" s="163" t="e">
        <f>#REF!*J148/1000000</f>
        <v>#REF!</v>
      </c>
      <c r="L148" s="163">
        <f t="shared" si="21"/>
        <v>0.8259520728670678</v>
      </c>
      <c r="M148" s="163" t="e">
        <f>#REF!*D148/1000</f>
        <v>#REF!</v>
      </c>
      <c r="N148" s="163">
        <f t="shared" si="22"/>
        <v>0.8104099639690316</v>
      </c>
    </row>
    <row r="149" spans="1:14" ht="15.75" hidden="1" outlineLevel="2">
      <c r="A149" s="1"/>
      <c r="B149" s="160">
        <v>45473</v>
      </c>
      <c r="C149" s="155">
        <f t="shared" si="13"/>
        <v>2024</v>
      </c>
      <c r="D149" s="161">
        <v>380</v>
      </c>
      <c r="E149" s="157">
        <f t="shared" si="14"/>
        <v>29.097744360901906</v>
      </c>
      <c r="F149" s="162">
        <f t="shared" si="15"/>
        <v>1.6165413533834587</v>
      </c>
      <c r="G149" s="157">
        <f t="shared" si="20"/>
        <v>29.906015037593637</v>
      </c>
      <c r="H149" s="163">
        <f t="shared" si="19"/>
        <v>0.18035627530364162</v>
      </c>
      <c r="I149" s="163">
        <v>1</v>
      </c>
      <c r="J149" s="161">
        <f t="shared" si="18"/>
        <v>273600</v>
      </c>
      <c r="K149" s="163" t="e">
        <f>#REF!*J149/1000000</f>
        <v>#REF!</v>
      </c>
      <c r="L149" s="163">
        <f t="shared" si="21"/>
        <v>0.7993084576132915</v>
      </c>
      <c r="M149" s="163" t="e">
        <f>#REF!*D149/1000</f>
        <v>#REF!</v>
      </c>
      <c r="N149" s="163">
        <f t="shared" si="22"/>
        <v>0.8104099639690316</v>
      </c>
    </row>
    <row r="150" spans="1:14" ht="15.75" hidden="1" outlineLevel="2">
      <c r="A150" s="1"/>
      <c r="B150" s="160">
        <v>45504</v>
      </c>
      <c r="C150" s="155">
        <f t="shared" si="13"/>
        <v>2024</v>
      </c>
      <c r="D150" s="161">
        <v>380</v>
      </c>
      <c r="E150" s="157">
        <f t="shared" si="14"/>
        <v>27.48120300751845</v>
      </c>
      <c r="F150" s="162">
        <f t="shared" si="15"/>
        <v>1.6165413533834587</v>
      </c>
      <c r="G150" s="157">
        <f t="shared" si="20"/>
        <v>28.28947368421018</v>
      </c>
      <c r="H150" s="163">
        <f t="shared" si="19"/>
        <v>0.1706072874493906</v>
      </c>
      <c r="I150" s="163">
        <v>1</v>
      </c>
      <c r="J150" s="161">
        <f t="shared" si="18"/>
        <v>282720</v>
      </c>
      <c r="K150" s="163" t="e">
        <f>#REF!*J150/1000000</f>
        <v>#REF!</v>
      </c>
      <c r="L150" s="163">
        <f t="shared" si="21"/>
        <v>0.8259520728670678</v>
      </c>
      <c r="M150" s="163" t="e">
        <f>#REF!*D150/1000</f>
        <v>#REF!</v>
      </c>
      <c r="N150" s="163">
        <f t="shared" si="22"/>
        <v>0.8104099639690316</v>
      </c>
    </row>
    <row r="151" spans="1:14" ht="15.75" hidden="1" outlineLevel="2">
      <c r="A151" s="1"/>
      <c r="B151" s="160">
        <v>45535</v>
      </c>
      <c r="C151" s="155">
        <f t="shared" si="13"/>
        <v>2024</v>
      </c>
      <c r="D151" s="161">
        <v>380</v>
      </c>
      <c r="E151" s="157">
        <f t="shared" si="14"/>
        <v>25.86466165413499</v>
      </c>
      <c r="F151" s="162">
        <f t="shared" si="15"/>
        <v>1.6165413533834587</v>
      </c>
      <c r="G151" s="157">
        <f t="shared" si="20"/>
        <v>26.672932330826722</v>
      </c>
      <c r="H151" s="163">
        <f t="shared" si="19"/>
        <v>0.16085829959513961</v>
      </c>
      <c r="I151" s="163">
        <v>1</v>
      </c>
      <c r="J151" s="161">
        <f t="shared" si="18"/>
        <v>282720</v>
      </c>
      <c r="K151" s="163" t="e">
        <f>#REF!*J151/1000000</f>
        <v>#REF!</v>
      </c>
      <c r="L151" s="163">
        <f t="shared" si="21"/>
        <v>0.8259520728670678</v>
      </c>
      <c r="M151" s="163" t="e">
        <f>#REF!*D151/1000</f>
        <v>#REF!</v>
      </c>
      <c r="N151" s="163">
        <f t="shared" si="22"/>
        <v>0.8104099639690316</v>
      </c>
    </row>
    <row r="152" spans="1:14" ht="15.75" hidden="1" outlineLevel="2">
      <c r="A152" s="1"/>
      <c r="B152" s="160">
        <v>45565</v>
      </c>
      <c r="C152" s="155">
        <f t="shared" si="13"/>
        <v>2024</v>
      </c>
      <c r="D152" s="161">
        <v>380</v>
      </c>
      <c r="E152" s="157">
        <f t="shared" si="14"/>
        <v>24.248120300751534</v>
      </c>
      <c r="F152" s="162">
        <f t="shared" si="15"/>
        <v>1.6165413533834587</v>
      </c>
      <c r="G152" s="157">
        <f t="shared" si="20"/>
        <v>25.056390977443264</v>
      </c>
      <c r="H152" s="163">
        <f t="shared" si="19"/>
        <v>0.15110931174088862</v>
      </c>
      <c r="I152" s="163">
        <v>1</v>
      </c>
      <c r="J152" s="161">
        <f t="shared" si="18"/>
        <v>273600</v>
      </c>
      <c r="K152" s="163" t="e">
        <f>#REF!*J152/1000000</f>
        <v>#REF!</v>
      </c>
      <c r="L152" s="163">
        <f t="shared" si="21"/>
        <v>0.7993084576132915</v>
      </c>
      <c r="M152" s="163" t="e">
        <f>#REF!*D152/1000</f>
        <v>#REF!</v>
      </c>
      <c r="N152" s="163">
        <f t="shared" si="22"/>
        <v>0.8104099639690316</v>
      </c>
    </row>
    <row r="153" spans="1:14" ht="15.75" hidden="1" outlineLevel="2">
      <c r="A153" s="1"/>
      <c r="B153" s="160">
        <v>45596</v>
      </c>
      <c r="C153" s="155">
        <f t="shared" si="13"/>
        <v>2024</v>
      </c>
      <c r="D153" s="161">
        <v>380</v>
      </c>
      <c r="E153" s="157">
        <f t="shared" si="14"/>
        <v>22.631578947368077</v>
      </c>
      <c r="F153" s="162">
        <f t="shared" si="15"/>
        <v>1.6165413533834587</v>
      </c>
      <c r="G153" s="157">
        <f t="shared" si="20"/>
        <v>23.439849624059807</v>
      </c>
      <c r="H153" s="163">
        <f t="shared" si="19"/>
        <v>0.1413603238866376</v>
      </c>
      <c r="I153" s="163">
        <v>1</v>
      </c>
      <c r="J153" s="161">
        <f t="shared" si="18"/>
        <v>282720</v>
      </c>
      <c r="K153" s="163" t="e">
        <f>#REF!*J153/1000000</f>
        <v>#REF!</v>
      </c>
      <c r="L153" s="163">
        <f t="shared" si="21"/>
        <v>0.8259520728670678</v>
      </c>
      <c r="M153" s="163" t="e">
        <f>#REF!*D153/1000</f>
        <v>#REF!</v>
      </c>
      <c r="N153" s="163">
        <f t="shared" si="22"/>
        <v>0.8104099639690316</v>
      </c>
    </row>
    <row r="154" spans="1:14" ht="15.75" hidden="1" outlineLevel="1">
      <c r="A154" s="1"/>
      <c r="B154" s="160">
        <v>45626</v>
      </c>
      <c r="C154" s="155">
        <f t="shared" si="13"/>
        <v>2024</v>
      </c>
      <c r="D154" s="161">
        <v>380</v>
      </c>
      <c r="E154" s="157">
        <f t="shared" si="14"/>
        <v>21.01503759398462</v>
      </c>
      <c r="F154" s="162">
        <f t="shared" si="15"/>
        <v>1.6165413533834587</v>
      </c>
      <c r="G154" s="157">
        <f t="shared" si="20"/>
        <v>21.82330827067635</v>
      </c>
      <c r="H154" s="163">
        <f t="shared" si="19"/>
        <v>0.1316113360323866</v>
      </c>
      <c r="I154" s="163">
        <v>1</v>
      </c>
      <c r="J154" s="161">
        <f t="shared" si="18"/>
        <v>273600</v>
      </c>
      <c r="K154" s="163" t="e">
        <f>#REF!*J154/1000000</f>
        <v>#REF!</v>
      </c>
      <c r="L154" s="163">
        <f t="shared" si="21"/>
        <v>0.7993084576132915</v>
      </c>
      <c r="M154" s="163" t="e">
        <f>#REF!*D154/1000</f>
        <v>#REF!</v>
      </c>
      <c r="N154" s="163">
        <f t="shared" si="22"/>
        <v>0.8104099639690316</v>
      </c>
    </row>
    <row r="155" spans="1:14" ht="15.75" hidden="1" outlineLevel="2">
      <c r="A155" s="1"/>
      <c r="B155" s="160">
        <v>45657</v>
      </c>
      <c r="C155" s="155">
        <f t="shared" si="13"/>
        <v>2024</v>
      </c>
      <c r="D155" s="161">
        <v>380</v>
      </c>
      <c r="E155" s="157">
        <f t="shared" si="14"/>
        <v>19.398496240601162</v>
      </c>
      <c r="F155" s="162">
        <f t="shared" si="15"/>
        <v>1.6165413533834587</v>
      </c>
      <c r="G155" s="157">
        <f t="shared" si="20"/>
        <v>20.206766917292892</v>
      </c>
      <c r="H155" s="163">
        <f t="shared" si="19"/>
        <v>0.12186234817813558</v>
      </c>
      <c r="I155" s="163">
        <v>1</v>
      </c>
      <c r="J155" s="161">
        <f t="shared" si="18"/>
        <v>282720</v>
      </c>
      <c r="K155" s="163" t="e">
        <f>#REF!*J155/1000000</f>
        <v>#REF!</v>
      </c>
      <c r="L155" s="163">
        <f t="shared" si="21"/>
        <v>0.8259520728670678</v>
      </c>
      <c r="M155" s="163" t="e">
        <f>#REF!*D155/1000</f>
        <v>#REF!</v>
      </c>
      <c r="N155" s="163">
        <f t="shared" si="22"/>
        <v>0.8104099639690316</v>
      </c>
    </row>
    <row r="156" spans="1:14" ht="15.75" hidden="1" outlineLevel="2">
      <c r="A156" s="1"/>
      <c r="B156" s="160">
        <v>45688</v>
      </c>
      <c r="C156" s="155">
        <f t="shared" si="13"/>
        <v>2025</v>
      </c>
      <c r="D156" s="161">
        <v>300</v>
      </c>
      <c r="E156" s="157">
        <f>+E155-F156</f>
        <v>17.781954887217704</v>
      </c>
      <c r="F156" s="162">
        <f t="shared" si="15"/>
        <v>1.6165413533834587</v>
      </c>
      <c r="G156" s="157">
        <f>+E156+0.5*F156</f>
        <v>18.590225563909435</v>
      </c>
      <c r="H156" s="163">
        <f t="shared" si="19"/>
        <v>0.1121133603238846</v>
      </c>
      <c r="I156" s="163">
        <v>1</v>
      </c>
      <c r="J156" s="161">
        <f t="shared" si="18"/>
        <v>223200</v>
      </c>
      <c r="K156" s="163" t="e">
        <f>#REF!*J156/1000000</f>
        <v>#REF!</v>
      </c>
      <c r="L156" s="163">
        <f t="shared" si="21"/>
        <v>0.6520674259476852</v>
      </c>
      <c r="M156" s="163" t="e">
        <f>#REF!*D156/1000</f>
        <v>#REF!</v>
      </c>
      <c r="N156" s="163">
        <f t="shared" si="22"/>
        <v>0.6397973399755512</v>
      </c>
    </row>
    <row r="157" spans="1:14" ht="15.75" hidden="1" outlineLevel="2">
      <c r="A157" s="1"/>
      <c r="B157" s="160">
        <v>45716</v>
      </c>
      <c r="C157" s="155">
        <f t="shared" si="13"/>
        <v>2025</v>
      </c>
      <c r="D157" s="161">
        <v>300</v>
      </c>
      <c r="E157" s="157">
        <f aca="true" t="shared" si="23" ref="E157:E167">+E156-F157</f>
        <v>16.165413533834247</v>
      </c>
      <c r="F157" s="162">
        <f t="shared" si="15"/>
        <v>1.6165413533834587</v>
      </c>
      <c r="G157" s="157">
        <f aca="true" t="shared" si="24" ref="G157:G167">+E157+0.5*F157</f>
        <v>16.973684210525978</v>
      </c>
      <c r="H157" s="163">
        <f t="shared" si="19"/>
        <v>0.10236437246963359</v>
      </c>
      <c r="I157" s="163">
        <v>1</v>
      </c>
      <c r="J157" s="161">
        <f t="shared" si="18"/>
        <v>201600</v>
      </c>
      <c r="K157" s="163" t="e">
        <f>#REF!*J157/1000000</f>
        <v>#REF!</v>
      </c>
      <c r="L157" s="163">
        <f t="shared" si="21"/>
        <v>0.5889641266624253</v>
      </c>
      <c r="M157" s="163" t="e">
        <f>#REF!*D157/1000</f>
        <v>#REF!</v>
      </c>
      <c r="N157" s="163">
        <f t="shared" si="22"/>
        <v>0.6397973399755512</v>
      </c>
    </row>
    <row r="158" spans="1:14" ht="15.75" hidden="1" outlineLevel="2">
      <c r="A158" s="1"/>
      <c r="B158" s="160">
        <v>45747</v>
      </c>
      <c r="C158" s="155">
        <f t="shared" si="13"/>
        <v>2025</v>
      </c>
      <c r="D158" s="161">
        <v>300</v>
      </c>
      <c r="E158" s="157">
        <f t="shared" si="23"/>
        <v>14.548872180450788</v>
      </c>
      <c r="F158" s="162">
        <f t="shared" si="15"/>
        <v>1.6165413533834587</v>
      </c>
      <c r="G158" s="157">
        <f t="shared" si="24"/>
        <v>15.357142857142517</v>
      </c>
      <c r="H158" s="163">
        <f t="shared" si="19"/>
        <v>0.09261538461538256</v>
      </c>
      <c r="I158" s="163">
        <v>1</v>
      </c>
      <c r="J158" s="161">
        <f t="shared" si="18"/>
        <v>223200</v>
      </c>
      <c r="K158" s="163" t="e">
        <f>#REF!*J158/1000000</f>
        <v>#REF!</v>
      </c>
      <c r="L158" s="163">
        <f t="shared" si="21"/>
        <v>0.6520674259476852</v>
      </c>
      <c r="M158" s="163" t="e">
        <f>#REF!*D158/1000</f>
        <v>#REF!</v>
      </c>
      <c r="N158" s="163">
        <f t="shared" si="22"/>
        <v>0.6397973399755512</v>
      </c>
    </row>
    <row r="159" spans="1:14" ht="15.75" hidden="1" outlineLevel="2">
      <c r="A159" s="1"/>
      <c r="B159" s="160">
        <v>45777</v>
      </c>
      <c r="C159" s="155">
        <f t="shared" si="13"/>
        <v>2025</v>
      </c>
      <c r="D159" s="161">
        <v>300</v>
      </c>
      <c r="E159" s="157">
        <f t="shared" si="23"/>
        <v>12.932330827067329</v>
      </c>
      <c r="F159" s="162">
        <f t="shared" si="15"/>
        <v>1.6165413533834587</v>
      </c>
      <c r="G159" s="157">
        <f t="shared" si="24"/>
        <v>13.740601503759057</v>
      </c>
      <c r="H159" s="163">
        <f t="shared" si="19"/>
        <v>0.08286639676113154</v>
      </c>
      <c r="I159" s="163">
        <v>1</v>
      </c>
      <c r="J159" s="161">
        <f t="shared" si="18"/>
        <v>216000</v>
      </c>
      <c r="K159" s="163" t="e">
        <f>#REF!*J159/1000000</f>
        <v>#REF!</v>
      </c>
      <c r="L159" s="163">
        <f t="shared" si="21"/>
        <v>0.6310329928525985</v>
      </c>
      <c r="M159" s="163" t="e">
        <f>#REF!*D159/1000</f>
        <v>#REF!</v>
      </c>
      <c r="N159" s="163">
        <f t="shared" si="22"/>
        <v>0.6397973399755512</v>
      </c>
    </row>
    <row r="160" spans="1:14" ht="15.75" hidden="1" outlineLevel="2">
      <c r="A160" s="1"/>
      <c r="B160" s="160">
        <v>45808</v>
      </c>
      <c r="C160" s="155">
        <f t="shared" si="13"/>
        <v>2025</v>
      </c>
      <c r="D160" s="161">
        <v>300</v>
      </c>
      <c r="E160" s="157">
        <f t="shared" si="23"/>
        <v>11.31578947368387</v>
      </c>
      <c r="F160" s="162">
        <f t="shared" si="15"/>
        <v>1.6165413533834587</v>
      </c>
      <c r="G160" s="157">
        <f t="shared" si="24"/>
        <v>12.124060150375598</v>
      </c>
      <c r="H160" s="163">
        <f t="shared" si="19"/>
        <v>0.07311740890688052</v>
      </c>
      <c r="I160" s="163">
        <v>1</v>
      </c>
      <c r="J160" s="161">
        <f t="shared" si="18"/>
        <v>223200</v>
      </c>
      <c r="K160" s="163" t="e">
        <f>#REF!*J160/1000000</f>
        <v>#REF!</v>
      </c>
      <c r="L160" s="163">
        <f t="shared" si="21"/>
        <v>0.6520674259476852</v>
      </c>
      <c r="M160" s="163" t="e">
        <f>#REF!*D160/1000</f>
        <v>#REF!</v>
      </c>
      <c r="N160" s="163">
        <f t="shared" si="22"/>
        <v>0.6397973399755512</v>
      </c>
    </row>
    <row r="161" spans="1:14" ht="15.75" hidden="1" outlineLevel="2">
      <c r="A161" s="1"/>
      <c r="B161" s="160">
        <v>45838</v>
      </c>
      <c r="C161" s="155">
        <f t="shared" si="13"/>
        <v>2025</v>
      </c>
      <c r="D161" s="161">
        <v>300</v>
      </c>
      <c r="E161" s="157">
        <f t="shared" si="23"/>
        <v>9.69924812030041</v>
      </c>
      <c r="F161" s="162">
        <f t="shared" si="15"/>
        <v>1.6165413533834587</v>
      </c>
      <c r="G161" s="157">
        <f t="shared" si="24"/>
        <v>10.507518796992139</v>
      </c>
      <c r="H161" s="163">
        <f t="shared" si="19"/>
        <v>0.06336842105262952</v>
      </c>
      <c r="I161" s="163">
        <v>1</v>
      </c>
      <c r="J161" s="161">
        <f t="shared" si="18"/>
        <v>216000</v>
      </c>
      <c r="K161" s="163" t="e">
        <f>#REF!*J161/1000000</f>
        <v>#REF!</v>
      </c>
      <c r="L161" s="163">
        <f t="shared" si="21"/>
        <v>0.6310329928525985</v>
      </c>
      <c r="M161" s="163" t="e">
        <f>#REF!*D161/1000</f>
        <v>#REF!</v>
      </c>
      <c r="N161" s="163">
        <f t="shared" si="22"/>
        <v>0.6397973399755512</v>
      </c>
    </row>
    <row r="162" spans="1:14" ht="15.75" hidden="1" outlineLevel="2">
      <c r="A162" s="1"/>
      <c r="B162" s="160">
        <v>45869</v>
      </c>
      <c r="C162" s="155">
        <f t="shared" si="13"/>
        <v>2025</v>
      </c>
      <c r="D162" s="161">
        <v>300</v>
      </c>
      <c r="E162" s="157">
        <f t="shared" si="23"/>
        <v>8.082706766916951</v>
      </c>
      <c r="F162" s="162">
        <f t="shared" si="15"/>
        <v>1.6165413533834587</v>
      </c>
      <c r="G162" s="157">
        <f t="shared" si="24"/>
        <v>8.89097744360868</v>
      </c>
      <c r="H162" s="163">
        <f t="shared" si="19"/>
        <v>0.0536194331983785</v>
      </c>
      <c r="I162" s="163">
        <v>1</v>
      </c>
      <c r="J162" s="161">
        <f t="shared" si="18"/>
        <v>223200</v>
      </c>
      <c r="K162" s="163" t="e">
        <f>#REF!*J162/1000000</f>
        <v>#REF!</v>
      </c>
      <c r="L162" s="163">
        <f t="shared" si="21"/>
        <v>0.6520674259476852</v>
      </c>
      <c r="M162" s="163" t="e">
        <f>#REF!*D162/1000</f>
        <v>#REF!</v>
      </c>
      <c r="N162" s="163">
        <f t="shared" si="22"/>
        <v>0.6397973399755512</v>
      </c>
    </row>
    <row r="163" spans="1:14" ht="15.75" hidden="1" outlineLevel="2">
      <c r="A163" s="1"/>
      <c r="B163" s="160">
        <v>45900</v>
      </c>
      <c r="C163" s="155">
        <f>+YEAR(B163)</f>
        <v>2025</v>
      </c>
      <c r="D163" s="161">
        <v>300</v>
      </c>
      <c r="E163" s="157">
        <f t="shared" si="23"/>
        <v>6.466165413533492</v>
      </c>
      <c r="F163" s="162">
        <f>$B$5/$B$8</f>
        <v>1.6165413533834587</v>
      </c>
      <c r="G163" s="157">
        <f t="shared" si="24"/>
        <v>7.274436090225222</v>
      </c>
      <c r="H163" s="163">
        <f t="shared" si="19"/>
        <v>0.04387044534412749</v>
      </c>
      <c r="I163" s="163">
        <v>1</v>
      </c>
      <c r="J163" s="161">
        <f t="shared" si="18"/>
        <v>223200</v>
      </c>
      <c r="K163" s="163" t="e">
        <f>#REF!*J163/1000000</f>
        <v>#REF!</v>
      </c>
      <c r="L163" s="163">
        <f t="shared" si="21"/>
        <v>0.6520674259476852</v>
      </c>
      <c r="M163" s="163" t="e">
        <f>#REF!*D163/1000</f>
        <v>#REF!</v>
      </c>
      <c r="N163" s="163">
        <f t="shared" si="22"/>
        <v>0.6397973399755512</v>
      </c>
    </row>
    <row r="164" spans="1:14" ht="15.75" hidden="1" outlineLevel="2">
      <c r="A164" s="1"/>
      <c r="B164" s="160">
        <v>45930</v>
      </c>
      <c r="C164" s="155">
        <f>+YEAR(B164)</f>
        <v>2025</v>
      </c>
      <c r="D164" s="161">
        <v>300</v>
      </c>
      <c r="E164" s="157">
        <f t="shared" si="23"/>
        <v>4.849624060150033</v>
      </c>
      <c r="F164" s="162">
        <f>$B$5/$B$8</f>
        <v>1.6165413533834587</v>
      </c>
      <c r="G164" s="157">
        <f t="shared" si="24"/>
        <v>5.6578947368417625</v>
      </c>
      <c r="H164" s="163">
        <f t="shared" si="19"/>
        <v>0.034121457489876474</v>
      </c>
      <c r="I164" s="163">
        <v>1</v>
      </c>
      <c r="J164" s="161">
        <f>DAY(B164)*24*D164</f>
        <v>216000</v>
      </c>
      <c r="K164" s="163" t="e">
        <f>#REF!*J164/1000000</f>
        <v>#REF!</v>
      </c>
      <c r="L164" s="163">
        <f t="shared" si="21"/>
        <v>0.6310329928525985</v>
      </c>
      <c r="M164" s="163" t="e">
        <f>#REF!*D164/1000</f>
        <v>#REF!</v>
      </c>
      <c r="N164" s="163">
        <f t="shared" si="22"/>
        <v>0.6397973399755512</v>
      </c>
    </row>
    <row r="165" spans="1:14" ht="15.75" hidden="1" outlineLevel="2">
      <c r="A165" s="1"/>
      <c r="B165" s="160">
        <v>45961</v>
      </c>
      <c r="C165" s="155">
        <f>+YEAR(B165)</f>
        <v>2025</v>
      </c>
      <c r="D165" s="161">
        <v>300</v>
      </c>
      <c r="E165" s="157">
        <f t="shared" si="23"/>
        <v>3.233082706766574</v>
      </c>
      <c r="F165" s="162">
        <f>$B$5/$B$8</f>
        <v>1.6165413533834587</v>
      </c>
      <c r="G165" s="157">
        <f t="shared" si="24"/>
        <v>4.041353383458303</v>
      </c>
      <c r="H165" s="163">
        <f>+G165*$B$12*1/12</f>
        <v>0.02437246963562546</v>
      </c>
      <c r="I165" s="163">
        <v>1</v>
      </c>
      <c r="J165" s="161">
        <f>DAY(B165)*24*D165</f>
        <v>223200</v>
      </c>
      <c r="K165" s="163" t="e">
        <f>#REF!*J165/1000000</f>
        <v>#REF!</v>
      </c>
      <c r="L165" s="163">
        <f t="shared" si="21"/>
        <v>0.6520674259476852</v>
      </c>
      <c r="M165" s="163" t="e">
        <f>#REF!*D165/1000</f>
        <v>#REF!</v>
      </c>
      <c r="N165" s="163">
        <f t="shared" si="22"/>
        <v>0.6397973399755512</v>
      </c>
    </row>
    <row r="166" spans="1:14" ht="15.75" hidden="1" outlineLevel="1">
      <c r="A166" s="1"/>
      <c r="B166" s="160">
        <v>45991</v>
      </c>
      <c r="C166" s="155">
        <f>+YEAR(B166)</f>
        <v>2025</v>
      </c>
      <c r="D166" s="161">
        <v>300</v>
      </c>
      <c r="E166" s="157">
        <f t="shared" si="23"/>
        <v>1.6165413533831154</v>
      </c>
      <c r="F166" s="162">
        <f>$B$5/$B$8</f>
        <v>1.6165413533834587</v>
      </c>
      <c r="G166" s="157">
        <f t="shared" si="24"/>
        <v>2.424812030074845</v>
      </c>
      <c r="H166" s="163">
        <f>+G166*$B$12*1/12</f>
        <v>0.01462348178137445</v>
      </c>
      <c r="I166" s="163">
        <v>1</v>
      </c>
      <c r="J166" s="161">
        <f>DAY(B166)*24*D166</f>
        <v>216000</v>
      </c>
      <c r="K166" s="163" t="e">
        <f>#REF!*J166/1000000</f>
        <v>#REF!</v>
      </c>
      <c r="L166" s="163">
        <f t="shared" si="21"/>
        <v>0.6310329928525985</v>
      </c>
      <c r="M166" s="163" t="e">
        <f>#REF!*D166/1000</f>
        <v>#REF!</v>
      </c>
      <c r="N166" s="163">
        <f t="shared" si="22"/>
        <v>0.6397973399755512</v>
      </c>
    </row>
    <row r="167" spans="1:14" ht="15.75" hidden="1" outlineLevel="2">
      <c r="A167" s="1"/>
      <c r="B167" s="160">
        <v>46022</v>
      </c>
      <c r="C167" s="155">
        <f>+YEAR(B167)</f>
        <v>2025</v>
      </c>
      <c r="D167" s="161">
        <v>300</v>
      </c>
      <c r="E167" s="157">
        <f t="shared" si="23"/>
        <v>-3.432809592140984E-13</v>
      </c>
      <c r="F167" s="162">
        <f>$B$5/$B$8</f>
        <v>1.6165413533834587</v>
      </c>
      <c r="G167" s="157">
        <f t="shared" si="24"/>
        <v>0.8082706766913861</v>
      </c>
      <c r="H167" s="163">
        <f>+G167*$B$12*1/12</f>
        <v>0.004874493927123436</v>
      </c>
      <c r="I167" s="163">
        <v>1</v>
      </c>
      <c r="J167" s="161">
        <f>DAY(B167)*24*D167</f>
        <v>223200</v>
      </c>
      <c r="K167" s="163" t="e">
        <f>#REF!*J167/1000000</f>
        <v>#REF!</v>
      </c>
      <c r="L167" s="163">
        <f t="shared" si="21"/>
        <v>0.6520674259476852</v>
      </c>
      <c r="M167" s="163" t="e">
        <f>#REF!*D167/1000</f>
        <v>#REF!</v>
      </c>
      <c r="N167" s="163">
        <f t="shared" si="22"/>
        <v>0.6397973399755512</v>
      </c>
    </row>
    <row r="168" spans="2:4" ht="12.75" hidden="1" outlineLevel="1">
      <c r="B168" s="46"/>
      <c r="D168" s="47"/>
    </row>
    <row r="169" ht="12.75" collapsed="1"/>
    <row r="171" ht="12.75">
      <c r="D171" s="51"/>
    </row>
    <row r="172" spans="1:4" ht="12.75">
      <c r="A172" s="75"/>
      <c r="C172" s="78"/>
      <c r="D172" s="78"/>
    </row>
    <row r="173" spans="1:4" ht="12.75">
      <c r="A173" s="75"/>
      <c r="C173" s="78"/>
      <c r="D173" s="78"/>
    </row>
    <row r="174" spans="1:4" ht="12.75">
      <c r="A174" s="75"/>
      <c r="C174" s="78"/>
      <c r="D174" s="78"/>
    </row>
    <row r="175" spans="1:4" ht="12.75">
      <c r="A175" s="75"/>
      <c r="C175" s="78"/>
      <c r="D175" s="78"/>
    </row>
    <row r="176" spans="1:4" ht="12.75">
      <c r="A176" s="75"/>
      <c r="C176" s="78"/>
      <c r="D176" s="78"/>
    </row>
    <row r="177" spans="1:4" ht="12.75">
      <c r="A177" s="75"/>
      <c r="C177" s="78"/>
      <c r="D177" s="78"/>
    </row>
    <row r="178" spans="1:4" ht="12.75">
      <c r="A178" s="75"/>
      <c r="C178" s="78"/>
      <c r="D178" s="78"/>
    </row>
    <row r="179" spans="1:4" ht="12.75">
      <c r="A179" s="75"/>
      <c r="C179" s="78"/>
      <c r="D179" s="78"/>
    </row>
    <row r="180" spans="1:4" ht="12.75">
      <c r="A180" s="75"/>
      <c r="C180" s="78"/>
      <c r="D180" s="78"/>
    </row>
    <row r="181" spans="1:4" ht="12.75">
      <c r="A181" s="75"/>
      <c r="C181" s="78"/>
      <c r="D181" s="78"/>
    </row>
    <row r="182" spans="1:4" ht="12.75">
      <c r="A182" s="75"/>
      <c r="C182" s="78"/>
      <c r="D182" s="78"/>
    </row>
    <row r="183" spans="1:4" ht="12.75">
      <c r="A183" s="75"/>
      <c r="C183" s="78"/>
      <c r="D183" s="78"/>
    </row>
  </sheetData>
  <sheetProtection/>
  <mergeCells count="1">
    <mergeCell ref="C21:D21"/>
  </mergeCells>
  <printOptions/>
  <pageMargins left="0.7" right="0.7" top="0.75" bottom="0.75" header="0.3" footer="0.3"/>
  <pageSetup horizontalDpi="1200" verticalDpi="1200" orientation="portrait" r:id="rId1"/>
  <ignoredErrors>
    <ignoredError sqref="K128:M167 K89:M127 K35 K1:M34 K36:M88 L35:M35"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2:N183"/>
  <sheetViews>
    <sheetView workbookViewId="0" topLeftCell="A1">
      <pane xSplit="3" ySplit="33" topLeftCell="D34" activePane="bottomRight" state="frozen"/>
      <selection pane="topLeft" activeCell="A1" sqref="A1"/>
      <selection pane="topRight" activeCell="D1" sqref="D1"/>
      <selection pane="bottomLeft" activeCell="A34" sqref="A34"/>
      <selection pane="bottomRight" activeCell="F33" sqref="F33"/>
    </sheetView>
  </sheetViews>
  <sheetFormatPr defaultColWidth="9.140625" defaultRowHeight="12.75" outlineLevelRow="1"/>
  <cols>
    <col min="1" max="1" width="6.8515625" style="45" customWidth="1"/>
    <col min="2" max="2" width="11.7109375" style="45" customWidth="1"/>
    <col min="3" max="3" width="8.8515625" style="45" customWidth="1"/>
    <col min="4" max="4" width="12.28125" style="45" bestFit="1" customWidth="1"/>
    <col min="5" max="5" width="14.7109375" style="45" bestFit="1" customWidth="1"/>
    <col min="6" max="6" width="17.7109375" style="45" bestFit="1" customWidth="1"/>
    <col min="7" max="7" width="12.421875" style="45" bestFit="1" customWidth="1"/>
    <col min="8" max="8" width="18.421875" style="45" bestFit="1" customWidth="1"/>
    <col min="9" max="9" width="11.00390625" style="45" customWidth="1"/>
    <col min="10" max="10" width="10.140625" style="45" customWidth="1"/>
    <col min="11" max="11" width="11.7109375" style="45" customWidth="1"/>
    <col min="12" max="12" width="13.421875" style="45" customWidth="1"/>
    <col min="13" max="13" width="12.421875" style="45" customWidth="1"/>
    <col min="14" max="14" width="12.28125" style="45" customWidth="1"/>
    <col min="15" max="16384" width="9.140625" style="45" customWidth="1"/>
  </cols>
  <sheetData>
    <row r="2" ht="18.75">
      <c r="B2" s="49" t="s">
        <v>33</v>
      </c>
    </row>
    <row r="3" ht="20.25" customHeight="1">
      <c r="B3" s="50" t="s">
        <v>0</v>
      </c>
    </row>
    <row r="4" spans="2:10" ht="12.75">
      <c r="B4" s="51">
        <f>AVERAGE(D35:D167)</f>
        <v>345.7142857142857</v>
      </c>
      <c r="C4" s="45" t="s">
        <v>1</v>
      </c>
      <c r="F4" s="71"/>
      <c r="J4" s="52"/>
    </row>
    <row r="5" spans="2:6" ht="12.75">
      <c r="B5" s="53">
        <v>215</v>
      </c>
      <c r="C5" s="45" t="s">
        <v>2</v>
      </c>
      <c r="F5" s="71"/>
    </row>
    <row r="6" spans="2:3" ht="12.75">
      <c r="B6" s="54">
        <v>42004</v>
      </c>
      <c r="C6" s="45" t="s">
        <v>3</v>
      </c>
    </row>
    <row r="7" spans="2:3" ht="12.75">
      <c r="B7" s="54">
        <v>46022</v>
      </c>
      <c r="C7" s="45" t="s">
        <v>4</v>
      </c>
    </row>
    <row r="8" spans="2:6" ht="12.75">
      <c r="B8" s="55">
        <v>133</v>
      </c>
      <c r="C8" s="45" t="s">
        <v>5</v>
      </c>
      <c r="E8" s="45">
        <f>B8/12</f>
        <v>11.083333333333334</v>
      </c>
      <c r="F8" s="45" t="s">
        <v>28</v>
      </c>
    </row>
    <row r="9" spans="2:3" ht="12.75">
      <c r="B9" s="56">
        <v>0.078</v>
      </c>
      <c r="C9" s="45" t="s">
        <v>6</v>
      </c>
    </row>
    <row r="10" spans="2:3" ht="12.75">
      <c r="B10" s="56">
        <v>0.098</v>
      </c>
      <c r="C10" s="45" t="s">
        <v>7</v>
      </c>
    </row>
    <row r="11" spans="2:3" ht="12.75">
      <c r="B11" s="57">
        <v>0.48</v>
      </c>
      <c r="C11" s="45" t="s">
        <v>8</v>
      </c>
    </row>
    <row r="12" spans="2:3" ht="12.75">
      <c r="B12" s="56">
        <f>EC*B11/0.65</f>
        <v>0.07236923076923077</v>
      </c>
      <c r="C12" s="45" t="s">
        <v>9</v>
      </c>
    </row>
    <row r="13" ht="12.75">
      <c r="B13" s="56"/>
    </row>
    <row r="14" spans="1:12" ht="9" customHeight="1">
      <c r="A14" s="119"/>
      <c r="B14" s="120" t="s">
        <v>37</v>
      </c>
      <c r="C14" s="119"/>
      <c r="D14" s="119"/>
      <c r="E14" s="119"/>
      <c r="F14" s="119"/>
      <c r="G14" s="119"/>
      <c r="H14" s="120" t="s">
        <v>38</v>
      </c>
      <c r="I14" s="119"/>
      <c r="J14" s="119"/>
      <c r="K14" s="119"/>
      <c r="L14" s="119"/>
    </row>
    <row r="15" spans="1:12" ht="15.75" hidden="1">
      <c r="A15" s="119"/>
      <c r="B15" s="121" t="s">
        <v>16</v>
      </c>
      <c r="C15" s="122" t="s">
        <v>17</v>
      </c>
      <c r="D15" s="122"/>
      <c r="E15" s="123" t="s">
        <v>18</v>
      </c>
      <c r="F15" s="119"/>
      <c r="G15" s="119"/>
      <c r="H15" s="121" t="s">
        <v>16</v>
      </c>
      <c r="I15" s="122" t="s">
        <v>17</v>
      </c>
      <c r="J15" s="119"/>
      <c r="K15" s="123" t="s">
        <v>18</v>
      </c>
      <c r="L15" s="119"/>
    </row>
    <row r="16" spans="1:12" ht="12.75" hidden="1">
      <c r="A16" s="122">
        <v>15</v>
      </c>
      <c r="B16" s="124">
        <f>+SUM($H$35:$H$167)</f>
        <v>86.22492307692283</v>
      </c>
      <c r="C16" s="125" t="s">
        <v>10</v>
      </c>
      <c r="D16" s="119"/>
      <c r="E16" s="119"/>
      <c r="F16" s="119"/>
      <c r="G16" s="122">
        <v>15</v>
      </c>
      <c r="H16" s="124">
        <f>+SUM($H$35:$H$167)</f>
        <v>86.22492307692283</v>
      </c>
      <c r="I16" s="125" t="s">
        <v>10</v>
      </c>
      <c r="J16" s="119"/>
      <c r="K16" s="119"/>
      <c r="L16" s="119"/>
    </row>
    <row r="17" spans="1:12" ht="12.75" hidden="1">
      <c r="A17" s="122">
        <f>A16+1</f>
        <v>16</v>
      </c>
      <c r="B17" s="124">
        <f>XNPV($B$9,$H$35:$H$167,$B$35:$B$167)</f>
        <v>66.75738324719407</v>
      </c>
      <c r="C17" s="125" t="str">
        <f>"PV Total $MM @"&amp;TEXT(B9,"0.0%")</f>
        <v>PV Total $MM @7.8%</v>
      </c>
      <c r="D17" s="119"/>
      <c r="E17" s="126"/>
      <c r="F17" s="119"/>
      <c r="G17" s="122">
        <f>G16+1</f>
        <v>16</v>
      </c>
      <c r="H17" s="124">
        <f>XNPV($B$9,$H$35:$H$167,$B$35:$B$167)</f>
        <v>66.75738324719407</v>
      </c>
      <c r="I17" s="125" t="str">
        <f>"PV Total $MM @"&amp;TEXT(B9,"0.0%")</f>
        <v>PV Total $MM @7.8%</v>
      </c>
      <c r="J17" s="119"/>
      <c r="K17" s="126"/>
      <c r="L17" s="119"/>
    </row>
    <row r="18" spans="1:12" ht="10.5" customHeight="1" hidden="1">
      <c r="A18" s="122">
        <f aca="true" t="shared" si="0" ref="A18:A28">A17+1</f>
        <v>17</v>
      </c>
      <c r="B18" s="128">
        <f>-PMT(0,133,B16)</f>
        <v>0.6483076923076905</v>
      </c>
      <c r="C18" s="125" t="s">
        <v>47</v>
      </c>
      <c r="D18" s="119"/>
      <c r="E18" s="126" t="s">
        <v>36</v>
      </c>
      <c r="F18" s="119"/>
      <c r="G18" s="122">
        <f aca="true" t="shared" si="1" ref="G18:G28">G17+1</f>
        <v>17</v>
      </c>
      <c r="H18" s="128">
        <f>H17/XNPV(B9,I35:I167,B35:B167)</f>
        <v>0.7372902679718257</v>
      </c>
      <c r="I18" s="125" t="s">
        <v>11</v>
      </c>
      <c r="J18" s="119"/>
      <c r="K18" s="126" t="s">
        <v>43</v>
      </c>
      <c r="L18" s="119"/>
    </row>
    <row r="19" spans="1:12" ht="12.75" hidden="1">
      <c r="A19" s="122">
        <f t="shared" si="0"/>
        <v>18</v>
      </c>
      <c r="B19" s="128">
        <f>B16/B8</f>
        <v>0.6483076923076905</v>
      </c>
      <c r="C19" s="125" t="s">
        <v>52</v>
      </c>
      <c r="D19" s="119"/>
      <c r="E19" s="127" t="s">
        <v>53</v>
      </c>
      <c r="F19" s="119"/>
      <c r="G19" s="122">
        <f t="shared" si="1"/>
        <v>18</v>
      </c>
      <c r="H19" s="128">
        <f>H16/B8</f>
        <v>0.6483076923076905</v>
      </c>
      <c r="I19" s="125" t="s">
        <v>52</v>
      </c>
      <c r="J19" s="119"/>
      <c r="K19" s="127" t="s">
        <v>54</v>
      </c>
      <c r="L19" s="119"/>
    </row>
    <row r="20" spans="1:12" ht="12.75" hidden="1">
      <c r="A20" s="122">
        <f t="shared" si="0"/>
        <v>19</v>
      </c>
      <c r="B20" s="128">
        <f>+B18*12</f>
        <v>7.779692307692286</v>
      </c>
      <c r="C20" s="125" t="s">
        <v>48</v>
      </c>
      <c r="D20" s="119"/>
      <c r="E20" s="119"/>
      <c r="F20" s="119"/>
      <c r="G20" s="122">
        <f t="shared" si="1"/>
        <v>19</v>
      </c>
      <c r="H20" s="128">
        <f>+H18*12</f>
        <v>8.847483215661908</v>
      </c>
      <c r="I20" s="125" t="s">
        <v>12</v>
      </c>
      <c r="J20" s="119"/>
      <c r="K20" s="119"/>
      <c r="L20" s="119"/>
    </row>
    <row r="21" spans="1:12" ht="12.75" hidden="1">
      <c r="A21" s="122">
        <f t="shared" si="0"/>
        <v>20</v>
      </c>
      <c r="B21" s="129">
        <f>$B$4</f>
        <v>345.7142857142857</v>
      </c>
      <c r="C21" s="230" t="s">
        <v>13</v>
      </c>
      <c r="D21" s="230"/>
      <c r="E21" s="119"/>
      <c r="F21" s="119"/>
      <c r="G21" s="122">
        <f t="shared" si="1"/>
        <v>20</v>
      </c>
      <c r="H21" s="129">
        <f>$B$4</f>
        <v>345.7142857142857</v>
      </c>
      <c r="I21" s="230" t="s">
        <v>13</v>
      </c>
      <c r="J21" s="230"/>
      <c r="K21" s="119"/>
      <c r="L21" s="119"/>
    </row>
    <row r="22" spans="1:12" ht="12.75" hidden="1">
      <c r="A22" s="122">
        <f t="shared" si="0"/>
        <v>21</v>
      </c>
      <c r="B22" s="130">
        <f>+B18*1000/B21</f>
        <v>1.875270184361088</v>
      </c>
      <c r="C22" s="116" t="s">
        <v>49</v>
      </c>
      <c r="D22" s="117"/>
      <c r="E22" s="118"/>
      <c r="F22" s="131"/>
      <c r="G22" s="122">
        <f t="shared" si="1"/>
        <v>21</v>
      </c>
      <c r="H22" s="130">
        <f>+H18*1000/H21</f>
        <v>2.1326577999185043</v>
      </c>
      <c r="I22" s="116" t="s">
        <v>14</v>
      </c>
      <c r="J22" s="117"/>
      <c r="K22" s="118"/>
      <c r="L22" s="119"/>
    </row>
    <row r="23" spans="1:12" ht="12.75" hidden="1">
      <c r="A23" s="122">
        <f t="shared" si="0"/>
        <v>22</v>
      </c>
      <c r="B23" s="130">
        <f>+B22*12</f>
        <v>22.503242212333056</v>
      </c>
      <c r="C23" s="116" t="s">
        <v>50</v>
      </c>
      <c r="D23" s="117"/>
      <c r="E23" s="118"/>
      <c r="F23" s="119"/>
      <c r="G23" s="122">
        <f t="shared" si="1"/>
        <v>22</v>
      </c>
      <c r="H23" s="130">
        <f>+H22*12</f>
        <v>25.59189359902205</v>
      </c>
      <c r="I23" s="116" t="s">
        <v>29</v>
      </c>
      <c r="J23" s="117"/>
      <c r="K23" s="118"/>
      <c r="L23" s="119"/>
    </row>
    <row r="24" spans="1:12" ht="12.75" hidden="1">
      <c r="A24" s="122">
        <f t="shared" si="0"/>
        <v>23</v>
      </c>
      <c r="B24" s="130">
        <f>B23/8760*1000</f>
        <v>2.5688632662480657</v>
      </c>
      <c r="C24" s="116" t="s">
        <v>51</v>
      </c>
      <c r="D24" s="117"/>
      <c r="E24" s="118"/>
      <c r="F24" s="131"/>
      <c r="G24" s="122">
        <f t="shared" si="1"/>
        <v>23</v>
      </c>
      <c r="H24" s="130">
        <f>H23/8760*1000</f>
        <v>2.9214490409842524</v>
      </c>
      <c r="I24" s="116" t="s">
        <v>30</v>
      </c>
      <c r="J24" s="117"/>
      <c r="K24" s="118"/>
      <c r="L24" s="119"/>
    </row>
    <row r="25" spans="1:12" ht="12.75" hidden="1">
      <c r="A25" s="122">
        <f t="shared" si="0"/>
        <v>24</v>
      </c>
      <c r="B25" s="132">
        <f>SUM($J$35:$J$167)</f>
        <v>33595680</v>
      </c>
      <c r="C25" s="125" t="s">
        <v>40</v>
      </c>
      <c r="D25" s="119"/>
      <c r="E25" s="118"/>
      <c r="F25" s="131"/>
      <c r="G25" s="122">
        <f t="shared" si="1"/>
        <v>24</v>
      </c>
      <c r="H25" s="132">
        <f>SUM($J$35:$J$167)</f>
        <v>33595680</v>
      </c>
      <c r="I25" s="125" t="s">
        <v>40</v>
      </c>
      <c r="J25" s="119"/>
      <c r="K25" s="118"/>
      <c r="L25" s="119"/>
    </row>
    <row r="26" spans="1:12" ht="12.75" hidden="1">
      <c r="A26" s="122">
        <f t="shared" si="0"/>
        <v>25</v>
      </c>
      <c r="B26" s="133">
        <f>SUM($K$35:$K$167)</f>
        <v>86.30270825662485</v>
      </c>
      <c r="C26" s="125" t="s">
        <v>41</v>
      </c>
      <c r="D26" s="119"/>
      <c r="E26" s="118"/>
      <c r="F26" s="131"/>
      <c r="G26" s="122">
        <f t="shared" si="1"/>
        <v>25</v>
      </c>
      <c r="H26" s="133">
        <f>SUM($L$35:$L$167)</f>
        <v>98.14806711721391</v>
      </c>
      <c r="I26" s="125" t="s">
        <v>41</v>
      </c>
      <c r="J26" s="119"/>
      <c r="K26" s="118"/>
      <c r="L26" s="119"/>
    </row>
    <row r="27" spans="1:12" ht="12.75" hidden="1">
      <c r="A27" s="122">
        <f t="shared" si="0"/>
        <v>26</v>
      </c>
      <c r="B27" s="130">
        <f>XNPV($B$9,$K$35:$K$167,$B$35:$B$167)</f>
        <v>57.38622363233356</v>
      </c>
      <c r="C27" s="116" t="s">
        <v>59</v>
      </c>
      <c r="D27" s="119"/>
      <c r="E27" s="118"/>
      <c r="F27" s="131"/>
      <c r="G27" s="122">
        <f t="shared" si="1"/>
        <v>26</v>
      </c>
      <c r="H27" s="130">
        <f>XNPV($B$9,$L$35:$L$167,$B$35:$B$167)</f>
        <v>65.26269038883102</v>
      </c>
      <c r="I27" s="116" t="s">
        <v>42</v>
      </c>
      <c r="J27" s="119"/>
      <c r="K27" s="118"/>
      <c r="L27" s="119"/>
    </row>
    <row r="28" spans="1:12" ht="12.75" hidden="1">
      <c r="A28" s="122">
        <f t="shared" si="0"/>
        <v>27</v>
      </c>
      <c r="B28" s="130">
        <f>B16/B25*1000000</f>
        <v>2.5665479334522425</v>
      </c>
      <c r="C28" s="116" t="s">
        <v>46</v>
      </c>
      <c r="D28" s="117"/>
      <c r="E28" s="118"/>
      <c r="F28" s="131"/>
      <c r="G28" s="122">
        <f t="shared" si="1"/>
        <v>27</v>
      </c>
      <c r="H28" s="130">
        <f>H16/H25*1000000</f>
        <v>2.5665479334522425</v>
      </c>
      <c r="I28" s="116" t="s">
        <v>46</v>
      </c>
      <c r="J28" s="117"/>
      <c r="K28" s="118"/>
      <c r="L28" s="119"/>
    </row>
    <row r="29" spans="1:12" ht="12.75" hidden="1">
      <c r="A29" s="122">
        <v>28</v>
      </c>
      <c r="B29" s="130">
        <f>XNPV($B$9,$M$35:$M$167,$B$35:$B$167)</f>
        <v>57.33924532805471</v>
      </c>
      <c r="C29" s="116" t="s">
        <v>61</v>
      </c>
      <c r="D29" s="117"/>
      <c r="E29" s="118"/>
      <c r="F29" s="131"/>
      <c r="G29" s="122">
        <v>28</v>
      </c>
      <c r="H29" s="130">
        <f>XNPV($B$9,$N$35:$N$167,$B$35:$B$167)</f>
        <v>65.20926414237186</v>
      </c>
      <c r="I29" s="116" t="s">
        <v>61</v>
      </c>
      <c r="J29" s="117"/>
      <c r="K29" s="118"/>
      <c r="L29" s="119"/>
    </row>
    <row r="30" spans="1:12" ht="12.75" hidden="1">
      <c r="A30" s="122"/>
      <c r="B30" s="115"/>
      <c r="C30" s="116"/>
      <c r="D30" s="117"/>
      <c r="E30" s="118"/>
      <c r="F30" s="131"/>
      <c r="G30" s="122"/>
      <c r="H30" s="115"/>
      <c r="I30" s="116"/>
      <c r="J30" s="117"/>
      <c r="K30" s="118"/>
      <c r="L30" s="119"/>
    </row>
    <row r="31" spans="2:7" ht="15.75">
      <c r="B31" s="84" t="s">
        <v>60</v>
      </c>
      <c r="D31" s="76"/>
      <c r="E31" s="81"/>
      <c r="F31" s="76"/>
      <c r="G31" s="76"/>
    </row>
    <row r="32" spans="1:14" ht="15.75">
      <c r="A32" s="1"/>
      <c r="B32" s="2" t="s">
        <v>15</v>
      </c>
      <c r="C32" s="3" t="s">
        <v>16</v>
      </c>
      <c r="D32" s="4" t="s">
        <v>17</v>
      </c>
      <c r="E32" s="4" t="s">
        <v>18</v>
      </c>
      <c r="F32" s="4" t="s">
        <v>19</v>
      </c>
      <c r="G32" s="4" t="s">
        <v>20</v>
      </c>
      <c r="H32" s="3" t="s">
        <v>21</v>
      </c>
      <c r="I32" s="3" t="s">
        <v>31</v>
      </c>
      <c r="J32" s="3" t="s">
        <v>34</v>
      </c>
      <c r="K32" s="3" t="s">
        <v>35</v>
      </c>
      <c r="L32" s="3" t="s">
        <v>39</v>
      </c>
      <c r="M32" s="4" t="s">
        <v>56</v>
      </c>
      <c r="N32" s="4" t="s">
        <v>57</v>
      </c>
    </row>
    <row r="33" spans="1:14" ht="110.25">
      <c r="A33" s="1"/>
      <c r="B33" s="5" t="s">
        <v>22</v>
      </c>
      <c r="C33" s="6" t="s">
        <v>23</v>
      </c>
      <c r="D33" s="27" t="s">
        <v>32</v>
      </c>
      <c r="E33" s="7" t="s">
        <v>24</v>
      </c>
      <c r="F33" s="7" t="s">
        <v>25</v>
      </c>
      <c r="G33" s="7" t="s">
        <v>26</v>
      </c>
      <c r="H33" s="7" t="s">
        <v>27</v>
      </c>
      <c r="I33" s="48" t="s">
        <v>62</v>
      </c>
      <c r="J33" s="48" t="s">
        <v>40</v>
      </c>
      <c r="K33" s="48" t="s">
        <v>45</v>
      </c>
      <c r="L33" s="48" t="s">
        <v>44</v>
      </c>
      <c r="M33" s="48" t="s">
        <v>55</v>
      </c>
      <c r="N33" s="48" t="s">
        <v>58</v>
      </c>
    </row>
    <row r="34" spans="1:14" ht="15.75">
      <c r="A34" s="1">
        <v>0</v>
      </c>
      <c r="B34" s="8"/>
      <c r="C34" s="8"/>
      <c r="D34" s="9"/>
      <c r="E34" s="10">
        <f>+B5</f>
        <v>215</v>
      </c>
      <c r="F34" s="11">
        <f>+B8</f>
        <v>133</v>
      </c>
      <c r="G34" s="10"/>
      <c r="H34" s="12">
        <f>+B12</f>
        <v>0.07236923076923077</v>
      </c>
      <c r="I34" s="12"/>
      <c r="J34" s="12"/>
      <c r="K34" s="12"/>
      <c r="L34" s="12"/>
      <c r="M34" s="12"/>
      <c r="N34" s="12"/>
    </row>
    <row r="35" spans="1:14" ht="15.75" outlineLevel="1">
      <c r="A35" s="1">
        <f>A34+1</f>
        <v>1</v>
      </c>
      <c r="B35" s="13">
        <v>42004</v>
      </c>
      <c r="C35" s="14">
        <f aca="true" t="shared" si="2" ref="C35:C98">+YEAR(B35)</f>
        <v>2014</v>
      </c>
      <c r="D35" s="28">
        <v>180</v>
      </c>
      <c r="E35" s="15">
        <f aca="true" t="shared" si="3" ref="E35:E98">+E34-F35</f>
        <v>213.38345864661653</v>
      </c>
      <c r="F35" s="16">
        <f>$B$5/$B$8</f>
        <v>1.6165413533834587</v>
      </c>
      <c r="G35" s="15">
        <f>+E35+0.5*F35</f>
        <v>214.19172932330827</v>
      </c>
      <c r="H35" s="17">
        <f>+G35*$B$12*1/12</f>
        <v>1.291740890688259</v>
      </c>
      <c r="I35" s="17">
        <v>1</v>
      </c>
      <c r="J35" s="28">
        <f>DAY(B35)*24*D35</f>
        <v>133920</v>
      </c>
      <c r="K35" s="17">
        <f aca="true" t="shared" si="4" ref="K35:K66">$B$24*J35/1000000</f>
        <v>0.344022168615941</v>
      </c>
      <c r="L35" s="17">
        <f aca="true" t="shared" si="5" ref="L35:L66">J35*$H$24/1000000</f>
        <v>0.3912404555686111</v>
      </c>
      <c r="M35" s="17">
        <f aca="true" t="shared" si="6" ref="M35:M66">$B$22*D35/1000</f>
        <v>0.33754863318499584</v>
      </c>
      <c r="N35" s="17">
        <f aca="true" t="shared" si="7" ref="N35:N66">$H$22*D35/1000</f>
        <v>0.3838784039853308</v>
      </c>
    </row>
    <row r="36" spans="1:14" ht="15.75" outlineLevel="1">
      <c r="A36" s="1">
        <f aca="true" t="shared" si="8" ref="A36:A99">+A35+1</f>
        <v>2</v>
      </c>
      <c r="B36" s="13">
        <v>42035</v>
      </c>
      <c r="C36" s="18">
        <f t="shared" si="2"/>
        <v>2015</v>
      </c>
      <c r="D36" s="28">
        <v>180</v>
      </c>
      <c r="E36" s="15">
        <f t="shared" si="3"/>
        <v>211.76691729323306</v>
      </c>
      <c r="F36" s="16">
        <f aca="true" t="shared" si="9" ref="F36:F98">$B$5/$B$8</f>
        <v>1.6165413533834587</v>
      </c>
      <c r="G36" s="15">
        <f aca="true" t="shared" si="10" ref="G36:G45">+E36+0.5*F36</f>
        <v>212.5751879699248</v>
      </c>
      <c r="H36" s="17">
        <f>+G36*$B$12*1/12</f>
        <v>1.2819919028340079</v>
      </c>
      <c r="I36" s="17">
        <v>1</v>
      </c>
      <c r="J36" s="28">
        <f aca="true" t="shared" si="11" ref="J36:J99">DAY(B36)*24*D36</f>
        <v>133920</v>
      </c>
      <c r="K36" s="17">
        <f t="shared" si="4"/>
        <v>0.344022168615941</v>
      </c>
      <c r="L36" s="17">
        <f t="shared" si="5"/>
        <v>0.3912404555686111</v>
      </c>
      <c r="M36" s="17">
        <f t="shared" si="6"/>
        <v>0.33754863318499584</v>
      </c>
      <c r="N36" s="17">
        <f t="shared" si="7"/>
        <v>0.3838784039853308</v>
      </c>
    </row>
    <row r="37" spans="1:14" ht="15.75" outlineLevel="1">
      <c r="A37" s="1">
        <f t="shared" si="8"/>
        <v>3</v>
      </c>
      <c r="B37" s="13">
        <v>42063</v>
      </c>
      <c r="C37" s="18">
        <f t="shared" si="2"/>
        <v>2015</v>
      </c>
      <c r="D37" s="28">
        <v>180</v>
      </c>
      <c r="E37" s="15">
        <f t="shared" si="3"/>
        <v>210.1503759398496</v>
      </c>
      <c r="F37" s="16">
        <f t="shared" si="9"/>
        <v>1.6165413533834587</v>
      </c>
      <c r="G37" s="15">
        <f t="shared" si="10"/>
        <v>210.95864661654133</v>
      </c>
      <c r="H37" s="17">
        <f aca="true" t="shared" si="12" ref="H37:H100">+G37*$B$12*1/12</f>
        <v>1.272242914979757</v>
      </c>
      <c r="I37" s="17">
        <v>1</v>
      </c>
      <c r="J37" s="28">
        <f t="shared" si="11"/>
        <v>120960</v>
      </c>
      <c r="K37" s="17">
        <f t="shared" si="4"/>
        <v>0.31072970068536604</v>
      </c>
      <c r="L37" s="17">
        <f t="shared" si="5"/>
        <v>0.3533784759974552</v>
      </c>
      <c r="M37" s="17">
        <f t="shared" si="6"/>
        <v>0.33754863318499584</v>
      </c>
      <c r="N37" s="17">
        <f t="shared" si="7"/>
        <v>0.3838784039853308</v>
      </c>
    </row>
    <row r="38" spans="1:14" ht="15.75" outlineLevel="1">
      <c r="A38" s="1">
        <f t="shared" si="8"/>
        <v>4</v>
      </c>
      <c r="B38" s="13">
        <v>42094</v>
      </c>
      <c r="C38" s="18">
        <f t="shared" si="2"/>
        <v>2015</v>
      </c>
      <c r="D38" s="28">
        <v>180</v>
      </c>
      <c r="E38" s="15">
        <f t="shared" si="3"/>
        <v>208.53383458646613</v>
      </c>
      <c r="F38" s="16">
        <f t="shared" si="9"/>
        <v>1.6165413533834587</v>
      </c>
      <c r="G38" s="15">
        <f t="shared" si="10"/>
        <v>209.34210526315786</v>
      </c>
      <c r="H38" s="17">
        <f t="shared" si="12"/>
        <v>1.262493927125506</v>
      </c>
      <c r="I38" s="17">
        <v>1</v>
      </c>
      <c r="J38" s="28">
        <f t="shared" si="11"/>
        <v>133920</v>
      </c>
      <c r="K38" s="17">
        <f t="shared" si="4"/>
        <v>0.344022168615941</v>
      </c>
      <c r="L38" s="17">
        <f t="shared" si="5"/>
        <v>0.3912404555686111</v>
      </c>
      <c r="M38" s="17">
        <f t="shared" si="6"/>
        <v>0.33754863318499584</v>
      </c>
      <c r="N38" s="17">
        <f t="shared" si="7"/>
        <v>0.3838784039853308</v>
      </c>
    </row>
    <row r="39" spans="1:14" ht="15.75" outlineLevel="1">
      <c r="A39" s="1">
        <f t="shared" si="8"/>
        <v>5</v>
      </c>
      <c r="B39" s="13">
        <v>42124</v>
      </c>
      <c r="C39" s="18">
        <f t="shared" si="2"/>
        <v>2015</v>
      </c>
      <c r="D39" s="28">
        <v>180</v>
      </c>
      <c r="E39" s="15">
        <f t="shared" si="3"/>
        <v>206.91729323308266</v>
      </c>
      <c r="F39" s="16">
        <f t="shared" si="9"/>
        <v>1.6165413533834587</v>
      </c>
      <c r="G39" s="15">
        <f t="shared" si="10"/>
        <v>207.7255639097744</v>
      </c>
      <c r="H39" s="17">
        <f t="shared" si="12"/>
        <v>1.2527449392712549</v>
      </c>
      <c r="I39" s="17">
        <v>1</v>
      </c>
      <c r="J39" s="28">
        <f t="shared" si="11"/>
        <v>129600</v>
      </c>
      <c r="K39" s="17">
        <f t="shared" si="4"/>
        <v>0.3329246793057493</v>
      </c>
      <c r="L39" s="17">
        <f t="shared" si="5"/>
        <v>0.3786197957115591</v>
      </c>
      <c r="M39" s="17">
        <f t="shared" si="6"/>
        <v>0.33754863318499584</v>
      </c>
      <c r="N39" s="17">
        <f t="shared" si="7"/>
        <v>0.3838784039853308</v>
      </c>
    </row>
    <row r="40" spans="1:14" ht="15.75" outlineLevel="1">
      <c r="A40" s="1">
        <f t="shared" si="8"/>
        <v>6</v>
      </c>
      <c r="B40" s="13">
        <v>42155</v>
      </c>
      <c r="C40" s="18">
        <f t="shared" si="2"/>
        <v>2015</v>
      </c>
      <c r="D40" s="28">
        <v>180</v>
      </c>
      <c r="E40" s="15">
        <f t="shared" si="3"/>
        <v>205.3007518796992</v>
      </c>
      <c r="F40" s="16">
        <f t="shared" si="9"/>
        <v>1.6165413533834587</v>
      </c>
      <c r="G40" s="15">
        <f t="shared" si="10"/>
        <v>206.10902255639093</v>
      </c>
      <c r="H40" s="17">
        <f t="shared" si="12"/>
        <v>1.2429959514170037</v>
      </c>
      <c r="I40" s="17">
        <v>1</v>
      </c>
      <c r="J40" s="28">
        <f t="shared" si="11"/>
        <v>133920</v>
      </c>
      <c r="K40" s="17">
        <f t="shared" si="4"/>
        <v>0.344022168615941</v>
      </c>
      <c r="L40" s="17">
        <f t="shared" si="5"/>
        <v>0.3912404555686111</v>
      </c>
      <c r="M40" s="17">
        <f t="shared" si="6"/>
        <v>0.33754863318499584</v>
      </c>
      <c r="N40" s="17">
        <f t="shared" si="7"/>
        <v>0.3838784039853308</v>
      </c>
    </row>
    <row r="41" spans="1:14" ht="15.75" outlineLevel="1">
      <c r="A41" s="1">
        <f t="shared" si="8"/>
        <v>7</v>
      </c>
      <c r="B41" s="13">
        <v>42185</v>
      </c>
      <c r="C41" s="18">
        <f t="shared" si="2"/>
        <v>2015</v>
      </c>
      <c r="D41" s="28">
        <v>180</v>
      </c>
      <c r="E41" s="15">
        <f t="shared" si="3"/>
        <v>203.68421052631572</v>
      </c>
      <c r="F41" s="16">
        <f t="shared" si="9"/>
        <v>1.6165413533834587</v>
      </c>
      <c r="G41" s="15">
        <f t="shared" si="10"/>
        <v>204.49248120300746</v>
      </c>
      <c r="H41" s="17">
        <f t="shared" si="12"/>
        <v>1.2332469635627528</v>
      </c>
      <c r="I41" s="17">
        <v>1</v>
      </c>
      <c r="J41" s="28">
        <f t="shared" si="11"/>
        <v>129600</v>
      </c>
      <c r="K41" s="17">
        <f t="shared" si="4"/>
        <v>0.3329246793057493</v>
      </c>
      <c r="L41" s="17">
        <f t="shared" si="5"/>
        <v>0.3786197957115591</v>
      </c>
      <c r="M41" s="17">
        <f t="shared" si="6"/>
        <v>0.33754863318499584</v>
      </c>
      <c r="N41" s="17">
        <f t="shared" si="7"/>
        <v>0.3838784039853308</v>
      </c>
    </row>
    <row r="42" spans="1:14" ht="15.75" outlineLevel="1">
      <c r="A42" s="1">
        <f t="shared" si="8"/>
        <v>8</v>
      </c>
      <c r="B42" s="13">
        <v>42216</v>
      </c>
      <c r="C42" s="18">
        <f t="shared" si="2"/>
        <v>2015</v>
      </c>
      <c r="D42" s="28">
        <v>180</v>
      </c>
      <c r="E42" s="15">
        <f t="shared" si="3"/>
        <v>202.06766917293226</v>
      </c>
      <c r="F42" s="16">
        <f t="shared" si="9"/>
        <v>1.6165413533834587</v>
      </c>
      <c r="G42" s="15">
        <f t="shared" si="10"/>
        <v>202.875939849624</v>
      </c>
      <c r="H42" s="17">
        <f t="shared" si="12"/>
        <v>1.2234979757085016</v>
      </c>
      <c r="I42" s="17">
        <v>1</v>
      </c>
      <c r="J42" s="28">
        <f t="shared" si="11"/>
        <v>133920</v>
      </c>
      <c r="K42" s="17">
        <f t="shared" si="4"/>
        <v>0.344022168615941</v>
      </c>
      <c r="L42" s="17">
        <f t="shared" si="5"/>
        <v>0.3912404555686111</v>
      </c>
      <c r="M42" s="17">
        <f t="shared" si="6"/>
        <v>0.33754863318499584</v>
      </c>
      <c r="N42" s="17">
        <f t="shared" si="7"/>
        <v>0.3838784039853308</v>
      </c>
    </row>
    <row r="43" spans="1:14" ht="15.75" outlineLevel="1">
      <c r="A43" s="1">
        <f t="shared" si="8"/>
        <v>9</v>
      </c>
      <c r="B43" s="13">
        <v>42247</v>
      </c>
      <c r="C43" s="18">
        <f t="shared" si="2"/>
        <v>2015</v>
      </c>
      <c r="D43" s="28">
        <v>180</v>
      </c>
      <c r="E43" s="15">
        <f t="shared" si="3"/>
        <v>200.4511278195488</v>
      </c>
      <c r="F43" s="16">
        <f t="shared" si="9"/>
        <v>1.6165413533834587</v>
      </c>
      <c r="G43" s="15">
        <f t="shared" si="10"/>
        <v>201.25939849624052</v>
      </c>
      <c r="H43" s="17">
        <f t="shared" si="12"/>
        <v>1.2137489878542504</v>
      </c>
      <c r="I43" s="17">
        <v>1</v>
      </c>
      <c r="J43" s="28">
        <f t="shared" si="11"/>
        <v>133920</v>
      </c>
      <c r="K43" s="17">
        <f t="shared" si="4"/>
        <v>0.344022168615941</v>
      </c>
      <c r="L43" s="17">
        <f t="shared" si="5"/>
        <v>0.3912404555686111</v>
      </c>
      <c r="M43" s="17">
        <f t="shared" si="6"/>
        <v>0.33754863318499584</v>
      </c>
      <c r="N43" s="17">
        <f t="shared" si="7"/>
        <v>0.3838784039853308</v>
      </c>
    </row>
    <row r="44" spans="1:14" ht="15.75" outlineLevel="1">
      <c r="A44" s="1">
        <f t="shared" si="8"/>
        <v>10</v>
      </c>
      <c r="B44" s="13">
        <v>42277</v>
      </c>
      <c r="C44" s="18">
        <f t="shared" si="2"/>
        <v>2015</v>
      </c>
      <c r="D44" s="28">
        <v>180</v>
      </c>
      <c r="E44" s="15">
        <f t="shared" si="3"/>
        <v>198.83458646616532</v>
      </c>
      <c r="F44" s="16">
        <f t="shared" si="9"/>
        <v>1.6165413533834587</v>
      </c>
      <c r="G44" s="15">
        <f t="shared" si="10"/>
        <v>199.64285714285705</v>
      </c>
      <c r="H44" s="17">
        <f t="shared" si="12"/>
        <v>1.2039999999999995</v>
      </c>
      <c r="I44" s="17">
        <v>1</v>
      </c>
      <c r="J44" s="28">
        <f t="shared" si="11"/>
        <v>129600</v>
      </c>
      <c r="K44" s="17">
        <f t="shared" si="4"/>
        <v>0.3329246793057493</v>
      </c>
      <c r="L44" s="17">
        <f t="shared" si="5"/>
        <v>0.3786197957115591</v>
      </c>
      <c r="M44" s="17">
        <f t="shared" si="6"/>
        <v>0.33754863318499584</v>
      </c>
      <c r="N44" s="17">
        <f t="shared" si="7"/>
        <v>0.3838784039853308</v>
      </c>
    </row>
    <row r="45" spans="1:14" ht="15.75" outlineLevel="1">
      <c r="A45" s="1">
        <f t="shared" si="8"/>
        <v>11</v>
      </c>
      <c r="B45" s="13">
        <v>42308</v>
      </c>
      <c r="C45" s="19">
        <f t="shared" si="2"/>
        <v>2015</v>
      </c>
      <c r="D45" s="29">
        <v>180</v>
      </c>
      <c r="E45" s="24">
        <f t="shared" si="3"/>
        <v>197.21804511278185</v>
      </c>
      <c r="F45" s="25">
        <f t="shared" si="9"/>
        <v>1.6165413533834587</v>
      </c>
      <c r="G45" s="24">
        <f t="shared" si="10"/>
        <v>198.02631578947359</v>
      </c>
      <c r="H45" s="26">
        <f t="shared" si="12"/>
        <v>1.1942510121457484</v>
      </c>
      <c r="I45" s="26">
        <v>1</v>
      </c>
      <c r="J45" s="29">
        <f t="shared" si="11"/>
        <v>133920</v>
      </c>
      <c r="K45" s="26">
        <f t="shared" si="4"/>
        <v>0.344022168615941</v>
      </c>
      <c r="L45" s="26">
        <f t="shared" si="5"/>
        <v>0.3912404555686111</v>
      </c>
      <c r="M45" s="26">
        <f t="shared" si="6"/>
        <v>0.33754863318499584</v>
      </c>
      <c r="N45" s="26">
        <f t="shared" si="7"/>
        <v>0.3838784039853308</v>
      </c>
    </row>
    <row r="46" spans="1:14" ht="15.75">
      <c r="A46" s="1">
        <f t="shared" si="8"/>
        <v>12</v>
      </c>
      <c r="B46" s="13">
        <v>42338</v>
      </c>
      <c r="C46" s="20">
        <f t="shared" si="2"/>
        <v>2015</v>
      </c>
      <c r="D46" s="30">
        <v>180</v>
      </c>
      <c r="E46" s="21">
        <f t="shared" si="3"/>
        <v>195.60150375939838</v>
      </c>
      <c r="F46" s="22">
        <f t="shared" si="9"/>
        <v>1.6165413533834587</v>
      </c>
      <c r="G46" s="21">
        <f>+E46+0.5*F46</f>
        <v>196.40977443609012</v>
      </c>
      <c r="H46" s="23">
        <f t="shared" si="12"/>
        <v>1.1845020242914972</v>
      </c>
      <c r="I46" s="23">
        <v>1</v>
      </c>
      <c r="J46" s="30">
        <f t="shared" si="11"/>
        <v>129600</v>
      </c>
      <c r="K46" s="23">
        <f t="shared" si="4"/>
        <v>0.3329246793057493</v>
      </c>
      <c r="L46" s="23">
        <f t="shared" si="5"/>
        <v>0.3786197957115591</v>
      </c>
      <c r="M46" s="23">
        <f t="shared" si="6"/>
        <v>0.33754863318499584</v>
      </c>
      <c r="N46" s="23">
        <f t="shared" si="7"/>
        <v>0.3838784039853308</v>
      </c>
    </row>
    <row r="47" spans="1:14" ht="15.75" outlineLevel="1">
      <c r="A47" s="1">
        <f t="shared" si="8"/>
        <v>13</v>
      </c>
      <c r="B47" s="13">
        <v>42369</v>
      </c>
      <c r="C47" s="14">
        <f t="shared" si="2"/>
        <v>2015</v>
      </c>
      <c r="D47" s="28">
        <v>280</v>
      </c>
      <c r="E47" s="15">
        <f t="shared" si="3"/>
        <v>193.98496240601492</v>
      </c>
      <c r="F47" s="16">
        <f t="shared" si="9"/>
        <v>1.6165413533834587</v>
      </c>
      <c r="G47" s="15">
        <f>+E47+0.5*F47</f>
        <v>194.79323308270665</v>
      </c>
      <c r="H47" s="17">
        <f t="shared" si="12"/>
        <v>1.1747530364372463</v>
      </c>
      <c r="I47" s="17">
        <v>1</v>
      </c>
      <c r="J47" s="28">
        <f t="shared" si="11"/>
        <v>208320</v>
      </c>
      <c r="K47" s="17">
        <f t="shared" si="4"/>
        <v>0.535145595624797</v>
      </c>
      <c r="L47" s="17">
        <f t="shared" si="5"/>
        <v>0.6085962642178394</v>
      </c>
      <c r="M47" s="17">
        <f t="shared" si="6"/>
        <v>0.5250756516211046</v>
      </c>
      <c r="N47" s="17">
        <f t="shared" si="7"/>
        <v>0.5971441839771813</v>
      </c>
    </row>
    <row r="48" spans="1:14" ht="15.75" outlineLevel="1">
      <c r="A48" s="1">
        <f t="shared" si="8"/>
        <v>14</v>
      </c>
      <c r="B48" s="13">
        <v>42400</v>
      </c>
      <c r="C48" s="18">
        <f t="shared" si="2"/>
        <v>2016</v>
      </c>
      <c r="D48" s="28">
        <v>280</v>
      </c>
      <c r="E48" s="15">
        <f t="shared" si="3"/>
        <v>192.36842105263145</v>
      </c>
      <c r="F48" s="16">
        <f t="shared" si="9"/>
        <v>1.6165413533834587</v>
      </c>
      <c r="G48" s="15">
        <f aca="true" t="shared" si="13" ref="G48:G58">+E48+0.5*F48</f>
        <v>193.17669172932318</v>
      </c>
      <c r="H48" s="17">
        <f t="shared" si="12"/>
        <v>1.165004048582995</v>
      </c>
      <c r="I48" s="17">
        <v>1</v>
      </c>
      <c r="J48" s="28">
        <f t="shared" si="11"/>
        <v>208320</v>
      </c>
      <c r="K48" s="17">
        <f t="shared" si="4"/>
        <v>0.535145595624797</v>
      </c>
      <c r="L48" s="17">
        <f t="shared" si="5"/>
        <v>0.6085962642178394</v>
      </c>
      <c r="M48" s="17">
        <f t="shared" si="6"/>
        <v>0.5250756516211046</v>
      </c>
      <c r="N48" s="17">
        <f t="shared" si="7"/>
        <v>0.5971441839771813</v>
      </c>
    </row>
    <row r="49" spans="1:14" ht="15.75" outlineLevel="1">
      <c r="A49" s="1">
        <f t="shared" si="8"/>
        <v>15</v>
      </c>
      <c r="B49" s="13">
        <v>42429</v>
      </c>
      <c r="C49" s="18">
        <f t="shared" si="2"/>
        <v>2016</v>
      </c>
      <c r="D49" s="28">
        <v>280</v>
      </c>
      <c r="E49" s="15">
        <f t="shared" si="3"/>
        <v>190.75187969924798</v>
      </c>
      <c r="F49" s="16">
        <f t="shared" si="9"/>
        <v>1.6165413533834587</v>
      </c>
      <c r="G49" s="15">
        <f t="shared" si="13"/>
        <v>191.5601503759397</v>
      </c>
      <c r="H49" s="17">
        <f t="shared" si="12"/>
        <v>1.1552550607287442</v>
      </c>
      <c r="I49" s="17">
        <v>1</v>
      </c>
      <c r="J49" s="28">
        <f t="shared" si="11"/>
        <v>194880</v>
      </c>
      <c r="K49" s="17">
        <f t="shared" si="4"/>
        <v>0.5006200733264231</v>
      </c>
      <c r="L49" s="17">
        <f t="shared" si="5"/>
        <v>0.5693319891070111</v>
      </c>
      <c r="M49" s="17">
        <f t="shared" si="6"/>
        <v>0.5250756516211046</v>
      </c>
      <c r="N49" s="17">
        <f t="shared" si="7"/>
        <v>0.5971441839771813</v>
      </c>
    </row>
    <row r="50" spans="1:14" ht="15.75" outlineLevel="1">
      <c r="A50" s="1">
        <f t="shared" si="8"/>
        <v>16</v>
      </c>
      <c r="B50" s="13">
        <v>42460</v>
      </c>
      <c r="C50" s="18">
        <f t="shared" si="2"/>
        <v>2016</v>
      </c>
      <c r="D50" s="28">
        <v>280</v>
      </c>
      <c r="E50" s="15">
        <f t="shared" si="3"/>
        <v>189.1353383458645</v>
      </c>
      <c r="F50" s="16">
        <f t="shared" si="9"/>
        <v>1.6165413533834587</v>
      </c>
      <c r="G50" s="15">
        <f t="shared" si="13"/>
        <v>189.94360902255625</v>
      </c>
      <c r="H50" s="17">
        <f t="shared" si="12"/>
        <v>1.145506072874493</v>
      </c>
      <c r="I50" s="17">
        <v>1</v>
      </c>
      <c r="J50" s="28">
        <f t="shared" si="11"/>
        <v>208320</v>
      </c>
      <c r="K50" s="17">
        <f t="shared" si="4"/>
        <v>0.535145595624797</v>
      </c>
      <c r="L50" s="17">
        <f t="shared" si="5"/>
        <v>0.6085962642178394</v>
      </c>
      <c r="M50" s="17">
        <f t="shared" si="6"/>
        <v>0.5250756516211046</v>
      </c>
      <c r="N50" s="17">
        <f t="shared" si="7"/>
        <v>0.5971441839771813</v>
      </c>
    </row>
    <row r="51" spans="1:14" ht="15.75" outlineLevel="1">
      <c r="A51" s="1">
        <f t="shared" si="8"/>
        <v>17</v>
      </c>
      <c r="B51" s="13">
        <v>42490</v>
      </c>
      <c r="C51" s="18">
        <f t="shared" si="2"/>
        <v>2016</v>
      </c>
      <c r="D51" s="28">
        <v>280</v>
      </c>
      <c r="E51" s="15">
        <f t="shared" si="3"/>
        <v>187.51879699248104</v>
      </c>
      <c r="F51" s="16">
        <f t="shared" si="9"/>
        <v>1.6165413533834587</v>
      </c>
      <c r="G51" s="15">
        <f t="shared" si="13"/>
        <v>188.32706766917278</v>
      </c>
      <c r="H51" s="17">
        <f t="shared" si="12"/>
        <v>1.135757085020242</v>
      </c>
      <c r="I51" s="17">
        <v>1</v>
      </c>
      <c r="J51" s="28">
        <f t="shared" si="11"/>
        <v>201600</v>
      </c>
      <c r="K51" s="17">
        <f t="shared" si="4"/>
        <v>0.51788283447561</v>
      </c>
      <c r="L51" s="17">
        <f t="shared" si="5"/>
        <v>0.5889641266624253</v>
      </c>
      <c r="M51" s="17">
        <f t="shared" si="6"/>
        <v>0.5250756516211046</v>
      </c>
      <c r="N51" s="17">
        <f t="shared" si="7"/>
        <v>0.5971441839771813</v>
      </c>
    </row>
    <row r="52" spans="1:14" ht="15.75" outlineLevel="1">
      <c r="A52" s="1">
        <f t="shared" si="8"/>
        <v>18</v>
      </c>
      <c r="B52" s="13">
        <v>42521</v>
      </c>
      <c r="C52" s="18">
        <f t="shared" si="2"/>
        <v>2016</v>
      </c>
      <c r="D52" s="28">
        <v>280</v>
      </c>
      <c r="E52" s="15">
        <f t="shared" si="3"/>
        <v>185.90225563909758</v>
      </c>
      <c r="F52" s="16">
        <f t="shared" si="9"/>
        <v>1.6165413533834587</v>
      </c>
      <c r="G52" s="15">
        <f t="shared" si="13"/>
        <v>186.7105263157893</v>
      </c>
      <c r="H52" s="17">
        <f t="shared" si="12"/>
        <v>1.126008097165991</v>
      </c>
      <c r="I52" s="17">
        <v>1</v>
      </c>
      <c r="J52" s="28">
        <f t="shared" si="11"/>
        <v>208320</v>
      </c>
      <c r="K52" s="17">
        <f t="shared" si="4"/>
        <v>0.535145595624797</v>
      </c>
      <c r="L52" s="17">
        <f t="shared" si="5"/>
        <v>0.6085962642178394</v>
      </c>
      <c r="M52" s="17">
        <f t="shared" si="6"/>
        <v>0.5250756516211046</v>
      </c>
      <c r="N52" s="17">
        <f t="shared" si="7"/>
        <v>0.5971441839771813</v>
      </c>
    </row>
    <row r="53" spans="1:14" ht="15.75" outlineLevel="1">
      <c r="A53" s="1">
        <f t="shared" si="8"/>
        <v>19</v>
      </c>
      <c r="B53" s="13">
        <v>42551</v>
      </c>
      <c r="C53" s="18">
        <f t="shared" si="2"/>
        <v>2016</v>
      </c>
      <c r="D53" s="28">
        <v>280</v>
      </c>
      <c r="E53" s="15">
        <f t="shared" si="3"/>
        <v>184.2857142857141</v>
      </c>
      <c r="F53" s="16">
        <f t="shared" si="9"/>
        <v>1.6165413533834587</v>
      </c>
      <c r="G53" s="15">
        <f t="shared" si="13"/>
        <v>185.09398496240584</v>
      </c>
      <c r="H53" s="17">
        <f t="shared" si="12"/>
        <v>1.1162591093117398</v>
      </c>
      <c r="I53" s="17">
        <v>1</v>
      </c>
      <c r="J53" s="28">
        <f t="shared" si="11"/>
        <v>201600</v>
      </c>
      <c r="K53" s="17">
        <f t="shared" si="4"/>
        <v>0.51788283447561</v>
      </c>
      <c r="L53" s="17">
        <f t="shared" si="5"/>
        <v>0.5889641266624253</v>
      </c>
      <c r="M53" s="17">
        <f t="shared" si="6"/>
        <v>0.5250756516211046</v>
      </c>
      <c r="N53" s="17">
        <f t="shared" si="7"/>
        <v>0.5971441839771813</v>
      </c>
    </row>
    <row r="54" spans="1:14" ht="15.75" outlineLevel="1">
      <c r="A54" s="1">
        <f t="shared" si="8"/>
        <v>20</v>
      </c>
      <c r="B54" s="13">
        <v>42582</v>
      </c>
      <c r="C54" s="18">
        <f t="shared" si="2"/>
        <v>2016</v>
      </c>
      <c r="D54" s="28">
        <v>280</v>
      </c>
      <c r="E54" s="15">
        <f t="shared" si="3"/>
        <v>182.66917293233064</v>
      </c>
      <c r="F54" s="16">
        <f t="shared" si="9"/>
        <v>1.6165413533834587</v>
      </c>
      <c r="G54" s="15">
        <f t="shared" si="13"/>
        <v>183.47744360902237</v>
      </c>
      <c r="H54" s="17">
        <f t="shared" si="12"/>
        <v>1.1065101214574888</v>
      </c>
      <c r="I54" s="17">
        <v>1</v>
      </c>
      <c r="J54" s="28">
        <f t="shared" si="11"/>
        <v>208320</v>
      </c>
      <c r="K54" s="17">
        <f t="shared" si="4"/>
        <v>0.535145595624797</v>
      </c>
      <c r="L54" s="17">
        <f t="shared" si="5"/>
        <v>0.6085962642178394</v>
      </c>
      <c r="M54" s="17">
        <f t="shared" si="6"/>
        <v>0.5250756516211046</v>
      </c>
      <c r="N54" s="17">
        <f t="shared" si="7"/>
        <v>0.5971441839771813</v>
      </c>
    </row>
    <row r="55" spans="1:14" ht="15.75" outlineLevel="1">
      <c r="A55" s="1">
        <f t="shared" si="8"/>
        <v>21</v>
      </c>
      <c r="B55" s="13">
        <v>42613</v>
      </c>
      <c r="C55" s="18">
        <f t="shared" si="2"/>
        <v>2016</v>
      </c>
      <c r="D55" s="28">
        <v>280</v>
      </c>
      <c r="E55" s="15">
        <f t="shared" si="3"/>
        <v>181.05263157894717</v>
      </c>
      <c r="F55" s="16">
        <f t="shared" si="9"/>
        <v>1.6165413533834587</v>
      </c>
      <c r="G55" s="15">
        <f t="shared" si="13"/>
        <v>181.8609022556389</v>
      </c>
      <c r="H55" s="17">
        <f t="shared" si="12"/>
        <v>1.0967611336032377</v>
      </c>
      <c r="I55" s="17">
        <v>1</v>
      </c>
      <c r="J55" s="28">
        <f t="shared" si="11"/>
        <v>208320</v>
      </c>
      <c r="K55" s="17">
        <f t="shared" si="4"/>
        <v>0.535145595624797</v>
      </c>
      <c r="L55" s="17">
        <f t="shared" si="5"/>
        <v>0.6085962642178394</v>
      </c>
      <c r="M55" s="17">
        <f t="shared" si="6"/>
        <v>0.5250756516211046</v>
      </c>
      <c r="N55" s="17">
        <f t="shared" si="7"/>
        <v>0.5971441839771813</v>
      </c>
    </row>
    <row r="56" spans="1:14" ht="15.75" outlineLevel="1">
      <c r="A56" s="1">
        <f t="shared" si="8"/>
        <v>22</v>
      </c>
      <c r="B56" s="13">
        <v>42643</v>
      </c>
      <c r="C56" s="18">
        <f t="shared" si="2"/>
        <v>2016</v>
      </c>
      <c r="D56" s="28">
        <v>280</v>
      </c>
      <c r="E56" s="15">
        <f t="shared" si="3"/>
        <v>179.4360902255637</v>
      </c>
      <c r="F56" s="16">
        <f t="shared" si="9"/>
        <v>1.6165413533834587</v>
      </c>
      <c r="G56" s="15">
        <f t="shared" si="13"/>
        <v>180.24436090225544</v>
      </c>
      <c r="H56" s="17">
        <f t="shared" si="12"/>
        <v>1.0870121457489865</v>
      </c>
      <c r="I56" s="17">
        <v>1</v>
      </c>
      <c r="J56" s="28">
        <f t="shared" si="11"/>
        <v>201600</v>
      </c>
      <c r="K56" s="17">
        <f t="shared" si="4"/>
        <v>0.51788283447561</v>
      </c>
      <c r="L56" s="17">
        <f t="shared" si="5"/>
        <v>0.5889641266624253</v>
      </c>
      <c r="M56" s="17">
        <f t="shared" si="6"/>
        <v>0.5250756516211046</v>
      </c>
      <c r="N56" s="17">
        <f t="shared" si="7"/>
        <v>0.5971441839771813</v>
      </c>
    </row>
    <row r="57" spans="1:14" ht="15.75" outlineLevel="1">
      <c r="A57" s="1">
        <f t="shared" si="8"/>
        <v>23</v>
      </c>
      <c r="B57" s="13">
        <v>42674</v>
      </c>
      <c r="C57" s="19">
        <f t="shared" si="2"/>
        <v>2016</v>
      </c>
      <c r="D57" s="29">
        <v>280</v>
      </c>
      <c r="E57" s="24">
        <f t="shared" si="3"/>
        <v>177.81954887218023</v>
      </c>
      <c r="F57" s="25">
        <f t="shared" si="9"/>
        <v>1.6165413533834587</v>
      </c>
      <c r="G57" s="24">
        <f t="shared" si="13"/>
        <v>178.62781954887197</v>
      </c>
      <c r="H57" s="26">
        <f t="shared" si="12"/>
        <v>1.0772631578947356</v>
      </c>
      <c r="I57" s="26">
        <v>1</v>
      </c>
      <c r="J57" s="29">
        <f t="shared" si="11"/>
        <v>208320</v>
      </c>
      <c r="K57" s="26">
        <f t="shared" si="4"/>
        <v>0.535145595624797</v>
      </c>
      <c r="L57" s="26">
        <f t="shared" si="5"/>
        <v>0.6085962642178394</v>
      </c>
      <c r="M57" s="26">
        <f t="shared" si="6"/>
        <v>0.5250756516211046</v>
      </c>
      <c r="N57" s="26">
        <f t="shared" si="7"/>
        <v>0.5971441839771813</v>
      </c>
    </row>
    <row r="58" spans="1:14" ht="15.75">
      <c r="A58" s="1">
        <f t="shared" si="8"/>
        <v>24</v>
      </c>
      <c r="B58" s="33">
        <v>42704</v>
      </c>
      <c r="C58" s="20">
        <f t="shared" si="2"/>
        <v>2016</v>
      </c>
      <c r="D58" s="30">
        <v>280</v>
      </c>
      <c r="E58" s="21">
        <f t="shared" si="3"/>
        <v>176.20300751879677</v>
      </c>
      <c r="F58" s="22">
        <f t="shared" si="9"/>
        <v>1.6165413533834587</v>
      </c>
      <c r="G58" s="21">
        <f t="shared" si="13"/>
        <v>177.0112781954885</v>
      </c>
      <c r="H58" s="23">
        <f t="shared" si="12"/>
        <v>1.0675141700404844</v>
      </c>
      <c r="I58" s="23">
        <v>1</v>
      </c>
      <c r="J58" s="30">
        <f t="shared" si="11"/>
        <v>201600</v>
      </c>
      <c r="K58" s="23">
        <f t="shared" si="4"/>
        <v>0.51788283447561</v>
      </c>
      <c r="L58" s="23">
        <f t="shared" si="5"/>
        <v>0.5889641266624253</v>
      </c>
      <c r="M58" s="23">
        <f t="shared" si="6"/>
        <v>0.5250756516211046</v>
      </c>
      <c r="N58" s="23">
        <f t="shared" si="7"/>
        <v>0.5971441839771813</v>
      </c>
    </row>
    <row r="59" spans="1:14" ht="15.75" outlineLevel="1">
      <c r="A59" s="1">
        <f t="shared" si="8"/>
        <v>25</v>
      </c>
      <c r="B59" s="39">
        <v>42735</v>
      </c>
      <c r="C59" s="8">
        <f t="shared" si="2"/>
        <v>2016</v>
      </c>
      <c r="D59" s="40">
        <v>380</v>
      </c>
      <c r="E59" s="10">
        <f t="shared" si="3"/>
        <v>174.5864661654133</v>
      </c>
      <c r="F59" s="41">
        <f t="shared" si="9"/>
        <v>1.6165413533834587</v>
      </c>
      <c r="G59" s="10">
        <f>+E59+0.5*F59</f>
        <v>175.39473684210503</v>
      </c>
      <c r="H59" s="42">
        <f t="shared" si="12"/>
        <v>1.0577651821862335</v>
      </c>
      <c r="I59" s="42">
        <v>1</v>
      </c>
      <c r="J59" s="40">
        <f t="shared" si="11"/>
        <v>282720</v>
      </c>
      <c r="K59" s="42">
        <f t="shared" si="4"/>
        <v>0.7262690226336531</v>
      </c>
      <c r="L59" s="42">
        <f t="shared" si="5"/>
        <v>0.8259520728670678</v>
      </c>
      <c r="M59" s="42">
        <f t="shared" si="6"/>
        <v>0.7126026700572134</v>
      </c>
      <c r="N59" s="42">
        <f t="shared" si="7"/>
        <v>0.8104099639690316</v>
      </c>
    </row>
    <row r="60" spans="1:14" ht="15.75" outlineLevel="1">
      <c r="A60" s="1">
        <f t="shared" si="8"/>
        <v>26</v>
      </c>
      <c r="B60" s="13">
        <v>42766</v>
      </c>
      <c r="C60" s="18">
        <f t="shared" si="2"/>
        <v>2017</v>
      </c>
      <c r="D60" s="28">
        <v>380</v>
      </c>
      <c r="E60" s="15">
        <f t="shared" si="3"/>
        <v>172.96992481202983</v>
      </c>
      <c r="F60" s="16">
        <f t="shared" si="9"/>
        <v>1.6165413533834587</v>
      </c>
      <c r="G60" s="15">
        <f aca="true" t="shared" si="14" ref="G60:G123">+E60+0.5*F60</f>
        <v>173.77819548872156</v>
      </c>
      <c r="H60" s="17">
        <f t="shared" si="12"/>
        <v>1.0480161943319823</v>
      </c>
      <c r="I60" s="17">
        <v>1</v>
      </c>
      <c r="J60" s="28">
        <f t="shared" si="11"/>
        <v>282720</v>
      </c>
      <c r="K60" s="17">
        <f t="shared" si="4"/>
        <v>0.7262690226336531</v>
      </c>
      <c r="L60" s="17">
        <f t="shared" si="5"/>
        <v>0.8259520728670678</v>
      </c>
      <c r="M60" s="17">
        <f t="shared" si="6"/>
        <v>0.7126026700572134</v>
      </c>
      <c r="N60" s="17">
        <f t="shared" si="7"/>
        <v>0.8104099639690316</v>
      </c>
    </row>
    <row r="61" spans="1:14" ht="15.75" outlineLevel="1">
      <c r="A61" s="1">
        <f t="shared" si="8"/>
        <v>27</v>
      </c>
      <c r="B61" s="13">
        <v>42794</v>
      </c>
      <c r="C61" s="18">
        <f t="shared" si="2"/>
        <v>2017</v>
      </c>
      <c r="D61" s="28">
        <v>380</v>
      </c>
      <c r="E61" s="15">
        <f t="shared" si="3"/>
        <v>171.35338345864636</v>
      </c>
      <c r="F61" s="16">
        <f t="shared" si="9"/>
        <v>1.6165413533834587</v>
      </c>
      <c r="G61" s="15">
        <f t="shared" si="14"/>
        <v>172.1616541353381</v>
      </c>
      <c r="H61" s="17">
        <f t="shared" si="12"/>
        <v>1.0382672064777314</v>
      </c>
      <c r="I61" s="17">
        <v>1</v>
      </c>
      <c r="J61" s="28">
        <f t="shared" si="11"/>
        <v>255360</v>
      </c>
      <c r="K61" s="17">
        <f t="shared" si="4"/>
        <v>0.6559849236691061</v>
      </c>
      <c r="L61" s="17">
        <f t="shared" si="5"/>
        <v>0.7460212271057387</v>
      </c>
      <c r="M61" s="17">
        <f t="shared" si="6"/>
        <v>0.7126026700572134</v>
      </c>
      <c r="N61" s="17">
        <f t="shared" si="7"/>
        <v>0.8104099639690316</v>
      </c>
    </row>
    <row r="62" spans="1:14" ht="15.75" outlineLevel="1">
      <c r="A62" s="1">
        <f t="shared" si="8"/>
        <v>28</v>
      </c>
      <c r="B62" s="13">
        <v>42825</v>
      </c>
      <c r="C62" s="18">
        <f t="shared" si="2"/>
        <v>2017</v>
      </c>
      <c r="D62" s="28">
        <v>380</v>
      </c>
      <c r="E62" s="15">
        <f t="shared" si="3"/>
        <v>169.7368421052629</v>
      </c>
      <c r="F62" s="16">
        <f t="shared" si="9"/>
        <v>1.6165413533834587</v>
      </c>
      <c r="G62" s="15">
        <f t="shared" si="14"/>
        <v>170.54511278195463</v>
      </c>
      <c r="H62" s="17">
        <f t="shared" si="12"/>
        <v>1.0285182186234803</v>
      </c>
      <c r="I62" s="17">
        <v>1</v>
      </c>
      <c r="J62" s="28">
        <f t="shared" si="11"/>
        <v>282720</v>
      </c>
      <c r="K62" s="17">
        <f t="shared" si="4"/>
        <v>0.7262690226336531</v>
      </c>
      <c r="L62" s="17">
        <f t="shared" si="5"/>
        <v>0.8259520728670678</v>
      </c>
      <c r="M62" s="17">
        <f t="shared" si="6"/>
        <v>0.7126026700572134</v>
      </c>
      <c r="N62" s="17">
        <f t="shared" si="7"/>
        <v>0.8104099639690316</v>
      </c>
    </row>
    <row r="63" spans="1:14" ht="15.75" outlineLevel="1">
      <c r="A63" s="1">
        <f t="shared" si="8"/>
        <v>29</v>
      </c>
      <c r="B63" s="13">
        <v>42855</v>
      </c>
      <c r="C63" s="18">
        <f t="shared" si="2"/>
        <v>2017</v>
      </c>
      <c r="D63" s="28">
        <v>380</v>
      </c>
      <c r="E63" s="15">
        <f t="shared" si="3"/>
        <v>168.12030075187943</v>
      </c>
      <c r="F63" s="16">
        <f t="shared" si="9"/>
        <v>1.6165413533834587</v>
      </c>
      <c r="G63" s="15">
        <f t="shared" si="14"/>
        <v>168.92857142857116</v>
      </c>
      <c r="H63" s="17">
        <f t="shared" si="12"/>
        <v>1.018769230769229</v>
      </c>
      <c r="I63" s="17">
        <v>1</v>
      </c>
      <c r="J63" s="28">
        <f t="shared" si="11"/>
        <v>273600</v>
      </c>
      <c r="K63" s="17">
        <f t="shared" si="4"/>
        <v>0.7028409896454707</v>
      </c>
      <c r="L63" s="17">
        <f t="shared" si="5"/>
        <v>0.7993084576132915</v>
      </c>
      <c r="M63" s="17">
        <f t="shared" si="6"/>
        <v>0.7126026700572134</v>
      </c>
      <c r="N63" s="17">
        <f t="shared" si="7"/>
        <v>0.8104099639690316</v>
      </c>
    </row>
    <row r="64" spans="1:14" ht="15.75" outlineLevel="1">
      <c r="A64" s="1">
        <f t="shared" si="8"/>
        <v>30</v>
      </c>
      <c r="B64" s="13">
        <v>42886</v>
      </c>
      <c r="C64" s="18">
        <f t="shared" si="2"/>
        <v>2017</v>
      </c>
      <c r="D64" s="28">
        <v>380</v>
      </c>
      <c r="E64" s="15">
        <f t="shared" si="3"/>
        <v>166.50375939849596</v>
      </c>
      <c r="F64" s="16">
        <f t="shared" si="9"/>
        <v>1.6165413533834587</v>
      </c>
      <c r="G64" s="15">
        <f t="shared" si="14"/>
        <v>167.3120300751877</v>
      </c>
      <c r="H64" s="17">
        <f t="shared" si="12"/>
        <v>1.0090202429149782</v>
      </c>
      <c r="I64" s="17">
        <v>1</v>
      </c>
      <c r="J64" s="28">
        <f t="shared" si="11"/>
        <v>282720</v>
      </c>
      <c r="K64" s="17">
        <f t="shared" si="4"/>
        <v>0.7262690226336531</v>
      </c>
      <c r="L64" s="17">
        <f t="shared" si="5"/>
        <v>0.8259520728670678</v>
      </c>
      <c r="M64" s="17">
        <f t="shared" si="6"/>
        <v>0.7126026700572134</v>
      </c>
      <c r="N64" s="17">
        <f t="shared" si="7"/>
        <v>0.8104099639690316</v>
      </c>
    </row>
    <row r="65" spans="1:14" ht="15.75" outlineLevel="1">
      <c r="A65" s="1">
        <f t="shared" si="8"/>
        <v>31</v>
      </c>
      <c r="B65" s="13">
        <v>42916</v>
      </c>
      <c r="C65" s="18">
        <f t="shared" si="2"/>
        <v>2017</v>
      </c>
      <c r="D65" s="28">
        <v>380</v>
      </c>
      <c r="E65" s="15">
        <f t="shared" si="3"/>
        <v>164.8872180451125</v>
      </c>
      <c r="F65" s="16">
        <f t="shared" si="9"/>
        <v>1.6165413533834587</v>
      </c>
      <c r="G65" s="15">
        <f t="shared" si="14"/>
        <v>165.69548872180422</v>
      </c>
      <c r="H65" s="17">
        <f t="shared" si="12"/>
        <v>0.999271255060727</v>
      </c>
      <c r="I65" s="17">
        <v>1</v>
      </c>
      <c r="J65" s="28">
        <f t="shared" si="11"/>
        <v>273600</v>
      </c>
      <c r="K65" s="17">
        <f t="shared" si="4"/>
        <v>0.7028409896454707</v>
      </c>
      <c r="L65" s="17">
        <f t="shared" si="5"/>
        <v>0.7993084576132915</v>
      </c>
      <c r="M65" s="17">
        <f t="shared" si="6"/>
        <v>0.7126026700572134</v>
      </c>
      <c r="N65" s="17">
        <f t="shared" si="7"/>
        <v>0.8104099639690316</v>
      </c>
    </row>
    <row r="66" spans="1:14" ht="15.75" outlineLevel="1">
      <c r="A66" s="1">
        <f t="shared" si="8"/>
        <v>32</v>
      </c>
      <c r="B66" s="13">
        <v>42947</v>
      </c>
      <c r="C66" s="18">
        <f t="shared" si="2"/>
        <v>2017</v>
      </c>
      <c r="D66" s="28">
        <v>380</v>
      </c>
      <c r="E66" s="15">
        <f t="shared" si="3"/>
        <v>163.27067669172902</v>
      </c>
      <c r="F66" s="16">
        <f t="shared" si="9"/>
        <v>1.6165413533834587</v>
      </c>
      <c r="G66" s="15">
        <f t="shared" si="14"/>
        <v>164.07894736842076</v>
      </c>
      <c r="H66" s="17">
        <f t="shared" si="12"/>
        <v>0.989522267206476</v>
      </c>
      <c r="I66" s="17">
        <v>1</v>
      </c>
      <c r="J66" s="28">
        <f t="shared" si="11"/>
        <v>282720</v>
      </c>
      <c r="K66" s="17">
        <f t="shared" si="4"/>
        <v>0.7262690226336531</v>
      </c>
      <c r="L66" s="17">
        <f t="shared" si="5"/>
        <v>0.8259520728670678</v>
      </c>
      <c r="M66" s="17">
        <f t="shared" si="6"/>
        <v>0.7126026700572134</v>
      </c>
      <c r="N66" s="17">
        <f t="shared" si="7"/>
        <v>0.8104099639690316</v>
      </c>
    </row>
    <row r="67" spans="1:14" ht="15.75" outlineLevel="1">
      <c r="A67" s="1">
        <f t="shared" si="8"/>
        <v>33</v>
      </c>
      <c r="B67" s="13">
        <v>42978</v>
      </c>
      <c r="C67" s="18">
        <f t="shared" si="2"/>
        <v>2017</v>
      </c>
      <c r="D67" s="28">
        <v>380</v>
      </c>
      <c r="E67" s="15">
        <f t="shared" si="3"/>
        <v>161.65413533834555</v>
      </c>
      <c r="F67" s="16">
        <f t="shared" si="9"/>
        <v>1.6165413533834587</v>
      </c>
      <c r="G67" s="15">
        <f t="shared" si="14"/>
        <v>162.4624060150373</v>
      </c>
      <c r="H67" s="17">
        <f t="shared" si="12"/>
        <v>0.9797732793522248</v>
      </c>
      <c r="I67" s="17">
        <v>1</v>
      </c>
      <c r="J67" s="28">
        <f t="shared" si="11"/>
        <v>282720</v>
      </c>
      <c r="K67" s="17">
        <f aca="true" t="shared" si="15" ref="K67:K98">$B$24*J67/1000000</f>
        <v>0.7262690226336531</v>
      </c>
      <c r="L67" s="17">
        <f aca="true" t="shared" si="16" ref="L67:L98">J67*$H$24/1000000</f>
        <v>0.8259520728670678</v>
      </c>
      <c r="M67" s="17">
        <f aca="true" t="shared" si="17" ref="M67:M98">$B$22*D67/1000</f>
        <v>0.7126026700572134</v>
      </c>
      <c r="N67" s="17">
        <f aca="true" t="shared" si="18" ref="N67:N98">$H$22*D67/1000</f>
        <v>0.8104099639690316</v>
      </c>
    </row>
    <row r="68" spans="1:14" ht="15.75" outlineLevel="1">
      <c r="A68" s="1">
        <f t="shared" si="8"/>
        <v>34</v>
      </c>
      <c r="B68" s="13">
        <v>43008</v>
      </c>
      <c r="C68" s="18">
        <f t="shared" si="2"/>
        <v>2017</v>
      </c>
      <c r="D68" s="28">
        <v>380</v>
      </c>
      <c r="E68" s="15">
        <f t="shared" si="3"/>
        <v>160.0375939849621</v>
      </c>
      <c r="F68" s="16">
        <f t="shared" si="9"/>
        <v>1.6165413533834587</v>
      </c>
      <c r="G68" s="15">
        <f t="shared" si="14"/>
        <v>160.84586466165382</v>
      </c>
      <c r="H68" s="17">
        <f t="shared" si="12"/>
        <v>0.9700242914979738</v>
      </c>
      <c r="I68" s="17">
        <v>1</v>
      </c>
      <c r="J68" s="28">
        <f t="shared" si="11"/>
        <v>273600</v>
      </c>
      <c r="K68" s="17">
        <f t="shared" si="15"/>
        <v>0.7028409896454707</v>
      </c>
      <c r="L68" s="17">
        <f t="shared" si="16"/>
        <v>0.7993084576132915</v>
      </c>
      <c r="M68" s="17">
        <f t="shared" si="17"/>
        <v>0.7126026700572134</v>
      </c>
      <c r="N68" s="17">
        <f t="shared" si="18"/>
        <v>0.8104099639690316</v>
      </c>
    </row>
    <row r="69" spans="1:14" ht="15.75" outlineLevel="1">
      <c r="A69" s="1">
        <f t="shared" si="8"/>
        <v>35</v>
      </c>
      <c r="B69" s="13">
        <v>43039</v>
      </c>
      <c r="C69" s="19">
        <f t="shared" si="2"/>
        <v>2017</v>
      </c>
      <c r="D69" s="29">
        <v>380</v>
      </c>
      <c r="E69" s="24">
        <f t="shared" si="3"/>
        <v>158.42105263157862</v>
      </c>
      <c r="F69" s="25">
        <f t="shared" si="9"/>
        <v>1.6165413533834587</v>
      </c>
      <c r="G69" s="24">
        <f t="shared" si="14"/>
        <v>159.22932330827035</v>
      </c>
      <c r="H69" s="26">
        <f t="shared" si="12"/>
        <v>0.9602753036437227</v>
      </c>
      <c r="I69" s="26">
        <v>1</v>
      </c>
      <c r="J69" s="29">
        <f t="shared" si="11"/>
        <v>282720</v>
      </c>
      <c r="K69" s="26">
        <f t="shared" si="15"/>
        <v>0.7262690226336531</v>
      </c>
      <c r="L69" s="26">
        <f t="shared" si="16"/>
        <v>0.8259520728670678</v>
      </c>
      <c r="M69" s="26">
        <f t="shared" si="17"/>
        <v>0.7126026700572134</v>
      </c>
      <c r="N69" s="26">
        <f t="shared" si="18"/>
        <v>0.8104099639690316</v>
      </c>
    </row>
    <row r="70" spans="1:14" ht="15.75">
      <c r="A70" s="1">
        <f t="shared" si="8"/>
        <v>36</v>
      </c>
      <c r="B70" s="13">
        <v>43069</v>
      </c>
      <c r="C70" s="20">
        <f t="shared" si="2"/>
        <v>2017</v>
      </c>
      <c r="D70" s="30">
        <v>380</v>
      </c>
      <c r="E70" s="21">
        <f t="shared" si="3"/>
        <v>156.80451127819515</v>
      </c>
      <c r="F70" s="22">
        <f t="shared" si="9"/>
        <v>1.6165413533834587</v>
      </c>
      <c r="G70" s="21">
        <f t="shared" si="14"/>
        <v>157.61278195488688</v>
      </c>
      <c r="H70" s="23">
        <f t="shared" si="12"/>
        <v>0.9505263157894718</v>
      </c>
      <c r="I70" s="23">
        <v>1</v>
      </c>
      <c r="J70" s="30">
        <f t="shared" si="11"/>
        <v>273600</v>
      </c>
      <c r="K70" s="23">
        <f t="shared" si="15"/>
        <v>0.7028409896454707</v>
      </c>
      <c r="L70" s="23">
        <f t="shared" si="16"/>
        <v>0.7993084576132915</v>
      </c>
      <c r="M70" s="23">
        <f t="shared" si="17"/>
        <v>0.7126026700572134</v>
      </c>
      <c r="N70" s="23">
        <f t="shared" si="18"/>
        <v>0.8104099639690316</v>
      </c>
    </row>
    <row r="71" spans="1:14" ht="15.75" outlineLevel="1">
      <c r="A71" s="1">
        <f t="shared" si="8"/>
        <v>37</v>
      </c>
      <c r="B71" s="13">
        <v>43100</v>
      </c>
      <c r="C71" s="14">
        <f t="shared" si="2"/>
        <v>2017</v>
      </c>
      <c r="D71" s="28">
        <v>380</v>
      </c>
      <c r="E71" s="15">
        <f t="shared" si="3"/>
        <v>155.18796992481168</v>
      </c>
      <c r="F71" s="16">
        <f t="shared" si="9"/>
        <v>1.6165413533834587</v>
      </c>
      <c r="G71" s="15">
        <f t="shared" si="14"/>
        <v>155.99624060150342</v>
      </c>
      <c r="H71" s="17">
        <f t="shared" si="12"/>
        <v>0.9407773279352206</v>
      </c>
      <c r="I71" s="17">
        <v>1</v>
      </c>
      <c r="J71" s="28">
        <f t="shared" si="11"/>
        <v>282720</v>
      </c>
      <c r="K71" s="17">
        <f t="shared" si="15"/>
        <v>0.7262690226336531</v>
      </c>
      <c r="L71" s="17">
        <f t="shared" si="16"/>
        <v>0.8259520728670678</v>
      </c>
      <c r="M71" s="17">
        <f t="shared" si="17"/>
        <v>0.7126026700572134</v>
      </c>
      <c r="N71" s="17">
        <f t="shared" si="18"/>
        <v>0.8104099639690316</v>
      </c>
    </row>
    <row r="72" spans="1:14" ht="15.75" outlineLevel="1">
      <c r="A72" s="1">
        <f t="shared" si="8"/>
        <v>38</v>
      </c>
      <c r="B72" s="13">
        <v>43131</v>
      </c>
      <c r="C72" s="18">
        <f t="shared" si="2"/>
        <v>2018</v>
      </c>
      <c r="D72" s="28">
        <v>380</v>
      </c>
      <c r="E72" s="15">
        <f t="shared" si="3"/>
        <v>153.5714285714282</v>
      </c>
      <c r="F72" s="16">
        <f t="shared" si="9"/>
        <v>1.6165413533834587</v>
      </c>
      <c r="G72" s="15">
        <f t="shared" si="14"/>
        <v>154.37969924811995</v>
      </c>
      <c r="H72" s="17">
        <f t="shared" si="12"/>
        <v>0.9310283400809696</v>
      </c>
      <c r="I72" s="17">
        <v>1</v>
      </c>
      <c r="J72" s="28">
        <f t="shared" si="11"/>
        <v>282720</v>
      </c>
      <c r="K72" s="17">
        <f t="shared" si="15"/>
        <v>0.7262690226336531</v>
      </c>
      <c r="L72" s="17">
        <f t="shared" si="16"/>
        <v>0.8259520728670678</v>
      </c>
      <c r="M72" s="17">
        <f t="shared" si="17"/>
        <v>0.7126026700572134</v>
      </c>
      <c r="N72" s="17">
        <f t="shared" si="18"/>
        <v>0.8104099639690316</v>
      </c>
    </row>
    <row r="73" spans="1:14" ht="15.75" outlineLevel="1">
      <c r="A73" s="1">
        <f t="shared" si="8"/>
        <v>39</v>
      </c>
      <c r="B73" s="13">
        <v>43159</v>
      </c>
      <c r="C73" s="18">
        <f t="shared" si="2"/>
        <v>2018</v>
      </c>
      <c r="D73" s="28">
        <v>380</v>
      </c>
      <c r="E73" s="15">
        <f t="shared" si="3"/>
        <v>151.95488721804475</v>
      </c>
      <c r="F73" s="16">
        <f t="shared" si="9"/>
        <v>1.6165413533834587</v>
      </c>
      <c r="G73" s="15">
        <f t="shared" si="14"/>
        <v>152.76315789473648</v>
      </c>
      <c r="H73" s="17">
        <f t="shared" si="12"/>
        <v>0.9212793522267185</v>
      </c>
      <c r="I73" s="17">
        <v>1</v>
      </c>
      <c r="J73" s="28">
        <f t="shared" si="11"/>
        <v>255360</v>
      </c>
      <c r="K73" s="17">
        <f t="shared" si="15"/>
        <v>0.6559849236691061</v>
      </c>
      <c r="L73" s="17">
        <f t="shared" si="16"/>
        <v>0.7460212271057387</v>
      </c>
      <c r="M73" s="17">
        <f t="shared" si="17"/>
        <v>0.7126026700572134</v>
      </c>
      <c r="N73" s="17">
        <f t="shared" si="18"/>
        <v>0.8104099639690316</v>
      </c>
    </row>
    <row r="74" spans="1:14" ht="15.75" outlineLevel="1">
      <c r="A74" s="1">
        <f t="shared" si="8"/>
        <v>40</v>
      </c>
      <c r="B74" s="13">
        <v>43190</v>
      </c>
      <c r="C74" s="18">
        <f t="shared" si="2"/>
        <v>2018</v>
      </c>
      <c r="D74" s="28">
        <v>380</v>
      </c>
      <c r="E74" s="15">
        <f t="shared" si="3"/>
        <v>150.33834586466128</v>
      </c>
      <c r="F74" s="16">
        <f t="shared" si="9"/>
        <v>1.6165413533834587</v>
      </c>
      <c r="G74" s="15">
        <f t="shared" si="14"/>
        <v>151.146616541353</v>
      </c>
      <c r="H74" s="17">
        <f t="shared" si="12"/>
        <v>0.9115303643724674</v>
      </c>
      <c r="I74" s="17">
        <v>1</v>
      </c>
      <c r="J74" s="28">
        <f t="shared" si="11"/>
        <v>282720</v>
      </c>
      <c r="K74" s="17">
        <f t="shared" si="15"/>
        <v>0.7262690226336531</v>
      </c>
      <c r="L74" s="17">
        <f t="shared" si="16"/>
        <v>0.8259520728670678</v>
      </c>
      <c r="M74" s="17">
        <f t="shared" si="17"/>
        <v>0.7126026700572134</v>
      </c>
      <c r="N74" s="17">
        <f t="shared" si="18"/>
        <v>0.8104099639690316</v>
      </c>
    </row>
    <row r="75" spans="1:14" ht="15.75" outlineLevel="1">
      <c r="A75" s="1">
        <f t="shared" si="8"/>
        <v>41</v>
      </c>
      <c r="B75" s="13">
        <v>43220</v>
      </c>
      <c r="C75" s="18">
        <f t="shared" si="2"/>
        <v>2018</v>
      </c>
      <c r="D75" s="28">
        <v>380</v>
      </c>
      <c r="E75" s="15">
        <f t="shared" si="3"/>
        <v>148.7218045112778</v>
      </c>
      <c r="F75" s="16">
        <f t="shared" si="9"/>
        <v>1.6165413533834587</v>
      </c>
      <c r="G75" s="15">
        <f t="shared" si="14"/>
        <v>149.53007518796954</v>
      </c>
      <c r="H75" s="17">
        <f t="shared" si="12"/>
        <v>0.9017813765182163</v>
      </c>
      <c r="I75" s="17">
        <v>1</v>
      </c>
      <c r="J75" s="28">
        <f t="shared" si="11"/>
        <v>273600</v>
      </c>
      <c r="K75" s="17">
        <f t="shared" si="15"/>
        <v>0.7028409896454707</v>
      </c>
      <c r="L75" s="17">
        <f t="shared" si="16"/>
        <v>0.7993084576132915</v>
      </c>
      <c r="M75" s="17">
        <f t="shared" si="17"/>
        <v>0.7126026700572134</v>
      </c>
      <c r="N75" s="17">
        <f t="shared" si="18"/>
        <v>0.8104099639690316</v>
      </c>
    </row>
    <row r="76" spans="1:14" ht="15.75" outlineLevel="1">
      <c r="A76" s="1">
        <f t="shared" si="8"/>
        <v>42</v>
      </c>
      <c r="B76" s="13">
        <v>43251</v>
      </c>
      <c r="C76" s="18">
        <f t="shared" si="2"/>
        <v>2018</v>
      </c>
      <c r="D76" s="28">
        <v>380</v>
      </c>
      <c r="E76" s="15">
        <f t="shared" si="3"/>
        <v>147.10526315789434</v>
      </c>
      <c r="F76" s="16">
        <f t="shared" si="9"/>
        <v>1.6165413533834587</v>
      </c>
      <c r="G76" s="15">
        <f t="shared" si="14"/>
        <v>147.91353383458608</v>
      </c>
      <c r="H76" s="17">
        <f t="shared" si="12"/>
        <v>0.8920323886639653</v>
      </c>
      <c r="I76" s="17">
        <v>1</v>
      </c>
      <c r="J76" s="28">
        <f t="shared" si="11"/>
        <v>282720</v>
      </c>
      <c r="K76" s="17">
        <f t="shared" si="15"/>
        <v>0.7262690226336531</v>
      </c>
      <c r="L76" s="17">
        <f t="shared" si="16"/>
        <v>0.8259520728670678</v>
      </c>
      <c r="M76" s="17">
        <f t="shared" si="17"/>
        <v>0.7126026700572134</v>
      </c>
      <c r="N76" s="17">
        <f t="shared" si="18"/>
        <v>0.8104099639690316</v>
      </c>
    </row>
    <row r="77" spans="1:14" ht="15.75" outlineLevel="1">
      <c r="A77" s="1">
        <f t="shared" si="8"/>
        <v>43</v>
      </c>
      <c r="B77" s="13">
        <v>43281</v>
      </c>
      <c r="C77" s="18">
        <f t="shared" si="2"/>
        <v>2018</v>
      </c>
      <c r="D77" s="28">
        <v>380</v>
      </c>
      <c r="E77" s="15">
        <f t="shared" si="3"/>
        <v>145.48872180451087</v>
      </c>
      <c r="F77" s="16">
        <f t="shared" si="9"/>
        <v>1.6165413533834587</v>
      </c>
      <c r="G77" s="15">
        <f t="shared" si="14"/>
        <v>146.2969924812026</v>
      </c>
      <c r="H77" s="17">
        <f t="shared" si="12"/>
        <v>0.8822834008097141</v>
      </c>
      <c r="I77" s="17">
        <v>1</v>
      </c>
      <c r="J77" s="28">
        <f t="shared" si="11"/>
        <v>273600</v>
      </c>
      <c r="K77" s="17">
        <f t="shared" si="15"/>
        <v>0.7028409896454707</v>
      </c>
      <c r="L77" s="17">
        <f t="shared" si="16"/>
        <v>0.7993084576132915</v>
      </c>
      <c r="M77" s="17">
        <f t="shared" si="17"/>
        <v>0.7126026700572134</v>
      </c>
      <c r="N77" s="17">
        <f t="shared" si="18"/>
        <v>0.8104099639690316</v>
      </c>
    </row>
    <row r="78" spans="1:14" ht="15.75" outlineLevel="1">
      <c r="A78" s="1">
        <f t="shared" si="8"/>
        <v>44</v>
      </c>
      <c r="B78" s="13">
        <v>43312</v>
      </c>
      <c r="C78" s="18">
        <f t="shared" si="2"/>
        <v>2018</v>
      </c>
      <c r="D78" s="28">
        <v>380</v>
      </c>
      <c r="E78" s="15">
        <f t="shared" si="3"/>
        <v>143.8721804511274</v>
      </c>
      <c r="F78" s="16">
        <f t="shared" si="9"/>
        <v>1.6165413533834587</v>
      </c>
      <c r="G78" s="15">
        <f t="shared" si="14"/>
        <v>144.68045112781914</v>
      </c>
      <c r="H78" s="17">
        <f t="shared" si="12"/>
        <v>0.8725344129554631</v>
      </c>
      <c r="I78" s="17">
        <v>1</v>
      </c>
      <c r="J78" s="28">
        <f t="shared" si="11"/>
        <v>282720</v>
      </c>
      <c r="K78" s="17">
        <f t="shared" si="15"/>
        <v>0.7262690226336531</v>
      </c>
      <c r="L78" s="17">
        <f t="shared" si="16"/>
        <v>0.8259520728670678</v>
      </c>
      <c r="M78" s="17">
        <f t="shared" si="17"/>
        <v>0.7126026700572134</v>
      </c>
      <c r="N78" s="17">
        <f t="shared" si="18"/>
        <v>0.8104099639690316</v>
      </c>
    </row>
    <row r="79" spans="1:14" ht="15.75" outlineLevel="1">
      <c r="A79" s="1">
        <f t="shared" si="8"/>
        <v>45</v>
      </c>
      <c r="B79" s="13">
        <v>43343</v>
      </c>
      <c r="C79" s="18">
        <f t="shared" si="2"/>
        <v>2018</v>
      </c>
      <c r="D79" s="28">
        <v>380</v>
      </c>
      <c r="E79" s="15">
        <f t="shared" si="3"/>
        <v>142.25563909774394</v>
      </c>
      <c r="F79" s="16">
        <f t="shared" si="9"/>
        <v>1.6165413533834587</v>
      </c>
      <c r="G79" s="15">
        <f t="shared" si="14"/>
        <v>143.06390977443567</v>
      </c>
      <c r="H79" s="17">
        <f t="shared" si="12"/>
        <v>0.862785425101212</v>
      </c>
      <c r="I79" s="17">
        <v>1</v>
      </c>
      <c r="J79" s="28">
        <f t="shared" si="11"/>
        <v>282720</v>
      </c>
      <c r="K79" s="17">
        <f t="shared" si="15"/>
        <v>0.7262690226336531</v>
      </c>
      <c r="L79" s="17">
        <f t="shared" si="16"/>
        <v>0.8259520728670678</v>
      </c>
      <c r="M79" s="17">
        <f t="shared" si="17"/>
        <v>0.7126026700572134</v>
      </c>
      <c r="N79" s="17">
        <f t="shared" si="18"/>
        <v>0.8104099639690316</v>
      </c>
    </row>
    <row r="80" spans="1:14" ht="15.75" outlineLevel="1">
      <c r="A80" s="1">
        <f t="shared" si="8"/>
        <v>46</v>
      </c>
      <c r="B80" s="13">
        <v>43373</v>
      </c>
      <c r="C80" s="18">
        <f t="shared" si="2"/>
        <v>2018</v>
      </c>
      <c r="D80" s="28">
        <v>380</v>
      </c>
      <c r="E80" s="15">
        <f t="shared" si="3"/>
        <v>140.63909774436047</v>
      </c>
      <c r="F80" s="16">
        <f t="shared" si="9"/>
        <v>1.6165413533834587</v>
      </c>
      <c r="G80" s="15">
        <f t="shared" si="14"/>
        <v>141.4473684210522</v>
      </c>
      <c r="H80" s="17">
        <f t="shared" si="12"/>
        <v>0.8530364372469609</v>
      </c>
      <c r="I80" s="17">
        <v>1</v>
      </c>
      <c r="J80" s="28">
        <f t="shared" si="11"/>
        <v>273600</v>
      </c>
      <c r="K80" s="17">
        <f t="shared" si="15"/>
        <v>0.7028409896454707</v>
      </c>
      <c r="L80" s="17">
        <f t="shared" si="16"/>
        <v>0.7993084576132915</v>
      </c>
      <c r="M80" s="17">
        <f t="shared" si="17"/>
        <v>0.7126026700572134</v>
      </c>
      <c r="N80" s="17">
        <f t="shared" si="18"/>
        <v>0.8104099639690316</v>
      </c>
    </row>
    <row r="81" spans="1:14" ht="15.75" outlineLevel="1">
      <c r="A81" s="1">
        <f t="shared" si="8"/>
        <v>47</v>
      </c>
      <c r="B81" s="13">
        <v>43404</v>
      </c>
      <c r="C81" s="19">
        <f t="shared" si="2"/>
        <v>2018</v>
      </c>
      <c r="D81" s="29">
        <v>380</v>
      </c>
      <c r="E81" s="24">
        <f t="shared" si="3"/>
        <v>139.022556390977</v>
      </c>
      <c r="F81" s="25">
        <f t="shared" si="9"/>
        <v>1.6165413533834587</v>
      </c>
      <c r="G81" s="24">
        <f t="shared" si="14"/>
        <v>139.83082706766874</v>
      </c>
      <c r="H81" s="26">
        <f t="shared" si="12"/>
        <v>0.8432874493927099</v>
      </c>
      <c r="I81" s="26">
        <v>1</v>
      </c>
      <c r="J81" s="29">
        <f t="shared" si="11"/>
        <v>282720</v>
      </c>
      <c r="K81" s="26">
        <f t="shared" si="15"/>
        <v>0.7262690226336531</v>
      </c>
      <c r="L81" s="26">
        <f t="shared" si="16"/>
        <v>0.8259520728670678</v>
      </c>
      <c r="M81" s="26">
        <f t="shared" si="17"/>
        <v>0.7126026700572134</v>
      </c>
      <c r="N81" s="26">
        <f t="shared" si="18"/>
        <v>0.8104099639690316</v>
      </c>
    </row>
    <row r="82" spans="1:14" ht="15.75">
      <c r="A82" s="1">
        <f t="shared" si="8"/>
        <v>48</v>
      </c>
      <c r="B82" s="13">
        <v>43434</v>
      </c>
      <c r="C82" s="20">
        <f t="shared" si="2"/>
        <v>2018</v>
      </c>
      <c r="D82" s="30">
        <v>380</v>
      </c>
      <c r="E82" s="21">
        <f t="shared" si="3"/>
        <v>137.40601503759353</v>
      </c>
      <c r="F82" s="22">
        <f t="shared" si="9"/>
        <v>1.6165413533834587</v>
      </c>
      <c r="G82" s="21">
        <f t="shared" si="14"/>
        <v>138.21428571428527</v>
      </c>
      <c r="H82" s="23">
        <f t="shared" si="12"/>
        <v>0.8335384615384589</v>
      </c>
      <c r="I82" s="23">
        <v>1</v>
      </c>
      <c r="J82" s="30">
        <f t="shared" si="11"/>
        <v>273600</v>
      </c>
      <c r="K82" s="23">
        <f t="shared" si="15"/>
        <v>0.7028409896454707</v>
      </c>
      <c r="L82" s="23">
        <f t="shared" si="16"/>
        <v>0.7993084576132915</v>
      </c>
      <c r="M82" s="23">
        <f t="shared" si="17"/>
        <v>0.7126026700572134</v>
      </c>
      <c r="N82" s="23">
        <f t="shared" si="18"/>
        <v>0.8104099639690316</v>
      </c>
    </row>
    <row r="83" spans="1:14" ht="15.75" outlineLevel="1">
      <c r="A83" s="1">
        <f t="shared" si="8"/>
        <v>49</v>
      </c>
      <c r="B83" s="33">
        <v>43465</v>
      </c>
      <c r="C83" s="34">
        <f t="shared" si="2"/>
        <v>2018</v>
      </c>
      <c r="D83" s="35">
        <v>380</v>
      </c>
      <c r="E83" s="36">
        <f t="shared" si="3"/>
        <v>135.78947368421007</v>
      </c>
      <c r="F83" s="37">
        <f t="shared" si="9"/>
        <v>1.6165413533834587</v>
      </c>
      <c r="G83" s="36">
        <f t="shared" si="14"/>
        <v>136.5977443609018</v>
      </c>
      <c r="H83" s="38">
        <f t="shared" si="12"/>
        <v>0.8237894736842079</v>
      </c>
      <c r="I83" s="38">
        <v>1</v>
      </c>
      <c r="J83" s="35">
        <f t="shared" si="11"/>
        <v>282720</v>
      </c>
      <c r="K83" s="38">
        <f t="shared" si="15"/>
        <v>0.7262690226336531</v>
      </c>
      <c r="L83" s="38">
        <f t="shared" si="16"/>
        <v>0.8259520728670678</v>
      </c>
      <c r="M83" s="38">
        <f t="shared" si="17"/>
        <v>0.7126026700572134</v>
      </c>
      <c r="N83" s="38">
        <f t="shared" si="18"/>
        <v>0.8104099639690316</v>
      </c>
    </row>
    <row r="84" spans="1:14" ht="15.75" outlineLevel="1">
      <c r="A84" s="1">
        <f t="shared" si="8"/>
        <v>50</v>
      </c>
      <c r="B84" s="39">
        <v>43496</v>
      </c>
      <c r="C84" s="8">
        <f t="shared" si="2"/>
        <v>2019</v>
      </c>
      <c r="D84" s="40">
        <v>380</v>
      </c>
      <c r="E84" s="10">
        <f t="shared" si="3"/>
        <v>134.1729323308266</v>
      </c>
      <c r="F84" s="41">
        <f t="shared" si="9"/>
        <v>1.6165413533834587</v>
      </c>
      <c r="G84" s="10">
        <f t="shared" si="14"/>
        <v>134.98120300751833</v>
      </c>
      <c r="H84" s="42">
        <f t="shared" si="12"/>
        <v>0.8140404858299567</v>
      </c>
      <c r="I84" s="42">
        <v>1</v>
      </c>
      <c r="J84" s="40">
        <f t="shared" si="11"/>
        <v>282720</v>
      </c>
      <c r="K84" s="42">
        <f t="shared" si="15"/>
        <v>0.7262690226336531</v>
      </c>
      <c r="L84" s="42">
        <f t="shared" si="16"/>
        <v>0.8259520728670678</v>
      </c>
      <c r="M84" s="42">
        <f t="shared" si="17"/>
        <v>0.7126026700572134</v>
      </c>
      <c r="N84" s="42">
        <f t="shared" si="18"/>
        <v>0.8104099639690316</v>
      </c>
    </row>
    <row r="85" spans="1:14" ht="15.75" outlineLevel="1">
      <c r="A85" s="1">
        <f t="shared" si="8"/>
        <v>51</v>
      </c>
      <c r="B85" s="13">
        <v>43524</v>
      </c>
      <c r="C85" s="18">
        <f t="shared" si="2"/>
        <v>2019</v>
      </c>
      <c r="D85" s="28">
        <v>380</v>
      </c>
      <c r="E85" s="15">
        <f t="shared" si="3"/>
        <v>132.55639097744313</v>
      </c>
      <c r="F85" s="16">
        <f t="shared" si="9"/>
        <v>1.6165413533834587</v>
      </c>
      <c r="G85" s="15">
        <f t="shared" si="14"/>
        <v>133.36466165413486</v>
      </c>
      <c r="H85" s="17">
        <f t="shared" si="12"/>
        <v>0.8042914979757056</v>
      </c>
      <c r="I85" s="17">
        <v>1</v>
      </c>
      <c r="J85" s="28">
        <f t="shared" si="11"/>
        <v>255360</v>
      </c>
      <c r="K85" s="17">
        <f t="shared" si="15"/>
        <v>0.6559849236691061</v>
      </c>
      <c r="L85" s="17">
        <f t="shared" si="16"/>
        <v>0.7460212271057387</v>
      </c>
      <c r="M85" s="17">
        <f t="shared" si="17"/>
        <v>0.7126026700572134</v>
      </c>
      <c r="N85" s="17">
        <f t="shared" si="18"/>
        <v>0.8104099639690316</v>
      </c>
    </row>
    <row r="86" spans="1:14" ht="15.75" outlineLevel="1">
      <c r="A86" s="1">
        <f t="shared" si="8"/>
        <v>52</v>
      </c>
      <c r="B86" s="13">
        <v>43555</v>
      </c>
      <c r="C86" s="18">
        <f t="shared" si="2"/>
        <v>2019</v>
      </c>
      <c r="D86" s="28">
        <v>380</v>
      </c>
      <c r="E86" s="15">
        <f t="shared" si="3"/>
        <v>130.93984962405966</v>
      </c>
      <c r="F86" s="16">
        <f t="shared" si="9"/>
        <v>1.6165413533834587</v>
      </c>
      <c r="G86" s="15">
        <f t="shared" si="14"/>
        <v>131.7481203007514</v>
      </c>
      <c r="H86" s="17">
        <f t="shared" si="12"/>
        <v>0.7945425101214546</v>
      </c>
      <c r="I86" s="17">
        <v>1</v>
      </c>
      <c r="J86" s="28">
        <f t="shared" si="11"/>
        <v>282720</v>
      </c>
      <c r="K86" s="17">
        <f t="shared" si="15"/>
        <v>0.7262690226336531</v>
      </c>
      <c r="L86" s="17">
        <f t="shared" si="16"/>
        <v>0.8259520728670678</v>
      </c>
      <c r="M86" s="17">
        <f t="shared" si="17"/>
        <v>0.7126026700572134</v>
      </c>
      <c r="N86" s="17">
        <f t="shared" si="18"/>
        <v>0.8104099639690316</v>
      </c>
    </row>
    <row r="87" spans="1:14" ht="15.75" outlineLevel="1">
      <c r="A87" s="1">
        <f t="shared" si="8"/>
        <v>53</v>
      </c>
      <c r="B87" s="13">
        <v>43585</v>
      </c>
      <c r="C87" s="18">
        <f t="shared" si="2"/>
        <v>2019</v>
      </c>
      <c r="D87" s="28">
        <v>380</v>
      </c>
      <c r="E87" s="15">
        <f t="shared" si="3"/>
        <v>129.3233082706762</v>
      </c>
      <c r="F87" s="16">
        <f t="shared" si="9"/>
        <v>1.6165413533834587</v>
      </c>
      <c r="G87" s="15">
        <f t="shared" si="14"/>
        <v>130.13157894736793</v>
      </c>
      <c r="H87" s="17">
        <f t="shared" si="12"/>
        <v>0.7847935222672034</v>
      </c>
      <c r="I87" s="17">
        <v>1</v>
      </c>
      <c r="J87" s="28">
        <f t="shared" si="11"/>
        <v>273600</v>
      </c>
      <c r="K87" s="17">
        <f t="shared" si="15"/>
        <v>0.7028409896454707</v>
      </c>
      <c r="L87" s="17">
        <f t="shared" si="16"/>
        <v>0.7993084576132915</v>
      </c>
      <c r="M87" s="17">
        <f t="shared" si="17"/>
        <v>0.7126026700572134</v>
      </c>
      <c r="N87" s="17">
        <f t="shared" si="18"/>
        <v>0.8104099639690316</v>
      </c>
    </row>
    <row r="88" spans="1:14" ht="15.75" outlineLevel="1">
      <c r="A88" s="1">
        <f t="shared" si="8"/>
        <v>54</v>
      </c>
      <c r="B88" s="13">
        <v>43616</v>
      </c>
      <c r="C88" s="18">
        <f t="shared" si="2"/>
        <v>2019</v>
      </c>
      <c r="D88" s="28">
        <v>380</v>
      </c>
      <c r="E88" s="15">
        <f t="shared" si="3"/>
        <v>127.70676691729274</v>
      </c>
      <c r="F88" s="16">
        <f t="shared" si="9"/>
        <v>1.6165413533834587</v>
      </c>
      <c r="G88" s="15">
        <f t="shared" si="14"/>
        <v>128.51503759398446</v>
      </c>
      <c r="H88" s="17">
        <f t="shared" si="12"/>
        <v>0.7750445344129524</v>
      </c>
      <c r="I88" s="17">
        <v>1</v>
      </c>
      <c r="J88" s="28">
        <f t="shared" si="11"/>
        <v>282720</v>
      </c>
      <c r="K88" s="17">
        <f t="shared" si="15"/>
        <v>0.7262690226336531</v>
      </c>
      <c r="L88" s="17">
        <f t="shared" si="16"/>
        <v>0.8259520728670678</v>
      </c>
      <c r="M88" s="17">
        <f t="shared" si="17"/>
        <v>0.7126026700572134</v>
      </c>
      <c r="N88" s="17">
        <f t="shared" si="18"/>
        <v>0.8104099639690316</v>
      </c>
    </row>
    <row r="89" spans="1:14" ht="15.75" outlineLevel="1">
      <c r="A89" s="1">
        <f t="shared" si="8"/>
        <v>55</v>
      </c>
      <c r="B89" s="13">
        <v>43646</v>
      </c>
      <c r="C89" s="18">
        <f t="shared" si="2"/>
        <v>2019</v>
      </c>
      <c r="D89" s="28">
        <v>380</v>
      </c>
      <c r="E89" s="15">
        <f t="shared" si="3"/>
        <v>126.09022556390929</v>
      </c>
      <c r="F89" s="16">
        <f t="shared" si="9"/>
        <v>1.6165413533834587</v>
      </c>
      <c r="G89" s="15">
        <f t="shared" si="14"/>
        <v>126.89849624060102</v>
      </c>
      <c r="H89" s="17">
        <f t="shared" si="12"/>
        <v>0.7652955465587015</v>
      </c>
      <c r="I89" s="17">
        <v>1</v>
      </c>
      <c r="J89" s="28">
        <f t="shared" si="11"/>
        <v>273600</v>
      </c>
      <c r="K89" s="17">
        <f t="shared" si="15"/>
        <v>0.7028409896454707</v>
      </c>
      <c r="L89" s="17">
        <f t="shared" si="16"/>
        <v>0.7993084576132915</v>
      </c>
      <c r="M89" s="17">
        <f t="shared" si="17"/>
        <v>0.7126026700572134</v>
      </c>
      <c r="N89" s="17">
        <f t="shared" si="18"/>
        <v>0.8104099639690316</v>
      </c>
    </row>
    <row r="90" spans="1:14" ht="15.75" outlineLevel="1">
      <c r="A90" s="1">
        <f t="shared" si="8"/>
        <v>56</v>
      </c>
      <c r="B90" s="13">
        <v>43677</v>
      </c>
      <c r="C90" s="18">
        <f t="shared" si="2"/>
        <v>2019</v>
      </c>
      <c r="D90" s="28">
        <v>380</v>
      </c>
      <c r="E90" s="15">
        <f t="shared" si="3"/>
        <v>124.47368421052583</v>
      </c>
      <c r="F90" s="16">
        <f t="shared" si="9"/>
        <v>1.6165413533834587</v>
      </c>
      <c r="G90" s="15">
        <f t="shared" si="14"/>
        <v>125.28195488721757</v>
      </c>
      <c r="H90" s="17">
        <f t="shared" si="12"/>
        <v>0.7555465587044505</v>
      </c>
      <c r="I90" s="17">
        <v>1</v>
      </c>
      <c r="J90" s="28">
        <f t="shared" si="11"/>
        <v>282720</v>
      </c>
      <c r="K90" s="17">
        <f t="shared" si="15"/>
        <v>0.7262690226336531</v>
      </c>
      <c r="L90" s="17">
        <f t="shared" si="16"/>
        <v>0.8259520728670678</v>
      </c>
      <c r="M90" s="17">
        <f t="shared" si="17"/>
        <v>0.7126026700572134</v>
      </c>
      <c r="N90" s="17">
        <f t="shared" si="18"/>
        <v>0.8104099639690316</v>
      </c>
    </row>
    <row r="91" spans="1:14" ht="15.75" outlineLevel="1">
      <c r="A91" s="1">
        <f t="shared" si="8"/>
        <v>57</v>
      </c>
      <c r="B91" s="13">
        <v>43708</v>
      </c>
      <c r="C91" s="18">
        <f t="shared" si="2"/>
        <v>2019</v>
      </c>
      <c r="D91" s="28">
        <v>380</v>
      </c>
      <c r="E91" s="15">
        <f t="shared" si="3"/>
        <v>122.85714285714238</v>
      </c>
      <c r="F91" s="16">
        <f t="shared" si="9"/>
        <v>1.6165413533834587</v>
      </c>
      <c r="G91" s="15">
        <f t="shared" si="14"/>
        <v>123.66541353383411</v>
      </c>
      <c r="H91" s="17">
        <f t="shared" si="12"/>
        <v>0.7457975708501996</v>
      </c>
      <c r="I91" s="17">
        <v>1</v>
      </c>
      <c r="J91" s="28">
        <f t="shared" si="11"/>
        <v>282720</v>
      </c>
      <c r="K91" s="17">
        <f t="shared" si="15"/>
        <v>0.7262690226336531</v>
      </c>
      <c r="L91" s="17">
        <f t="shared" si="16"/>
        <v>0.8259520728670678</v>
      </c>
      <c r="M91" s="17">
        <f t="shared" si="17"/>
        <v>0.7126026700572134</v>
      </c>
      <c r="N91" s="17">
        <f t="shared" si="18"/>
        <v>0.8104099639690316</v>
      </c>
    </row>
    <row r="92" spans="1:14" ht="15.75" outlineLevel="1">
      <c r="A92" s="1">
        <f t="shared" si="8"/>
        <v>58</v>
      </c>
      <c r="B92" s="13">
        <v>43738</v>
      </c>
      <c r="C92" s="18">
        <f t="shared" si="2"/>
        <v>2019</v>
      </c>
      <c r="D92" s="28">
        <v>380</v>
      </c>
      <c r="E92" s="15">
        <f t="shared" si="3"/>
        <v>121.24060150375892</v>
      </c>
      <c r="F92" s="16">
        <f t="shared" si="9"/>
        <v>1.6165413533834587</v>
      </c>
      <c r="G92" s="15">
        <f t="shared" si="14"/>
        <v>122.04887218045066</v>
      </c>
      <c r="H92" s="17">
        <f t="shared" si="12"/>
        <v>0.7360485829959486</v>
      </c>
      <c r="I92" s="17">
        <v>1</v>
      </c>
      <c r="J92" s="28">
        <f t="shared" si="11"/>
        <v>273600</v>
      </c>
      <c r="K92" s="17">
        <f t="shared" si="15"/>
        <v>0.7028409896454707</v>
      </c>
      <c r="L92" s="17">
        <f t="shared" si="16"/>
        <v>0.7993084576132915</v>
      </c>
      <c r="M92" s="17">
        <f t="shared" si="17"/>
        <v>0.7126026700572134</v>
      </c>
      <c r="N92" s="17">
        <f t="shared" si="18"/>
        <v>0.8104099639690316</v>
      </c>
    </row>
    <row r="93" spans="1:14" ht="15.75" outlineLevel="1">
      <c r="A93" s="1">
        <f t="shared" si="8"/>
        <v>59</v>
      </c>
      <c r="B93" s="13">
        <v>43769</v>
      </c>
      <c r="C93" s="19">
        <f t="shared" si="2"/>
        <v>2019</v>
      </c>
      <c r="D93" s="29">
        <v>380</v>
      </c>
      <c r="E93" s="24">
        <f t="shared" si="3"/>
        <v>119.62406015037547</v>
      </c>
      <c r="F93" s="25">
        <f t="shared" si="9"/>
        <v>1.6165413533834587</v>
      </c>
      <c r="G93" s="24">
        <f t="shared" si="14"/>
        <v>120.4323308270672</v>
      </c>
      <c r="H93" s="26">
        <f t="shared" si="12"/>
        <v>0.7262995951416976</v>
      </c>
      <c r="I93" s="26">
        <v>1</v>
      </c>
      <c r="J93" s="29">
        <f t="shared" si="11"/>
        <v>282720</v>
      </c>
      <c r="K93" s="26">
        <f t="shared" si="15"/>
        <v>0.7262690226336531</v>
      </c>
      <c r="L93" s="26">
        <f t="shared" si="16"/>
        <v>0.8259520728670678</v>
      </c>
      <c r="M93" s="26">
        <f t="shared" si="17"/>
        <v>0.7126026700572134</v>
      </c>
      <c r="N93" s="26">
        <f t="shared" si="18"/>
        <v>0.8104099639690316</v>
      </c>
    </row>
    <row r="94" spans="1:14" ht="15.75">
      <c r="A94" s="1">
        <f t="shared" si="8"/>
        <v>60</v>
      </c>
      <c r="B94" s="13">
        <v>43799</v>
      </c>
      <c r="C94" s="20">
        <f t="shared" si="2"/>
        <v>2019</v>
      </c>
      <c r="D94" s="30">
        <v>380</v>
      </c>
      <c r="E94" s="21">
        <f t="shared" si="3"/>
        <v>118.00751879699202</v>
      </c>
      <c r="F94" s="22">
        <f t="shared" si="9"/>
        <v>1.6165413533834587</v>
      </c>
      <c r="G94" s="21">
        <f t="shared" si="14"/>
        <v>118.81578947368375</v>
      </c>
      <c r="H94" s="23">
        <f t="shared" si="12"/>
        <v>0.7165506072874467</v>
      </c>
      <c r="I94" s="23">
        <v>1</v>
      </c>
      <c r="J94" s="30">
        <f t="shared" si="11"/>
        <v>273600</v>
      </c>
      <c r="K94" s="23">
        <f t="shared" si="15"/>
        <v>0.7028409896454707</v>
      </c>
      <c r="L94" s="23">
        <f t="shared" si="16"/>
        <v>0.7993084576132915</v>
      </c>
      <c r="M94" s="23">
        <f t="shared" si="17"/>
        <v>0.7126026700572134</v>
      </c>
      <c r="N94" s="23">
        <f t="shared" si="18"/>
        <v>0.8104099639690316</v>
      </c>
    </row>
    <row r="95" spans="1:14" ht="15.75" outlineLevel="1">
      <c r="A95" s="1">
        <f t="shared" si="8"/>
        <v>61</v>
      </c>
      <c r="B95" s="13">
        <v>43830</v>
      </c>
      <c r="C95" s="14">
        <f t="shared" si="2"/>
        <v>2019</v>
      </c>
      <c r="D95" s="28">
        <v>380</v>
      </c>
      <c r="E95" s="15">
        <f t="shared" si="3"/>
        <v>116.39097744360856</v>
      </c>
      <c r="F95" s="16">
        <f t="shared" si="9"/>
        <v>1.6165413533834587</v>
      </c>
      <c r="G95" s="15">
        <f t="shared" si="14"/>
        <v>117.1992481203003</v>
      </c>
      <c r="H95" s="17">
        <f t="shared" si="12"/>
        <v>0.7068016194331955</v>
      </c>
      <c r="I95" s="17">
        <v>1</v>
      </c>
      <c r="J95" s="28">
        <f t="shared" si="11"/>
        <v>282720</v>
      </c>
      <c r="K95" s="17">
        <f t="shared" si="15"/>
        <v>0.7262690226336531</v>
      </c>
      <c r="L95" s="17">
        <f t="shared" si="16"/>
        <v>0.8259520728670678</v>
      </c>
      <c r="M95" s="17">
        <f t="shared" si="17"/>
        <v>0.7126026700572134</v>
      </c>
      <c r="N95" s="17">
        <f t="shared" si="18"/>
        <v>0.8104099639690316</v>
      </c>
    </row>
    <row r="96" spans="1:14" ht="15.75" outlineLevel="1">
      <c r="A96" s="1">
        <f t="shared" si="8"/>
        <v>62</v>
      </c>
      <c r="B96" s="13">
        <v>43861</v>
      </c>
      <c r="C96" s="18">
        <f t="shared" si="2"/>
        <v>2020</v>
      </c>
      <c r="D96" s="28">
        <v>380</v>
      </c>
      <c r="E96" s="15">
        <f t="shared" si="3"/>
        <v>114.77443609022511</v>
      </c>
      <c r="F96" s="16">
        <f t="shared" si="9"/>
        <v>1.6165413533834587</v>
      </c>
      <c r="G96" s="15">
        <f t="shared" si="14"/>
        <v>115.58270676691684</v>
      </c>
      <c r="H96" s="17">
        <f t="shared" si="12"/>
        <v>0.6970526315789446</v>
      </c>
      <c r="I96" s="17">
        <v>1</v>
      </c>
      <c r="J96" s="28">
        <f t="shared" si="11"/>
        <v>282720</v>
      </c>
      <c r="K96" s="17">
        <f t="shared" si="15"/>
        <v>0.7262690226336531</v>
      </c>
      <c r="L96" s="17">
        <f t="shared" si="16"/>
        <v>0.8259520728670678</v>
      </c>
      <c r="M96" s="17">
        <f t="shared" si="17"/>
        <v>0.7126026700572134</v>
      </c>
      <c r="N96" s="17">
        <f t="shared" si="18"/>
        <v>0.8104099639690316</v>
      </c>
    </row>
    <row r="97" spans="1:14" ht="15.75" outlineLevel="1">
      <c r="A97" s="1">
        <f t="shared" si="8"/>
        <v>63</v>
      </c>
      <c r="B97" s="13">
        <v>43890</v>
      </c>
      <c r="C97" s="18">
        <f t="shared" si="2"/>
        <v>2020</v>
      </c>
      <c r="D97" s="28">
        <v>380</v>
      </c>
      <c r="E97" s="15">
        <f t="shared" si="3"/>
        <v>113.15789473684166</v>
      </c>
      <c r="F97" s="16">
        <f t="shared" si="9"/>
        <v>1.6165413533834587</v>
      </c>
      <c r="G97" s="15">
        <f t="shared" si="14"/>
        <v>113.96616541353339</v>
      </c>
      <c r="H97" s="17">
        <f t="shared" si="12"/>
        <v>0.6873036437246937</v>
      </c>
      <c r="I97" s="17">
        <v>1</v>
      </c>
      <c r="J97" s="28">
        <f t="shared" si="11"/>
        <v>264480</v>
      </c>
      <c r="K97" s="17">
        <f t="shared" si="15"/>
        <v>0.6794129566572884</v>
      </c>
      <c r="L97" s="17">
        <f t="shared" si="16"/>
        <v>0.772664842359515</v>
      </c>
      <c r="M97" s="17">
        <f t="shared" si="17"/>
        <v>0.7126026700572134</v>
      </c>
      <c r="N97" s="17">
        <f t="shared" si="18"/>
        <v>0.8104099639690316</v>
      </c>
    </row>
    <row r="98" spans="1:14" ht="15.75" outlineLevel="1">
      <c r="A98" s="1">
        <f t="shared" si="8"/>
        <v>64</v>
      </c>
      <c r="B98" s="13">
        <v>43921</v>
      </c>
      <c r="C98" s="18">
        <f t="shared" si="2"/>
        <v>2020</v>
      </c>
      <c r="D98" s="28">
        <v>380</v>
      </c>
      <c r="E98" s="15">
        <f t="shared" si="3"/>
        <v>111.5413533834582</v>
      </c>
      <c r="F98" s="16">
        <f t="shared" si="9"/>
        <v>1.6165413533834587</v>
      </c>
      <c r="G98" s="15">
        <f t="shared" si="14"/>
        <v>112.34962406014994</v>
      </c>
      <c r="H98" s="17">
        <f t="shared" si="12"/>
        <v>0.6775546558704426</v>
      </c>
      <c r="I98" s="17">
        <v>1</v>
      </c>
      <c r="J98" s="28">
        <f t="shared" si="11"/>
        <v>282720</v>
      </c>
      <c r="K98" s="17">
        <f t="shared" si="15"/>
        <v>0.7262690226336531</v>
      </c>
      <c r="L98" s="17">
        <f t="shared" si="16"/>
        <v>0.8259520728670678</v>
      </c>
      <c r="M98" s="17">
        <f t="shared" si="17"/>
        <v>0.7126026700572134</v>
      </c>
      <c r="N98" s="17">
        <f t="shared" si="18"/>
        <v>0.8104099639690316</v>
      </c>
    </row>
    <row r="99" spans="1:14" ht="15.75" outlineLevel="1">
      <c r="A99" s="1">
        <f t="shared" si="8"/>
        <v>65</v>
      </c>
      <c r="B99" s="13">
        <v>43951</v>
      </c>
      <c r="C99" s="18">
        <f aca="true" t="shared" si="19" ref="C99:C162">+YEAR(B99)</f>
        <v>2020</v>
      </c>
      <c r="D99" s="28">
        <v>380</v>
      </c>
      <c r="E99" s="15">
        <f aca="true" t="shared" si="20" ref="E99:E155">+E98-F99</f>
        <v>109.92481203007475</v>
      </c>
      <c r="F99" s="16">
        <f aca="true" t="shared" si="21" ref="F99:F162">$B$5/$B$8</f>
        <v>1.6165413533834587</v>
      </c>
      <c r="G99" s="15">
        <f t="shared" si="14"/>
        <v>110.73308270676648</v>
      </c>
      <c r="H99" s="17">
        <f t="shared" si="12"/>
        <v>0.6678056680161917</v>
      </c>
      <c r="I99" s="17">
        <v>1</v>
      </c>
      <c r="J99" s="28">
        <f t="shared" si="11"/>
        <v>273600</v>
      </c>
      <c r="K99" s="17">
        <f aca="true" t="shared" si="22" ref="K99:K130">$B$24*J99/1000000</f>
        <v>0.7028409896454707</v>
      </c>
      <c r="L99" s="17">
        <f aca="true" t="shared" si="23" ref="L99:L130">J99*$H$24/1000000</f>
        <v>0.7993084576132915</v>
      </c>
      <c r="M99" s="17">
        <f aca="true" t="shared" si="24" ref="M99:M130">$B$22*D99/1000</f>
        <v>0.7126026700572134</v>
      </c>
      <c r="N99" s="17">
        <f aca="true" t="shared" si="25" ref="N99:N130">$H$22*D99/1000</f>
        <v>0.8104099639690316</v>
      </c>
    </row>
    <row r="100" spans="1:14" ht="15.75" outlineLevel="1">
      <c r="A100" s="1">
        <f aca="true" t="shared" si="26" ref="A100:A151">+A99+1</f>
        <v>66</v>
      </c>
      <c r="B100" s="13">
        <v>43982</v>
      </c>
      <c r="C100" s="18">
        <f t="shared" si="19"/>
        <v>2020</v>
      </c>
      <c r="D100" s="28">
        <v>380</v>
      </c>
      <c r="E100" s="15">
        <f t="shared" si="20"/>
        <v>108.3082706766913</v>
      </c>
      <c r="F100" s="16">
        <f t="shared" si="21"/>
        <v>1.6165413533834587</v>
      </c>
      <c r="G100" s="15">
        <f t="shared" si="14"/>
        <v>109.11654135338303</v>
      </c>
      <c r="H100" s="17">
        <f t="shared" si="12"/>
        <v>0.6580566801619407</v>
      </c>
      <c r="I100" s="17">
        <v>1</v>
      </c>
      <c r="J100" s="28">
        <f aca="true" t="shared" si="27" ref="J100:J163">DAY(B100)*24*D100</f>
        <v>282720</v>
      </c>
      <c r="K100" s="17">
        <f t="shared" si="22"/>
        <v>0.7262690226336531</v>
      </c>
      <c r="L100" s="17">
        <f t="shared" si="23"/>
        <v>0.8259520728670678</v>
      </c>
      <c r="M100" s="17">
        <f t="shared" si="24"/>
        <v>0.7126026700572134</v>
      </c>
      <c r="N100" s="17">
        <f t="shared" si="25"/>
        <v>0.8104099639690316</v>
      </c>
    </row>
    <row r="101" spans="1:14" ht="15.75" outlineLevel="1">
      <c r="A101" s="1">
        <f t="shared" si="26"/>
        <v>67</v>
      </c>
      <c r="B101" s="13">
        <v>44012</v>
      </c>
      <c r="C101" s="18">
        <f t="shared" si="19"/>
        <v>2020</v>
      </c>
      <c r="D101" s="28">
        <v>380</v>
      </c>
      <c r="E101" s="15">
        <f t="shared" si="20"/>
        <v>106.69172932330784</v>
      </c>
      <c r="F101" s="16">
        <f t="shared" si="21"/>
        <v>1.6165413533834587</v>
      </c>
      <c r="G101" s="15">
        <f t="shared" si="14"/>
        <v>107.49999999999957</v>
      </c>
      <c r="H101" s="17">
        <f aca="true" t="shared" si="28" ref="H101:H164">+G101*$B$12*1/12</f>
        <v>0.6483076923076897</v>
      </c>
      <c r="I101" s="17">
        <v>1</v>
      </c>
      <c r="J101" s="28">
        <f t="shared" si="27"/>
        <v>273600</v>
      </c>
      <c r="K101" s="17">
        <f t="shared" si="22"/>
        <v>0.7028409896454707</v>
      </c>
      <c r="L101" s="17">
        <f t="shared" si="23"/>
        <v>0.7993084576132915</v>
      </c>
      <c r="M101" s="17">
        <f t="shared" si="24"/>
        <v>0.7126026700572134</v>
      </c>
      <c r="N101" s="17">
        <f t="shared" si="25"/>
        <v>0.8104099639690316</v>
      </c>
    </row>
    <row r="102" spans="1:14" ht="15.75" outlineLevel="1">
      <c r="A102" s="1">
        <f t="shared" si="26"/>
        <v>68</v>
      </c>
      <c r="B102" s="13">
        <v>44043</v>
      </c>
      <c r="C102" s="18">
        <f t="shared" si="19"/>
        <v>2020</v>
      </c>
      <c r="D102" s="28">
        <v>380</v>
      </c>
      <c r="E102" s="15">
        <f t="shared" si="20"/>
        <v>105.07518796992439</v>
      </c>
      <c r="F102" s="16">
        <f t="shared" si="21"/>
        <v>1.6165413533834587</v>
      </c>
      <c r="G102" s="15">
        <f t="shared" si="14"/>
        <v>105.88345864661612</v>
      </c>
      <c r="H102" s="17">
        <f t="shared" si="28"/>
        <v>0.6385587044534388</v>
      </c>
      <c r="I102" s="17">
        <v>1</v>
      </c>
      <c r="J102" s="28">
        <f t="shared" si="27"/>
        <v>282720</v>
      </c>
      <c r="K102" s="17">
        <f t="shared" si="22"/>
        <v>0.7262690226336531</v>
      </c>
      <c r="L102" s="17">
        <f t="shared" si="23"/>
        <v>0.8259520728670678</v>
      </c>
      <c r="M102" s="17">
        <f t="shared" si="24"/>
        <v>0.7126026700572134</v>
      </c>
      <c r="N102" s="17">
        <f t="shared" si="25"/>
        <v>0.8104099639690316</v>
      </c>
    </row>
    <row r="103" spans="1:14" ht="15.75" outlineLevel="1">
      <c r="A103" s="1">
        <f t="shared" si="26"/>
        <v>69</v>
      </c>
      <c r="B103" s="13">
        <v>44074</v>
      </c>
      <c r="C103" s="18">
        <f t="shared" si="19"/>
        <v>2020</v>
      </c>
      <c r="D103" s="28">
        <v>380</v>
      </c>
      <c r="E103" s="15">
        <f t="shared" si="20"/>
        <v>103.45864661654093</v>
      </c>
      <c r="F103" s="16">
        <f t="shared" si="21"/>
        <v>1.6165413533834587</v>
      </c>
      <c r="G103" s="15">
        <f t="shared" si="14"/>
        <v>104.26691729323267</v>
      </c>
      <c r="H103" s="17">
        <f t="shared" si="28"/>
        <v>0.6288097165991878</v>
      </c>
      <c r="I103" s="17">
        <v>1</v>
      </c>
      <c r="J103" s="28">
        <f t="shared" si="27"/>
        <v>282720</v>
      </c>
      <c r="K103" s="17">
        <f t="shared" si="22"/>
        <v>0.7262690226336531</v>
      </c>
      <c r="L103" s="17">
        <f t="shared" si="23"/>
        <v>0.8259520728670678</v>
      </c>
      <c r="M103" s="17">
        <f t="shared" si="24"/>
        <v>0.7126026700572134</v>
      </c>
      <c r="N103" s="17">
        <f t="shared" si="25"/>
        <v>0.8104099639690316</v>
      </c>
    </row>
    <row r="104" spans="1:14" ht="15.75" outlineLevel="1">
      <c r="A104" s="1">
        <f t="shared" si="26"/>
        <v>70</v>
      </c>
      <c r="B104" s="13">
        <v>44104</v>
      </c>
      <c r="C104" s="18">
        <f t="shared" si="19"/>
        <v>2020</v>
      </c>
      <c r="D104" s="28">
        <v>380</v>
      </c>
      <c r="E104" s="15">
        <f t="shared" si="20"/>
        <v>101.84210526315748</v>
      </c>
      <c r="F104" s="16">
        <f t="shared" si="21"/>
        <v>1.6165413533834587</v>
      </c>
      <c r="G104" s="15">
        <f t="shared" si="14"/>
        <v>102.65037593984921</v>
      </c>
      <c r="H104" s="17">
        <f t="shared" si="28"/>
        <v>0.6190607287449368</v>
      </c>
      <c r="I104" s="17">
        <v>1</v>
      </c>
      <c r="J104" s="28">
        <f t="shared" si="27"/>
        <v>273600</v>
      </c>
      <c r="K104" s="17">
        <f t="shared" si="22"/>
        <v>0.7028409896454707</v>
      </c>
      <c r="L104" s="17">
        <f t="shared" si="23"/>
        <v>0.7993084576132915</v>
      </c>
      <c r="M104" s="17">
        <f t="shared" si="24"/>
        <v>0.7126026700572134</v>
      </c>
      <c r="N104" s="17">
        <f t="shared" si="25"/>
        <v>0.8104099639690316</v>
      </c>
    </row>
    <row r="105" spans="1:14" ht="15.75" outlineLevel="1">
      <c r="A105" s="1">
        <f t="shared" si="26"/>
        <v>71</v>
      </c>
      <c r="B105" s="13">
        <v>44135</v>
      </c>
      <c r="C105" s="19">
        <f t="shared" si="19"/>
        <v>2020</v>
      </c>
      <c r="D105" s="29">
        <v>380</v>
      </c>
      <c r="E105" s="24">
        <f t="shared" si="20"/>
        <v>100.22556390977402</v>
      </c>
      <c r="F105" s="25">
        <f t="shared" si="21"/>
        <v>1.6165413533834587</v>
      </c>
      <c r="G105" s="24">
        <f t="shared" si="14"/>
        <v>101.03383458646576</v>
      </c>
      <c r="H105" s="26">
        <f t="shared" si="28"/>
        <v>0.6093117408906857</v>
      </c>
      <c r="I105" s="26">
        <v>1</v>
      </c>
      <c r="J105" s="29">
        <f t="shared" si="27"/>
        <v>282720</v>
      </c>
      <c r="K105" s="26">
        <f t="shared" si="22"/>
        <v>0.7262690226336531</v>
      </c>
      <c r="L105" s="26">
        <f t="shared" si="23"/>
        <v>0.8259520728670678</v>
      </c>
      <c r="M105" s="26">
        <f t="shared" si="24"/>
        <v>0.7126026700572134</v>
      </c>
      <c r="N105" s="26">
        <f t="shared" si="25"/>
        <v>0.8104099639690316</v>
      </c>
    </row>
    <row r="106" spans="1:14" ht="15.75">
      <c r="A106" s="1">
        <f t="shared" si="26"/>
        <v>72</v>
      </c>
      <c r="B106" s="13">
        <v>44165</v>
      </c>
      <c r="C106" s="20">
        <f t="shared" si="19"/>
        <v>2020</v>
      </c>
      <c r="D106" s="30">
        <v>380</v>
      </c>
      <c r="E106" s="21">
        <f t="shared" si="20"/>
        <v>98.60902255639057</v>
      </c>
      <c r="F106" s="22">
        <f t="shared" si="21"/>
        <v>1.6165413533834587</v>
      </c>
      <c r="G106" s="21">
        <f t="shared" si="14"/>
        <v>99.4172932330823</v>
      </c>
      <c r="H106" s="23">
        <f t="shared" si="28"/>
        <v>0.5995627530364348</v>
      </c>
      <c r="I106" s="23">
        <v>1</v>
      </c>
      <c r="J106" s="30">
        <f t="shared" si="27"/>
        <v>273600</v>
      </c>
      <c r="K106" s="23">
        <f t="shared" si="22"/>
        <v>0.7028409896454707</v>
      </c>
      <c r="L106" s="23">
        <f t="shared" si="23"/>
        <v>0.7993084576132915</v>
      </c>
      <c r="M106" s="23">
        <f t="shared" si="24"/>
        <v>0.7126026700572134</v>
      </c>
      <c r="N106" s="23">
        <f t="shared" si="25"/>
        <v>0.8104099639690316</v>
      </c>
    </row>
    <row r="107" spans="1:14" ht="15.75" outlineLevel="1">
      <c r="A107" s="1">
        <f t="shared" si="26"/>
        <v>73</v>
      </c>
      <c r="B107" s="13">
        <v>44196</v>
      </c>
      <c r="C107" s="14">
        <f t="shared" si="19"/>
        <v>2020</v>
      </c>
      <c r="D107" s="28">
        <v>380</v>
      </c>
      <c r="E107" s="15">
        <f t="shared" si="20"/>
        <v>96.99248120300712</v>
      </c>
      <c r="F107" s="16">
        <f t="shared" si="21"/>
        <v>1.6165413533834587</v>
      </c>
      <c r="G107" s="15">
        <f t="shared" si="14"/>
        <v>97.80075187969885</v>
      </c>
      <c r="H107" s="17">
        <f t="shared" si="28"/>
        <v>0.5898137651821839</v>
      </c>
      <c r="I107" s="17">
        <v>1</v>
      </c>
      <c r="J107" s="28">
        <f t="shared" si="27"/>
        <v>282720</v>
      </c>
      <c r="K107" s="17">
        <f t="shared" si="22"/>
        <v>0.7262690226336531</v>
      </c>
      <c r="L107" s="17">
        <f t="shared" si="23"/>
        <v>0.8259520728670678</v>
      </c>
      <c r="M107" s="17">
        <f t="shared" si="24"/>
        <v>0.7126026700572134</v>
      </c>
      <c r="N107" s="17">
        <f t="shared" si="25"/>
        <v>0.8104099639690316</v>
      </c>
    </row>
    <row r="108" spans="1:14" ht="15.75" outlineLevel="1">
      <c r="A108" s="1">
        <f t="shared" si="26"/>
        <v>74</v>
      </c>
      <c r="B108" s="33">
        <v>44227</v>
      </c>
      <c r="C108" s="43">
        <f t="shared" si="19"/>
        <v>2021</v>
      </c>
      <c r="D108" s="35">
        <v>380</v>
      </c>
      <c r="E108" s="36">
        <f t="shared" si="20"/>
        <v>95.37593984962366</v>
      </c>
      <c r="F108" s="37">
        <f t="shared" si="21"/>
        <v>1.6165413533834587</v>
      </c>
      <c r="G108" s="36">
        <f t="shared" si="14"/>
        <v>96.1842105263154</v>
      </c>
      <c r="H108" s="38">
        <f t="shared" si="28"/>
        <v>0.5800647773279328</v>
      </c>
      <c r="I108" s="38">
        <v>1</v>
      </c>
      <c r="J108" s="35">
        <f t="shared" si="27"/>
        <v>282720</v>
      </c>
      <c r="K108" s="38">
        <f t="shared" si="22"/>
        <v>0.7262690226336531</v>
      </c>
      <c r="L108" s="38">
        <f t="shared" si="23"/>
        <v>0.8259520728670678</v>
      </c>
      <c r="M108" s="38">
        <f t="shared" si="24"/>
        <v>0.7126026700572134</v>
      </c>
      <c r="N108" s="38">
        <f t="shared" si="25"/>
        <v>0.8104099639690316</v>
      </c>
    </row>
    <row r="109" spans="1:14" ht="15.75" outlineLevel="1">
      <c r="A109" s="1">
        <f t="shared" si="26"/>
        <v>75</v>
      </c>
      <c r="B109" s="39">
        <v>44255</v>
      </c>
      <c r="C109" s="8">
        <f t="shared" si="19"/>
        <v>2021</v>
      </c>
      <c r="D109" s="40">
        <v>380</v>
      </c>
      <c r="E109" s="10">
        <f t="shared" si="20"/>
        <v>93.75939849624021</v>
      </c>
      <c r="F109" s="41">
        <f t="shared" si="21"/>
        <v>1.6165413533834587</v>
      </c>
      <c r="G109" s="10">
        <f t="shared" si="14"/>
        <v>94.56766917293194</v>
      </c>
      <c r="H109" s="42">
        <f t="shared" si="28"/>
        <v>0.5703157894736819</v>
      </c>
      <c r="I109" s="42">
        <v>1</v>
      </c>
      <c r="J109" s="40">
        <f t="shared" si="27"/>
        <v>255360</v>
      </c>
      <c r="K109" s="42">
        <f t="shared" si="22"/>
        <v>0.6559849236691061</v>
      </c>
      <c r="L109" s="42">
        <f t="shared" si="23"/>
        <v>0.7460212271057387</v>
      </c>
      <c r="M109" s="42">
        <f t="shared" si="24"/>
        <v>0.7126026700572134</v>
      </c>
      <c r="N109" s="42">
        <f t="shared" si="25"/>
        <v>0.8104099639690316</v>
      </c>
    </row>
    <row r="110" spans="1:14" ht="15.75" outlineLevel="1">
      <c r="A110" s="1">
        <f t="shared" si="26"/>
        <v>76</v>
      </c>
      <c r="B110" s="13">
        <v>44286</v>
      </c>
      <c r="C110" s="18">
        <f t="shared" si="19"/>
        <v>2021</v>
      </c>
      <c r="D110" s="28">
        <v>380</v>
      </c>
      <c r="E110" s="15">
        <f t="shared" si="20"/>
        <v>92.14285714285676</v>
      </c>
      <c r="F110" s="16">
        <f t="shared" si="21"/>
        <v>1.6165413533834587</v>
      </c>
      <c r="G110" s="15">
        <f t="shared" si="14"/>
        <v>92.95112781954849</v>
      </c>
      <c r="H110" s="17">
        <f t="shared" si="28"/>
        <v>0.5605668016194308</v>
      </c>
      <c r="I110" s="17">
        <v>1</v>
      </c>
      <c r="J110" s="28">
        <f t="shared" si="27"/>
        <v>282720</v>
      </c>
      <c r="K110" s="17">
        <f t="shared" si="22"/>
        <v>0.7262690226336531</v>
      </c>
      <c r="L110" s="17">
        <f t="shared" si="23"/>
        <v>0.8259520728670678</v>
      </c>
      <c r="M110" s="17">
        <f t="shared" si="24"/>
        <v>0.7126026700572134</v>
      </c>
      <c r="N110" s="17">
        <f t="shared" si="25"/>
        <v>0.8104099639690316</v>
      </c>
    </row>
    <row r="111" spans="1:14" ht="15.75" outlineLevel="1">
      <c r="A111" s="1">
        <f t="shared" si="26"/>
        <v>77</v>
      </c>
      <c r="B111" s="13">
        <v>44316</v>
      </c>
      <c r="C111" s="18">
        <f t="shared" si="19"/>
        <v>2021</v>
      </c>
      <c r="D111" s="28">
        <v>380</v>
      </c>
      <c r="E111" s="15">
        <f t="shared" si="20"/>
        <v>90.5263157894733</v>
      </c>
      <c r="F111" s="16">
        <f t="shared" si="21"/>
        <v>1.6165413533834587</v>
      </c>
      <c r="G111" s="15">
        <f t="shared" si="14"/>
        <v>91.33458646616504</v>
      </c>
      <c r="H111" s="17">
        <f t="shared" si="28"/>
        <v>0.5508178137651799</v>
      </c>
      <c r="I111" s="17">
        <v>1</v>
      </c>
      <c r="J111" s="28">
        <f t="shared" si="27"/>
        <v>273600</v>
      </c>
      <c r="K111" s="17">
        <f t="shared" si="22"/>
        <v>0.7028409896454707</v>
      </c>
      <c r="L111" s="17">
        <f t="shared" si="23"/>
        <v>0.7993084576132915</v>
      </c>
      <c r="M111" s="17">
        <f t="shared" si="24"/>
        <v>0.7126026700572134</v>
      </c>
      <c r="N111" s="17">
        <f t="shared" si="25"/>
        <v>0.8104099639690316</v>
      </c>
    </row>
    <row r="112" spans="1:14" ht="15.75" outlineLevel="1">
      <c r="A112" s="1">
        <f t="shared" si="26"/>
        <v>78</v>
      </c>
      <c r="B112" s="13">
        <v>44347</v>
      </c>
      <c r="C112" s="18">
        <f t="shared" si="19"/>
        <v>2021</v>
      </c>
      <c r="D112" s="28">
        <v>380</v>
      </c>
      <c r="E112" s="15">
        <f t="shared" si="20"/>
        <v>88.90977443608985</v>
      </c>
      <c r="F112" s="16">
        <f t="shared" si="21"/>
        <v>1.6165413533834587</v>
      </c>
      <c r="G112" s="15">
        <f t="shared" si="14"/>
        <v>89.71804511278158</v>
      </c>
      <c r="H112" s="17">
        <f t="shared" si="28"/>
        <v>0.541068825910929</v>
      </c>
      <c r="I112" s="17">
        <v>1</v>
      </c>
      <c r="J112" s="28">
        <f t="shared" si="27"/>
        <v>282720</v>
      </c>
      <c r="K112" s="17">
        <f t="shared" si="22"/>
        <v>0.7262690226336531</v>
      </c>
      <c r="L112" s="17">
        <f t="shared" si="23"/>
        <v>0.8259520728670678</v>
      </c>
      <c r="M112" s="17">
        <f t="shared" si="24"/>
        <v>0.7126026700572134</v>
      </c>
      <c r="N112" s="17">
        <f t="shared" si="25"/>
        <v>0.8104099639690316</v>
      </c>
    </row>
    <row r="113" spans="1:14" ht="15.75" outlineLevel="1">
      <c r="A113" s="1">
        <f t="shared" si="26"/>
        <v>79</v>
      </c>
      <c r="B113" s="13">
        <v>44377</v>
      </c>
      <c r="C113" s="18">
        <f t="shared" si="19"/>
        <v>2021</v>
      </c>
      <c r="D113" s="28">
        <v>380</v>
      </c>
      <c r="E113" s="15">
        <f t="shared" si="20"/>
        <v>87.2932330827064</v>
      </c>
      <c r="F113" s="16">
        <f t="shared" si="21"/>
        <v>1.6165413533834587</v>
      </c>
      <c r="G113" s="15">
        <f t="shared" si="14"/>
        <v>88.10150375939813</v>
      </c>
      <c r="H113" s="17">
        <f t="shared" si="28"/>
        <v>0.5313198380566779</v>
      </c>
      <c r="I113" s="17">
        <v>1</v>
      </c>
      <c r="J113" s="28">
        <f t="shared" si="27"/>
        <v>273600</v>
      </c>
      <c r="K113" s="17">
        <f t="shared" si="22"/>
        <v>0.7028409896454707</v>
      </c>
      <c r="L113" s="17">
        <f t="shared" si="23"/>
        <v>0.7993084576132915</v>
      </c>
      <c r="M113" s="17">
        <f t="shared" si="24"/>
        <v>0.7126026700572134</v>
      </c>
      <c r="N113" s="17">
        <f t="shared" si="25"/>
        <v>0.8104099639690316</v>
      </c>
    </row>
    <row r="114" spans="1:14" ht="15.75" outlineLevel="1">
      <c r="A114" s="1">
        <f t="shared" si="26"/>
        <v>80</v>
      </c>
      <c r="B114" s="13">
        <v>44408</v>
      </c>
      <c r="C114" s="18">
        <f t="shared" si="19"/>
        <v>2021</v>
      </c>
      <c r="D114" s="28">
        <v>380</v>
      </c>
      <c r="E114" s="15">
        <f t="shared" si="20"/>
        <v>85.67669172932294</v>
      </c>
      <c r="F114" s="16">
        <f t="shared" si="21"/>
        <v>1.6165413533834587</v>
      </c>
      <c r="G114" s="15">
        <f t="shared" si="14"/>
        <v>86.48496240601467</v>
      </c>
      <c r="H114" s="17">
        <f t="shared" si="28"/>
        <v>0.5215708502024269</v>
      </c>
      <c r="I114" s="17">
        <v>1</v>
      </c>
      <c r="J114" s="28">
        <f t="shared" si="27"/>
        <v>282720</v>
      </c>
      <c r="K114" s="17">
        <f t="shared" si="22"/>
        <v>0.7262690226336531</v>
      </c>
      <c r="L114" s="17">
        <f t="shared" si="23"/>
        <v>0.8259520728670678</v>
      </c>
      <c r="M114" s="17">
        <f t="shared" si="24"/>
        <v>0.7126026700572134</v>
      </c>
      <c r="N114" s="17">
        <f t="shared" si="25"/>
        <v>0.8104099639690316</v>
      </c>
    </row>
    <row r="115" spans="1:14" ht="15.75" outlineLevel="1">
      <c r="A115" s="1">
        <f t="shared" si="26"/>
        <v>81</v>
      </c>
      <c r="B115" s="13">
        <v>44439</v>
      </c>
      <c r="C115" s="18">
        <f t="shared" si="19"/>
        <v>2021</v>
      </c>
      <c r="D115" s="28">
        <v>380</v>
      </c>
      <c r="E115" s="15">
        <f t="shared" si="20"/>
        <v>84.06015037593949</v>
      </c>
      <c r="F115" s="16">
        <f t="shared" si="21"/>
        <v>1.6165413533834587</v>
      </c>
      <c r="G115" s="15">
        <f t="shared" si="14"/>
        <v>84.86842105263122</v>
      </c>
      <c r="H115" s="17">
        <f t="shared" si="28"/>
        <v>0.511821862348176</v>
      </c>
      <c r="I115" s="17">
        <v>1</v>
      </c>
      <c r="J115" s="28">
        <f t="shared" si="27"/>
        <v>282720</v>
      </c>
      <c r="K115" s="17">
        <f t="shared" si="22"/>
        <v>0.7262690226336531</v>
      </c>
      <c r="L115" s="17">
        <f t="shared" si="23"/>
        <v>0.8259520728670678</v>
      </c>
      <c r="M115" s="17">
        <f t="shared" si="24"/>
        <v>0.7126026700572134</v>
      </c>
      <c r="N115" s="17">
        <f t="shared" si="25"/>
        <v>0.8104099639690316</v>
      </c>
    </row>
    <row r="116" spans="1:14" ht="15.75" outlineLevel="1">
      <c r="A116" s="1">
        <f t="shared" si="26"/>
        <v>82</v>
      </c>
      <c r="B116" s="13">
        <v>44469</v>
      </c>
      <c r="C116" s="18">
        <f t="shared" si="19"/>
        <v>2021</v>
      </c>
      <c r="D116" s="28">
        <v>380</v>
      </c>
      <c r="E116" s="15">
        <f t="shared" si="20"/>
        <v>82.44360902255603</v>
      </c>
      <c r="F116" s="16">
        <f t="shared" si="21"/>
        <v>1.6165413533834587</v>
      </c>
      <c r="G116" s="15">
        <f t="shared" si="14"/>
        <v>83.25187969924777</v>
      </c>
      <c r="H116" s="17">
        <f t="shared" si="28"/>
        <v>0.502072874493925</v>
      </c>
      <c r="I116" s="17">
        <v>1</v>
      </c>
      <c r="J116" s="28">
        <f t="shared" si="27"/>
        <v>273600</v>
      </c>
      <c r="K116" s="17">
        <f t="shared" si="22"/>
        <v>0.7028409896454707</v>
      </c>
      <c r="L116" s="17">
        <f t="shared" si="23"/>
        <v>0.7993084576132915</v>
      </c>
      <c r="M116" s="17">
        <f t="shared" si="24"/>
        <v>0.7126026700572134</v>
      </c>
      <c r="N116" s="17">
        <f t="shared" si="25"/>
        <v>0.8104099639690316</v>
      </c>
    </row>
    <row r="117" spans="1:14" ht="15.75" outlineLevel="1">
      <c r="A117" s="1">
        <f t="shared" si="26"/>
        <v>83</v>
      </c>
      <c r="B117" s="13">
        <v>44500</v>
      </c>
      <c r="C117" s="19">
        <f t="shared" si="19"/>
        <v>2021</v>
      </c>
      <c r="D117" s="29">
        <v>380</v>
      </c>
      <c r="E117" s="24">
        <f t="shared" si="20"/>
        <v>80.82706766917258</v>
      </c>
      <c r="F117" s="25">
        <f t="shared" si="21"/>
        <v>1.6165413533834587</v>
      </c>
      <c r="G117" s="24">
        <f t="shared" si="14"/>
        <v>81.63533834586431</v>
      </c>
      <c r="H117" s="26">
        <f t="shared" si="28"/>
        <v>0.49232388663967397</v>
      </c>
      <c r="I117" s="26">
        <v>1</v>
      </c>
      <c r="J117" s="29">
        <f t="shared" si="27"/>
        <v>282720</v>
      </c>
      <c r="K117" s="26">
        <f t="shared" si="22"/>
        <v>0.7262690226336531</v>
      </c>
      <c r="L117" s="26">
        <f t="shared" si="23"/>
        <v>0.8259520728670678</v>
      </c>
      <c r="M117" s="26">
        <f t="shared" si="24"/>
        <v>0.7126026700572134</v>
      </c>
      <c r="N117" s="26">
        <f t="shared" si="25"/>
        <v>0.8104099639690316</v>
      </c>
    </row>
    <row r="118" spans="1:14" ht="15.75">
      <c r="A118" s="1">
        <f t="shared" si="26"/>
        <v>84</v>
      </c>
      <c r="B118" s="13">
        <v>44530</v>
      </c>
      <c r="C118" s="20">
        <f t="shared" si="19"/>
        <v>2021</v>
      </c>
      <c r="D118" s="30">
        <v>380</v>
      </c>
      <c r="E118" s="21">
        <f t="shared" si="20"/>
        <v>79.21052631578912</v>
      </c>
      <c r="F118" s="22">
        <f t="shared" si="21"/>
        <v>1.6165413533834587</v>
      </c>
      <c r="G118" s="21">
        <f t="shared" si="14"/>
        <v>80.01879699248086</v>
      </c>
      <c r="H118" s="23">
        <f t="shared" si="28"/>
        <v>0.48257489878542303</v>
      </c>
      <c r="I118" s="23">
        <v>1</v>
      </c>
      <c r="J118" s="30">
        <f t="shared" si="27"/>
        <v>273600</v>
      </c>
      <c r="K118" s="23">
        <f t="shared" si="22"/>
        <v>0.7028409896454707</v>
      </c>
      <c r="L118" s="23">
        <f t="shared" si="23"/>
        <v>0.7993084576132915</v>
      </c>
      <c r="M118" s="23">
        <f t="shared" si="24"/>
        <v>0.7126026700572134</v>
      </c>
      <c r="N118" s="23">
        <f t="shared" si="25"/>
        <v>0.8104099639690316</v>
      </c>
    </row>
    <row r="119" spans="1:14" ht="15.75" outlineLevel="1">
      <c r="A119" s="1">
        <f t="shared" si="26"/>
        <v>85</v>
      </c>
      <c r="B119" s="13">
        <v>44561</v>
      </c>
      <c r="C119" s="14">
        <f t="shared" si="19"/>
        <v>2021</v>
      </c>
      <c r="D119" s="28">
        <v>380</v>
      </c>
      <c r="E119" s="15">
        <f t="shared" si="20"/>
        <v>77.59398496240567</v>
      </c>
      <c r="F119" s="16">
        <f t="shared" si="21"/>
        <v>1.6165413533834587</v>
      </c>
      <c r="G119" s="15">
        <f t="shared" si="14"/>
        <v>78.4022556390974</v>
      </c>
      <c r="H119" s="17">
        <f t="shared" si="28"/>
        <v>0.47282591093117204</v>
      </c>
      <c r="I119" s="17">
        <v>1</v>
      </c>
      <c r="J119" s="28">
        <f t="shared" si="27"/>
        <v>282720</v>
      </c>
      <c r="K119" s="17">
        <f t="shared" si="22"/>
        <v>0.7262690226336531</v>
      </c>
      <c r="L119" s="17">
        <f t="shared" si="23"/>
        <v>0.8259520728670678</v>
      </c>
      <c r="M119" s="17">
        <f t="shared" si="24"/>
        <v>0.7126026700572134</v>
      </c>
      <c r="N119" s="17">
        <f t="shared" si="25"/>
        <v>0.8104099639690316</v>
      </c>
    </row>
    <row r="120" spans="1:14" ht="15.75" outlineLevel="1">
      <c r="A120" s="1">
        <f t="shared" si="26"/>
        <v>86</v>
      </c>
      <c r="B120" s="13">
        <v>44592</v>
      </c>
      <c r="C120" s="18">
        <f t="shared" si="19"/>
        <v>2022</v>
      </c>
      <c r="D120" s="28">
        <v>380</v>
      </c>
      <c r="E120" s="15">
        <f t="shared" si="20"/>
        <v>75.97744360902222</v>
      </c>
      <c r="F120" s="16">
        <f t="shared" si="21"/>
        <v>1.6165413533834587</v>
      </c>
      <c r="G120" s="15">
        <f t="shared" si="14"/>
        <v>76.78571428571395</v>
      </c>
      <c r="H120" s="17">
        <f t="shared" si="28"/>
        <v>0.4630769230769211</v>
      </c>
      <c r="I120" s="17">
        <v>1</v>
      </c>
      <c r="J120" s="28">
        <f t="shared" si="27"/>
        <v>282720</v>
      </c>
      <c r="K120" s="17">
        <f t="shared" si="22"/>
        <v>0.7262690226336531</v>
      </c>
      <c r="L120" s="17">
        <f t="shared" si="23"/>
        <v>0.8259520728670678</v>
      </c>
      <c r="M120" s="17">
        <f t="shared" si="24"/>
        <v>0.7126026700572134</v>
      </c>
      <c r="N120" s="17">
        <f t="shared" si="25"/>
        <v>0.8104099639690316</v>
      </c>
    </row>
    <row r="121" spans="1:14" ht="15.75" outlineLevel="1">
      <c r="A121" s="1">
        <f t="shared" si="26"/>
        <v>87</v>
      </c>
      <c r="B121" s="13">
        <v>44620</v>
      </c>
      <c r="C121" s="18">
        <f t="shared" si="19"/>
        <v>2022</v>
      </c>
      <c r="D121" s="28">
        <v>380</v>
      </c>
      <c r="E121" s="15">
        <f t="shared" si="20"/>
        <v>74.36090225563876</v>
      </c>
      <c r="F121" s="16">
        <f t="shared" si="21"/>
        <v>1.6165413533834587</v>
      </c>
      <c r="G121" s="15">
        <f t="shared" si="14"/>
        <v>75.1691729323305</v>
      </c>
      <c r="H121" s="17">
        <f t="shared" si="28"/>
        <v>0.45332793522267006</v>
      </c>
      <c r="I121" s="17">
        <v>1</v>
      </c>
      <c r="J121" s="28">
        <f t="shared" si="27"/>
        <v>255360</v>
      </c>
      <c r="K121" s="17">
        <f t="shared" si="22"/>
        <v>0.6559849236691061</v>
      </c>
      <c r="L121" s="17">
        <f t="shared" si="23"/>
        <v>0.7460212271057387</v>
      </c>
      <c r="M121" s="17">
        <f t="shared" si="24"/>
        <v>0.7126026700572134</v>
      </c>
      <c r="N121" s="17">
        <f t="shared" si="25"/>
        <v>0.8104099639690316</v>
      </c>
    </row>
    <row r="122" spans="1:14" ht="15.75" outlineLevel="1">
      <c r="A122" s="1">
        <f t="shared" si="26"/>
        <v>88</v>
      </c>
      <c r="B122" s="13">
        <v>44651</v>
      </c>
      <c r="C122" s="18">
        <f t="shared" si="19"/>
        <v>2022</v>
      </c>
      <c r="D122" s="28">
        <v>380</v>
      </c>
      <c r="E122" s="15">
        <f t="shared" si="20"/>
        <v>72.74436090225531</v>
      </c>
      <c r="F122" s="16">
        <f t="shared" si="21"/>
        <v>1.6165413533834587</v>
      </c>
      <c r="G122" s="15">
        <f t="shared" si="14"/>
        <v>73.55263157894704</v>
      </c>
      <c r="H122" s="17">
        <f t="shared" si="28"/>
        <v>0.4435789473684191</v>
      </c>
      <c r="I122" s="17">
        <v>1</v>
      </c>
      <c r="J122" s="28">
        <f t="shared" si="27"/>
        <v>282720</v>
      </c>
      <c r="K122" s="17">
        <f t="shared" si="22"/>
        <v>0.7262690226336531</v>
      </c>
      <c r="L122" s="17">
        <f t="shared" si="23"/>
        <v>0.8259520728670678</v>
      </c>
      <c r="M122" s="17">
        <f t="shared" si="24"/>
        <v>0.7126026700572134</v>
      </c>
      <c r="N122" s="17">
        <f t="shared" si="25"/>
        <v>0.8104099639690316</v>
      </c>
    </row>
    <row r="123" spans="1:14" ht="15.75" outlineLevel="1">
      <c r="A123" s="1">
        <f t="shared" si="26"/>
        <v>89</v>
      </c>
      <c r="B123" s="13">
        <v>44681</v>
      </c>
      <c r="C123" s="18">
        <f t="shared" si="19"/>
        <v>2022</v>
      </c>
      <c r="D123" s="28">
        <v>380</v>
      </c>
      <c r="E123" s="15">
        <f t="shared" si="20"/>
        <v>71.12781954887186</v>
      </c>
      <c r="F123" s="16">
        <f t="shared" si="21"/>
        <v>1.6165413533834587</v>
      </c>
      <c r="G123" s="15">
        <f t="shared" si="14"/>
        <v>71.93609022556359</v>
      </c>
      <c r="H123" s="17">
        <f t="shared" si="28"/>
        <v>0.43382995951416814</v>
      </c>
      <c r="I123" s="17">
        <v>1</v>
      </c>
      <c r="J123" s="28">
        <f t="shared" si="27"/>
        <v>273600</v>
      </c>
      <c r="K123" s="17">
        <f t="shared" si="22"/>
        <v>0.7028409896454707</v>
      </c>
      <c r="L123" s="17">
        <f t="shared" si="23"/>
        <v>0.7993084576132915</v>
      </c>
      <c r="M123" s="17">
        <f t="shared" si="24"/>
        <v>0.7126026700572134</v>
      </c>
      <c r="N123" s="17">
        <f t="shared" si="25"/>
        <v>0.8104099639690316</v>
      </c>
    </row>
    <row r="124" spans="1:14" ht="15.75" outlineLevel="1">
      <c r="A124" s="1">
        <f t="shared" si="26"/>
        <v>90</v>
      </c>
      <c r="B124" s="13">
        <v>44712</v>
      </c>
      <c r="C124" s="18">
        <f t="shared" si="19"/>
        <v>2022</v>
      </c>
      <c r="D124" s="28">
        <v>380</v>
      </c>
      <c r="E124" s="15">
        <f t="shared" si="20"/>
        <v>69.5112781954884</v>
      </c>
      <c r="F124" s="16">
        <f t="shared" si="21"/>
        <v>1.6165413533834587</v>
      </c>
      <c r="G124" s="15">
        <f aca="true" t="shared" si="29" ref="G124:G155">+E124+0.5*F124</f>
        <v>70.31954887218014</v>
      </c>
      <c r="H124" s="17">
        <f t="shared" si="28"/>
        <v>0.42408097165991715</v>
      </c>
      <c r="I124" s="17">
        <v>1</v>
      </c>
      <c r="J124" s="28">
        <f t="shared" si="27"/>
        <v>282720</v>
      </c>
      <c r="K124" s="17">
        <f t="shared" si="22"/>
        <v>0.7262690226336531</v>
      </c>
      <c r="L124" s="17">
        <f t="shared" si="23"/>
        <v>0.8259520728670678</v>
      </c>
      <c r="M124" s="17">
        <f t="shared" si="24"/>
        <v>0.7126026700572134</v>
      </c>
      <c r="N124" s="17">
        <f t="shared" si="25"/>
        <v>0.8104099639690316</v>
      </c>
    </row>
    <row r="125" spans="1:14" ht="15.75" outlineLevel="1">
      <c r="A125" s="1">
        <f t="shared" si="26"/>
        <v>91</v>
      </c>
      <c r="B125" s="13">
        <v>44742</v>
      </c>
      <c r="C125" s="18">
        <f t="shared" si="19"/>
        <v>2022</v>
      </c>
      <c r="D125" s="28">
        <v>380</v>
      </c>
      <c r="E125" s="15">
        <f t="shared" si="20"/>
        <v>67.89473684210495</v>
      </c>
      <c r="F125" s="16">
        <f t="shared" si="21"/>
        <v>1.6165413533834587</v>
      </c>
      <c r="G125" s="15">
        <f t="shared" si="29"/>
        <v>68.70300751879668</v>
      </c>
      <c r="H125" s="17">
        <f t="shared" si="28"/>
        <v>0.4143319838056661</v>
      </c>
      <c r="I125" s="17">
        <v>1</v>
      </c>
      <c r="J125" s="28">
        <f t="shared" si="27"/>
        <v>273600</v>
      </c>
      <c r="K125" s="17">
        <f t="shared" si="22"/>
        <v>0.7028409896454707</v>
      </c>
      <c r="L125" s="17">
        <f t="shared" si="23"/>
        <v>0.7993084576132915</v>
      </c>
      <c r="M125" s="17">
        <f t="shared" si="24"/>
        <v>0.7126026700572134</v>
      </c>
      <c r="N125" s="17">
        <f t="shared" si="25"/>
        <v>0.8104099639690316</v>
      </c>
    </row>
    <row r="126" spans="1:14" ht="15.75" outlineLevel="1">
      <c r="A126" s="1">
        <f t="shared" si="26"/>
        <v>92</v>
      </c>
      <c r="B126" s="13">
        <v>44773</v>
      </c>
      <c r="C126" s="18">
        <f t="shared" si="19"/>
        <v>2022</v>
      </c>
      <c r="D126" s="28">
        <v>380</v>
      </c>
      <c r="E126" s="15">
        <f t="shared" si="20"/>
        <v>66.2781954887215</v>
      </c>
      <c r="F126" s="16">
        <f t="shared" si="21"/>
        <v>1.6165413533834587</v>
      </c>
      <c r="G126" s="15">
        <f t="shared" si="29"/>
        <v>67.08646616541323</v>
      </c>
      <c r="H126" s="17">
        <f t="shared" si="28"/>
        <v>0.40458299595141517</v>
      </c>
      <c r="I126" s="17">
        <v>1</v>
      </c>
      <c r="J126" s="28">
        <f t="shared" si="27"/>
        <v>282720</v>
      </c>
      <c r="K126" s="17">
        <f t="shared" si="22"/>
        <v>0.7262690226336531</v>
      </c>
      <c r="L126" s="17">
        <f t="shared" si="23"/>
        <v>0.8259520728670678</v>
      </c>
      <c r="M126" s="17">
        <f t="shared" si="24"/>
        <v>0.7126026700572134</v>
      </c>
      <c r="N126" s="17">
        <f t="shared" si="25"/>
        <v>0.8104099639690316</v>
      </c>
    </row>
    <row r="127" spans="1:14" ht="15.75" outlineLevel="1">
      <c r="A127" s="1">
        <f t="shared" si="26"/>
        <v>93</v>
      </c>
      <c r="B127" s="13">
        <v>44804</v>
      </c>
      <c r="C127" s="18">
        <f t="shared" si="19"/>
        <v>2022</v>
      </c>
      <c r="D127" s="28">
        <v>380</v>
      </c>
      <c r="E127" s="15">
        <f t="shared" si="20"/>
        <v>64.66165413533804</v>
      </c>
      <c r="F127" s="16">
        <f t="shared" si="21"/>
        <v>1.6165413533834587</v>
      </c>
      <c r="G127" s="15">
        <f t="shared" si="29"/>
        <v>65.46992481202977</v>
      </c>
      <c r="H127" s="17">
        <f t="shared" si="28"/>
        <v>0.3948340080971642</v>
      </c>
      <c r="I127" s="17">
        <v>1</v>
      </c>
      <c r="J127" s="28">
        <f t="shared" si="27"/>
        <v>282720</v>
      </c>
      <c r="K127" s="17">
        <f t="shared" si="22"/>
        <v>0.7262690226336531</v>
      </c>
      <c r="L127" s="17">
        <f t="shared" si="23"/>
        <v>0.8259520728670678</v>
      </c>
      <c r="M127" s="17">
        <f t="shared" si="24"/>
        <v>0.7126026700572134</v>
      </c>
      <c r="N127" s="17">
        <f t="shared" si="25"/>
        <v>0.8104099639690316</v>
      </c>
    </row>
    <row r="128" spans="1:14" ht="15.75" outlineLevel="1">
      <c r="A128" s="1">
        <f t="shared" si="26"/>
        <v>94</v>
      </c>
      <c r="B128" s="13">
        <v>44834</v>
      </c>
      <c r="C128" s="18">
        <f t="shared" si="19"/>
        <v>2022</v>
      </c>
      <c r="D128" s="28">
        <v>380</v>
      </c>
      <c r="E128" s="15">
        <f t="shared" si="20"/>
        <v>63.04511278195458</v>
      </c>
      <c r="F128" s="16">
        <f t="shared" si="21"/>
        <v>1.6165413533834587</v>
      </c>
      <c r="G128" s="15">
        <f t="shared" si="29"/>
        <v>63.853383458646306</v>
      </c>
      <c r="H128" s="17">
        <f t="shared" si="28"/>
        <v>0.3850850202429131</v>
      </c>
      <c r="I128" s="17">
        <v>1</v>
      </c>
      <c r="J128" s="28">
        <f t="shared" si="27"/>
        <v>273600</v>
      </c>
      <c r="K128" s="17">
        <f t="shared" si="22"/>
        <v>0.7028409896454707</v>
      </c>
      <c r="L128" s="17">
        <f t="shared" si="23"/>
        <v>0.7993084576132915</v>
      </c>
      <c r="M128" s="17">
        <f t="shared" si="24"/>
        <v>0.7126026700572134</v>
      </c>
      <c r="N128" s="17">
        <f t="shared" si="25"/>
        <v>0.8104099639690316</v>
      </c>
    </row>
    <row r="129" spans="1:14" ht="15.75" outlineLevel="1">
      <c r="A129" s="1">
        <f t="shared" si="26"/>
        <v>95</v>
      </c>
      <c r="B129" s="13">
        <v>44865</v>
      </c>
      <c r="C129" s="19">
        <f t="shared" si="19"/>
        <v>2022</v>
      </c>
      <c r="D129" s="29">
        <v>380</v>
      </c>
      <c r="E129" s="24">
        <f t="shared" si="20"/>
        <v>61.42857142857112</v>
      </c>
      <c r="F129" s="25">
        <f t="shared" si="21"/>
        <v>1.6165413533834587</v>
      </c>
      <c r="G129" s="24">
        <f t="shared" si="29"/>
        <v>62.236842105262845</v>
      </c>
      <c r="H129" s="26">
        <f t="shared" si="28"/>
        <v>0.3753360323886621</v>
      </c>
      <c r="I129" s="26">
        <v>1</v>
      </c>
      <c r="J129" s="29">
        <f t="shared" si="27"/>
        <v>282720</v>
      </c>
      <c r="K129" s="26">
        <f t="shared" si="22"/>
        <v>0.7262690226336531</v>
      </c>
      <c r="L129" s="26">
        <f t="shared" si="23"/>
        <v>0.8259520728670678</v>
      </c>
      <c r="M129" s="26">
        <f t="shared" si="24"/>
        <v>0.7126026700572134</v>
      </c>
      <c r="N129" s="26">
        <f t="shared" si="25"/>
        <v>0.8104099639690316</v>
      </c>
    </row>
    <row r="130" spans="1:14" ht="15.75">
      <c r="A130" s="1">
        <f t="shared" si="26"/>
        <v>96</v>
      </c>
      <c r="B130" s="13">
        <v>44895</v>
      </c>
      <c r="C130" s="20">
        <f t="shared" si="19"/>
        <v>2022</v>
      </c>
      <c r="D130" s="30">
        <v>380</v>
      </c>
      <c r="E130" s="21">
        <f t="shared" si="20"/>
        <v>59.81203007518766</v>
      </c>
      <c r="F130" s="22">
        <f t="shared" si="21"/>
        <v>1.6165413533834587</v>
      </c>
      <c r="G130" s="21">
        <f t="shared" si="29"/>
        <v>60.620300751879384</v>
      </c>
      <c r="H130" s="23">
        <f t="shared" si="28"/>
        <v>0.3655870445344111</v>
      </c>
      <c r="I130" s="23">
        <v>1</v>
      </c>
      <c r="J130" s="30">
        <f t="shared" si="27"/>
        <v>273600</v>
      </c>
      <c r="K130" s="23">
        <f t="shared" si="22"/>
        <v>0.7028409896454707</v>
      </c>
      <c r="L130" s="23">
        <f t="shared" si="23"/>
        <v>0.7993084576132915</v>
      </c>
      <c r="M130" s="23">
        <f t="shared" si="24"/>
        <v>0.7126026700572134</v>
      </c>
      <c r="N130" s="23">
        <f t="shared" si="25"/>
        <v>0.8104099639690316</v>
      </c>
    </row>
    <row r="131" spans="1:14" ht="15.75" outlineLevel="1">
      <c r="A131" s="1">
        <f t="shared" si="26"/>
        <v>97</v>
      </c>
      <c r="B131" s="13">
        <v>44926</v>
      </c>
      <c r="C131" s="14">
        <f t="shared" si="19"/>
        <v>2022</v>
      </c>
      <c r="D131" s="28">
        <v>380</v>
      </c>
      <c r="E131" s="15">
        <f t="shared" si="20"/>
        <v>58.195488721804196</v>
      </c>
      <c r="F131" s="16">
        <f t="shared" si="21"/>
        <v>1.6165413533834587</v>
      </c>
      <c r="G131" s="15">
        <f t="shared" si="29"/>
        <v>59.00375939849592</v>
      </c>
      <c r="H131" s="17">
        <f t="shared" si="28"/>
        <v>0.35583805668016</v>
      </c>
      <c r="I131" s="17">
        <v>1</v>
      </c>
      <c r="J131" s="28">
        <f t="shared" si="27"/>
        <v>282720</v>
      </c>
      <c r="K131" s="17">
        <f aca="true" t="shared" si="30" ref="K131:K162">$B$24*J131/1000000</f>
        <v>0.7262690226336531</v>
      </c>
      <c r="L131" s="17">
        <f aca="true" t="shared" si="31" ref="L131:L167">J131*$H$24/1000000</f>
        <v>0.8259520728670678</v>
      </c>
      <c r="M131" s="17">
        <f aca="true" t="shared" si="32" ref="M131:M167">$B$22*D131/1000</f>
        <v>0.7126026700572134</v>
      </c>
      <c r="N131" s="17">
        <f aca="true" t="shared" si="33" ref="N131:N167">$H$22*D131/1000</f>
        <v>0.8104099639690316</v>
      </c>
    </row>
    <row r="132" spans="1:14" ht="15.75" outlineLevel="1">
      <c r="A132" s="1">
        <f t="shared" si="26"/>
        <v>98</v>
      </c>
      <c r="B132" s="13">
        <v>44957</v>
      </c>
      <c r="C132" s="18">
        <f t="shared" si="19"/>
        <v>2023</v>
      </c>
      <c r="D132" s="28">
        <v>380</v>
      </c>
      <c r="E132" s="15">
        <f t="shared" si="20"/>
        <v>56.578947368420735</v>
      </c>
      <c r="F132" s="16">
        <f t="shared" si="21"/>
        <v>1.6165413533834587</v>
      </c>
      <c r="G132" s="15">
        <f t="shared" si="29"/>
        <v>57.38721804511246</v>
      </c>
      <c r="H132" s="17">
        <f t="shared" si="28"/>
        <v>0.346089068825909</v>
      </c>
      <c r="I132" s="17">
        <v>1</v>
      </c>
      <c r="J132" s="28">
        <f t="shared" si="27"/>
        <v>282720</v>
      </c>
      <c r="K132" s="17">
        <f t="shared" si="30"/>
        <v>0.7262690226336531</v>
      </c>
      <c r="L132" s="17">
        <f t="shared" si="31"/>
        <v>0.8259520728670678</v>
      </c>
      <c r="M132" s="17">
        <f t="shared" si="32"/>
        <v>0.7126026700572134</v>
      </c>
      <c r="N132" s="17">
        <f t="shared" si="33"/>
        <v>0.8104099639690316</v>
      </c>
    </row>
    <row r="133" spans="1:14" ht="15.75" outlineLevel="1">
      <c r="A133" s="1">
        <f t="shared" si="26"/>
        <v>99</v>
      </c>
      <c r="B133" s="33">
        <v>44985</v>
      </c>
      <c r="C133" s="43">
        <f t="shared" si="19"/>
        <v>2023</v>
      </c>
      <c r="D133" s="35">
        <v>380</v>
      </c>
      <c r="E133" s="36">
        <f t="shared" si="20"/>
        <v>54.962406015037274</v>
      </c>
      <c r="F133" s="37">
        <f t="shared" si="21"/>
        <v>1.6165413533834587</v>
      </c>
      <c r="G133" s="36">
        <f t="shared" si="29"/>
        <v>55.770676691729</v>
      </c>
      <c r="H133" s="38">
        <f t="shared" si="28"/>
        <v>0.33634008097165796</v>
      </c>
      <c r="I133" s="38">
        <v>1</v>
      </c>
      <c r="J133" s="35">
        <f t="shared" si="27"/>
        <v>255360</v>
      </c>
      <c r="K133" s="38">
        <f t="shared" si="30"/>
        <v>0.6559849236691061</v>
      </c>
      <c r="L133" s="38">
        <f t="shared" si="31"/>
        <v>0.7460212271057387</v>
      </c>
      <c r="M133" s="38">
        <f t="shared" si="32"/>
        <v>0.7126026700572134</v>
      </c>
      <c r="N133" s="38">
        <f t="shared" si="33"/>
        <v>0.8104099639690316</v>
      </c>
    </row>
    <row r="134" spans="1:14" ht="15.75" outlineLevel="1">
      <c r="A134" s="1">
        <f t="shared" si="26"/>
        <v>100</v>
      </c>
      <c r="B134" s="39">
        <v>45016</v>
      </c>
      <c r="C134" s="8">
        <f t="shared" si="19"/>
        <v>2023</v>
      </c>
      <c r="D134" s="40">
        <v>380</v>
      </c>
      <c r="E134" s="10">
        <f t="shared" si="20"/>
        <v>53.34586466165381</v>
      </c>
      <c r="F134" s="41">
        <f t="shared" si="21"/>
        <v>1.6165413533834587</v>
      </c>
      <c r="G134" s="10">
        <f t="shared" si="29"/>
        <v>54.15413533834554</v>
      </c>
      <c r="H134" s="42">
        <f t="shared" si="28"/>
        <v>0.3265910931174069</v>
      </c>
      <c r="I134" s="42">
        <v>1</v>
      </c>
      <c r="J134" s="40">
        <f t="shared" si="27"/>
        <v>282720</v>
      </c>
      <c r="K134" s="42">
        <f t="shared" si="30"/>
        <v>0.7262690226336531</v>
      </c>
      <c r="L134" s="42">
        <f t="shared" si="31"/>
        <v>0.8259520728670678</v>
      </c>
      <c r="M134" s="42">
        <f t="shared" si="32"/>
        <v>0.7126026700572134</v>
      </c>
      <c r="N134" s="42">
        <f t="shared" si="33"/>
        <v>0.8104099639690316</v>
      </c>
    </row>
    <row r="135" spans="1:14" ht="15.75" outlineLevel="1">
      <c r="A135" s="1">
        <f t="shared" si="26"/>
        <v>101</v>
      </c>
      <c r="B135" s="13">
        <v>45046</v>
      </c>
      <c r="C135" s="18">
        <f t="shared" si="19"/>
        <v>2023</v>
      </c>
      <c r="D135" s="28">
        <v>380</v>
      </c>
      <c r="E135" s="15">
        <f t="shared" si="20"/>
        <v>51.72932330827035</v>
      </c>
      <c r="F135" s="16">
        <f t="shared" si="21"/>
        <v>1.6165413533834587</v>
      </c>
      <c r="G135" s="15">
        <f t="shared" si="29"/>
        <v>52.53759398496208</v>
      </c>
      <c r="H135" s="17">
        <f>+G135*$B$12*1/12</f>
        <v>0.3168421052631559</v>
      </c>
      <c r="I135" s="17">
        <v>1</v>
      </c>
      <c r="J135" s="28">
        <f t="shared" si="27"/>
        <v>273600</v>
      </c>
      <c r="K135" s="17">
        <f t="shared" si="30"/>
        <v>0.7028409896454707</v>
      </c>
      <c r="L135" s="17">
        <f t="shared" si="31"/>
        <v>0.7993084576132915</v>
      </c>
      <c r="M135" s="17">
        <f t="shared" si="32"/>
        <v>0.7126026700572134</v>
      </c>
      <c r="N135" s="17">
        <f t="shared" si="33"/>
        <v>0.8104099639690316</v>
      </c>
    </row>
    <row r="136" spans="1:14" ht="15.75" outlineLevel="1">
      <c r="A136" s="1">
        <f t="shared" si="26"/>
        <v>102</v>
      </c>
      <c r="B136" s="13">
        <v>45077</v>
      </c>
      <c r="C136" s="18">
        <f t="shared" si="19"/>
        <v>2023</v>
      </c>
      <c r="D136" s="28">
        <v>380</v>
      </c>
      <c r="E136" s="15">
        <f t="shared" si="20"/>
        <v>50.11278195488689</v>
      </c>
      <c r="F136" s="16">
        <f t="shared" si="21"/>
        <v>1.6165413533834587</v>
      </c>
      <c r="G136" s="15">
        <f t="shared" si="29"/>
        <v>50.92105263157862</v>
      </c>
      <c r="H136" s="17">
        <f t="shared" si="28"/>
        <v>0.3070931174089049</v>
      </c>
      <c r="I136" s="17">
        <v>1</v>
      </c>
      <c r="J136" s="28">
        <f t="shared" si="27"/>
        <v>282720</v>
      </c>
      <c r="K136" s="17">
        <f t="shared" si="30"/>
        <v>0.7262690226336531</v>
      </c>
      <c r="L136" s="17">
        <f t="shared" si="31"/>
        <v>0.8259520728670678</v>
      </c>
      <c r="M136" s="17">
        <f t="shared" si="32"/>
        <v>0.7126026700572134</v>
      </c>
      <c r="N136" s="17">
        <f t="shared" si="33"/>
        <v>0.8104099639690316</v>
      </c>
    </row>
    <row r="137" spans="1:14" ht="15.75" outlineLevel="1">
      <c r="A137" s="1">
        <f t="shared" si="26"/>
        <v>103</v>
      </c>
      <c r="B137" s="13">
        <v>45107</v>
      </c>
      <c r="C137" s="18">
        <f t="shared" si="19"/>
        <v>2023</v>
      </c>
      <c r="D137" s="28">
        <v>380</v>
      </c>
      <c r="E137" s="15">
        <f t="shared" si="20"/>
        <v>48.49624060150343</v>
      </c>
      <c r="F137" s="16">
        <f t="shared" si="21"/>
        <v>1.6165413533834587</v>
      </c>
      <c r="G137" s="15">
        <f t="shared" si="29"/>
        <v>49.30451127819516</v>
      </c>
      <c r="H137" s="17">
        <f t="shared" si="28"/>
        <v>0.2973441295546539</v>
      </c>
      <c r="I137" s="17">
        <v>1</v>
      </c>
      <c r="J137" s="28">
        <f t="shared" si="27"/>
        <v>273600</v>
      </c>
      <c r="K137" s="17">
        <f t="shared" si="30"/>
        <v>0.7028409896454707</v>
      </c>
      <c r="L137" s="17">
        <f t="shared" si="31"/>
        <v>0.7993084576132915</v>
      </c>
      <c r="M137" s="17">
        <f t="shared" si="32"/>
        <v>0.7126026700572134</v>
      </c>
      <c r="N137" s="17">
        <f t="shared" si="33"/>
        <v>0.8104099639690316</v>
      </c>
    </row>
    <row r="138" spans="1:14" ht="15.75" outlineLevel="1">
      <c r="A138" s="1">
        <f t="shared" si="26"/>
        <v>104</v>
      </c>
      <c r="B138" s="13">
        <v>45138</v>
      </c>
      <c r="C138" s="18">
        <f t="shared" si="19"/>
        <v>2023</v>
      </c>
      <c r="D138" s="28">
        <v>380</v>
      </c>
      <c r="E138" s="15">
        <f t="shared" si="20"/>
        <v>46.87969924811997</v>
      </c>
      <c r="F138" s="16">
        <f t="shared" si="21"/>
        <v>1.6165413533834587</v>
      </c>
      <c r="G138" s="15">
        <f t="shared" si="29"/>
        <v>47.687969924811696</v>
      </c>
      <c r="H138" s="17">
        <f t="shared" si="28"/>
        <v>0.28759514170040285</v>
      </c>
      <c r="I138" s="17">
        <v>1</v>
      </c>
      <c r="J138" s="28">
        <f t="shared" si="27"/>
        <v>282720</v>
      </c>
      <c r="K138" s="17">
        <f t="shared" si="30"/>
        <v>0.7262690226336531</v>
      </c>
      <c r="L138" s="17">
        <f t="shared" si="31"/>
        <v>0.8259520728670678</v>
      </c>
      <c r="M138" s="17">
        <f t="shared" si="32"/>
        <v>0.7126026700572134</v>
      </c>
      <c r="N138" s="17">
        <f t="shared" si="33"/>
        <v>0.8104099639690316</v>
      </c>
    </row>
    <row r="139" spans="1:14" ht="15.75" outlineLevel="1">
      <c r="A139" s="1">
        <f t="shared" si="26"/>
        <v>105</v>
      </c>
      <c r="B139" s="13">
        <v>45169</v>
      </c>
      <c r="C139" s="18">
        <f t="shared" si="19"/>
        <v>2023</v>
      </c>
      <c r="D139" s="28">
        <v>380</v>
      </c>
      <c r="E139" s="15">
        <f t="shared" si="20"/>
        <v>45.26315789473651</v>
      </c>
      <c r="F139" s="16">
        <f t="shared" si="21"/>
        <v>1.6165413533834587</v>
      </c>
      <c r="G139" s="15">
        <f t="shared" si="29"/>
        <v>46.071428571428235</v>
      </c>
      <c r="H139" s="17">
        <f t="shared" si="28"/>
        <v>0.2778461538461518</v>
      </c>
      <c r="I139" s="17">
        <v>1</v>
      </c>
      <c r="J139" s="28">
        <f t="shared" si="27"/>
        <v>282720</v>
      </c>
      <c r="K139" s="17">
        <f t="shared" si="30"/>
        <v>0.7262690226336531</v>
      </c>
      <c r="L139" s="17">
        <f t="shared" si="31"/>
        <v>0.8259520728670678</v>
      </c>
      <c r="M139" s="17">
        <f t="shared" si="32"/>
        <v>0.7126026700572134</v>
      </c>
      <c r="N139" s="17">
        <f t="shared" si="33"/>
        <v>0.8104099639690316</v>
      </c>
    </row>
    <row r="140" spans="1:14" ht="15.75" outlineLevel="1">
      <c r="A140" s="1">
        <f t="shared" si="26"/>
        <v>106</v>
      </c>
      <c r="B140" s="13">
        <v>45199</v>
      </c>
      <c r="C140" s="18">
        <f t="shared" si="19"/>
        <v>2023</v>
      </c>
      <c r="D140" s="28">
        <v>380</v>
      </c>
      <c r="E140" s="15">
        <f t="shared" si="20"/>
        <v>43.64661654135305</v>
      </c>
      <c r="F140" s="16">
        <f t="shared" si="21"/>
        <v>1.6165413533834587</v>
      </c>
      <c r="G140" s="15">
        <f t="shared" si="29"/>
        <v>44.454887218044774</v>
      </c>
      <c r="H140" s="17">
        <f t="shared" si="28"/>
        <v>0.2680971659919008</v>
      </c>
      <c r="I140" s="17">
        <v>1</v>
      </c>
      <c r="J140" s="28">
        <f t="shared" si="27"/>
        <v>273600</v>
      </c>
      <c r="K140" s="17">
        <f t="shared" si="30"/>
        <v>0.7028409896454707</v>
      </c>
      <c r="L140" s="17">
        <f t="shared" si="31"/>
        <v>0.7993084576132915</v>
      </c>
      <c r="M140" s="17">
        <f t="shared" si="32"/>
        <v>0.7126026700572134</v>
      </c>
      <c r="N140" s="17">
        <f t="shared" si="33"/>
        <v>0.8104099639690316</v>
      </c>
    </row>
    <row r="141" spans="1:14" ht="15.75" outlineLevel="1">
      <c r="A141" s="1">
        <f t="shared" si="26"/>
        <v>107</v>
      </c>
      <c r="B141" s="13">
        <v>45230</v>
      </c>
      <c r="C141" s="19">
        <f t="shared" si="19"/>
        <v>2023</v>
      </c>
      <c r="D141" s="29">
        <v>380</v>
      </c>
      <c r="E141" s="24">
        <f t="shared" si="20"/>
        <v>42.03007518796959</v>
      </c>
      <c r="F141" s="25">
        <f t="shared" si="21"/>
        <v>1.6165413533834587</v>
      </c>
      <c r="G141" s="24">
        <f t="shared" si="29"/>
        <v>42.838345864661314</v>
      </c>
      <c r="H141" s="26">
        <f t="shared" si="28"/>
        <v>0.25834817813764976</v>
      </c>
      <c r="I141" s="26">
        <v>1</v>
      </c>
      <c r="J141" s="29">
        <f t="shared" si="27"/>
        <v>282720</v>
      </c>
      <c r="K141" s="26">
        <f t="shared" si="30"/>
        <v>0.7262690226336531</v>
      </c>
      <c r="L141" s="26">
        <f t="shared" si="31"/>
        <v>0.8259520728670678</v>
      </c>
      <c r="M141" s="26">
        <f t="shared" si="32"/>
        <v>0.7126026700572134</v>
      </c>
      <c r="N141" s="26">
        <f t="shared" si="33"/>
        <v>0.8104099639690316</v>
      </c>
    </row>
    <row r="142" spans="1:14" ht="15.75">
      <c r="A142" s="1">
        <f t="shared" si="26"/>
        <v>108</v>
      </c>
      <c r="B142" s="13">
        <v>45260</v>
      </c>
      <c r="C142" s="20">
        <f t="shared" si="19"/>
        <v>2023</v>
      </c>
      <c r="D142" s="30">
        <v>380</v>
      </c>
      <c r="E142" s="21">
        <f t="shared" si="20"/>
        <v>40.413533834586126</v>
      </c>
      <c r="F142" s="22">
        <f t="shared" si="21"/>
        <v>1.6165413533834587</v>
      </c>
      <c r="G142" s="21">
        <f t="shared" si="29"/>
        <v>41.22180451127785</v>
      </c>
      <c r="H142" s="23">
        <f t="shared" si="28"/>
        <v>0.24859919028339875</v>
      </c>
      <c r="I142" s="23">
        <v>1</v>
      </c>
      <c r="J142" s="30">
        <f t="shared" si="27"/>
        <v>273600</v>
      </c>
      <c r="K142" s="23">
        <f t="shared" si="30"/>
        <v>0.7028409896454707</v>
      </c>
      <c r="L142" s="23">
        <f t="shared" si="31"/>
        <v>0.7993084576132915</v>
      </c>
      <c r="M142" s="23">
        <f t="shared" si="32"/>
        <v>0.7126026700572134</v>
      </c>
      <c r="N142" s="23">
        <f t="shared" si="33"/>
        <v>0.8104099639690316</v>
      </c>
    </row>
    <row r="143" spans="1:14" ht="15.75" outlineLevel="1">
      <c r="A143" s="1">
        <f t="shared" si="26"/>
        <v>109</v>
      </c>
      <c r="B143" s="13">
        <v>45291</v>
      </c>
      <c r="C143" s="14">
        <f t="shared" si="19"/>
        <v>2023</v>
      </c>
      <c r="D143" s="28">
        <v>380</v>
      </c>
      <c r="E143" s="15">
        <f t="shared" si="20"/>
        <v>38.796992481202665</v>
      </c>
      <c r="F143" s="16">
        <f t="shared" si="21"/>
        <v>1.6165413533834587</v>
      </c>
      <c r="G143" s="15">
        <f t="shared" si="29"/>
        <v>39.60526315789439</v>
      </c>
      <c r="H143" s="17">
        <f t="shared" si="28"/>
        <v>0.2388502024291477</v>
      </c>
      <c r="I143" s="17">
        <v>1</v>
      </c>
      <c r="J143" s="28">
        <f t="shared" si="27"/>
        <v>282720</v>
      </c>
      <c r="K143" s="17">
        <f t="shared" si="30"/>
        <v>0.7262690226336531</v>
      </c>
      <c r="L143" s="17">
        <f t="shared" si="31"/>
        <v>0.8259520728670678</v>
      </c>
      <c r="M143" s="17">
        <f t="shared" si="32"/>
        <v>0.7126026700572134</v>
      </c>
      <c r="N143" s="17">
        <f t="shared" si="33"/>
        <v>0.8104099639690316</v>
      </c>
    </row>
    <row r="144" spans="1:14" ht="15.75" outlineLevel="1">
      <c r="A144" s="1">
        <f t="shared" si="26"/>
        <v>110</v>
      </c>
      <c r="B144" s="13">
        <v>45322</v>
      </c>
      <c r="C144" s="18">
        <f t="shared" si="19"/>
        <v>2024</v>
      </c>
      <c r="D144" s="28">
        <v>380</v>
      </c>
      <c r="E144" s="15">
        <f t="shared" si="20"/>
        <v>37.180451127819204</v>
      </c>
      <c r="F144" s="16">
        <f t="shared" si="21"/>
        <v>1.6165413533834587</v>
      </c>
      <c r="G144" s="15">
        <f t="shared" si="29"/>
        <v>37.98872180451093</v>
      </c>
      <c r="H144" s="17">
        <f t="shared" si="28"/>
        <v>0.2291012145748967</v>
      </c>
      <c r="I144" s="17">
        <v>1</v>
      </c>
      <c r="J144" s="28">
        <f t="shared" si="27"/>
        <v>282720</v>
      </c>
      <c r="K144" s="17">
        <f t="shared" si="30"/>
        <v>0.7262690226336531</v>
      </c>
      <c r="L144" s="17">
        <f t="shared" si="31"/>
        <v>0.8259520728670678</v>
      </c>
      <c r="M144" s="17">
        <f t="shared" si="32"/>
        <v>0.7126026700572134</v>
      </c>
      <c r="N144" s="17">
        <f t="shared" si="33"/>
        <v>0.8104099639690316</v>
      </c>
    </row>
    <row r="145" spans="1:14" ht="15.75" outlineLevel="1">
      <c r="A145" s="1">
        <f t="shared" si="26"/>
        <v>111</v>
      </c>
      <c r="B145" s="13">
        <v>45351</v>
      </c>
      <c r="C145" s="18">
        <f t="shared" si="19"/>
        <v>2024</v>
      </c>
      <c r="D145" s="28">
        <v>380</v>
      </c>
      <c r="E145" s="15">
        <f t="shared" si="20"/>
        <v>35.56390977443574</v>
      </c>
      <c r="F145" s="16">
        <f t="shared" si="21"/>
        <v>1.6165413533834587</v>
      </c>
      <c r="G145" s="15">
        <f t="shared" si="29"/>
        <v>36.37218045112747</v>
      </c>
      <c r="H145" s="17">
        <f t="shared" si="28"/>
        <v>0.21935222672064567</v>
      </c>
      <c r="I145" s="17">
        <v>1</v>
      </c>
      <c r="J145" s="28">
        <f t="shared" si="27"/>
        <v>264480</v>
      </c>
      <c r="K145" s="17">
        <f t="shared" si="30"/>
        <v>0.6794129566572884</v>
      </c>
      <c r="L145" s="17">
        <f t="shared" si="31"/>
        <v>0.772664842359515</v>
      </c>
      <c r="M145" s="17">
        <f t="shared" si="32"/>
        <v>0.7126026700572134</v>
      </c>
      <c r="N145" s="17">
        <f t="shared" si="33"/>
        <v>0.8104099639690316</v>
      </c>
    </row>
    <row r="146" spans="1:14" ht="15.75" outlineLevel="1">
      <c r="A146" s="1">
        <f t="shared" si="26"/>
        <v>112</v>
      </c>
      <c r="B146" s="13">
        <v>45382</v>
      </c>
      <c r="C146" s="18">
        <f t="shared" si="19"/>
        <v>2024</v>
      </c>
      <c r="D146" s="28">
        <v>380</v>
      </c>
      <c r="E146" s="15">
        <f t="shared" si="20"/>
        <v>33.94736842105228</v>
      </c>
      <c r="F146" s="16">
        <f t="shared" si="21"/>
        <v>1.6165413533834587</v>
      </c>
      <c r="G146" s="15">
        <f t="shared" si="29"/>
        <v>34.75563909774401</v>
      </c>
      <c r="H146" s="17">
        <f t="shared" si="28"/>
        <v>0.20960323886639465</v>
      </c>
      <c r="I146" s="17">
        <v>1</v>
      </c>
      <c r="J146" s="28">
        <f t="shared" si="27"/>
        <v>282720</v>
      </c>
      <c r="K146" s="17">
        <f t="shared" si="30"/>
        <v>0.7262690226336531</v>
      </c>
      <c r="L146" s="17">
        <f t="shared" si="31"/>
        <v>0.8259520728670678</v>
      </c>
      <c r="M146" s="17">
        <f t="shared" si="32"/>
        <v>0.7126026700572134</v>
      </c>
      <c r="N146" s="17">
        <f t="shared" si="33"/>
        <v>0.8104099639690316</v>
      </c>
    </row>
    <row r="147" spans="1:14" ht="15.75" outlineLevel="1">
      <c r="A147" s="1">
        <f t="shared" si="26"/>
        <v>113</v>
      </c>
      <c r="B147" s="13">
        <v>45412</v>
      </c>
      <c r="C147" s="18">
        <f t="shared" si="19"/>
        <v>2024</v>
      </c>
      <c r="D147" s="28">
        <v>380</v>
      </c>
      <c r="E147" s="15">
        <f t="shared" si="20"/>
        <v>32.33082706766882</v>
      </c>
      <c r="F147" s="16">
        <f t="shared" si="21"/>
        <v>1.6165413533834587</v>
      </c>
      <c r="G147" s="15">
        <f t="shared" si="29"/>
        <v>33.13909774436055</v>
      </c>
      <c r="H147" s="17">
        <f t="shared" si="28"/>
        <v>0.1998542510121436</v>
      </c>
      <c r="I147" s="17">
        <v>1</v>
      </c>
      <c r="J147" s="28">
        <f t="shared" si="27"/>
        <v>273600</v>
      </c>
      <c r="K147" s="17">
        <f t="shared" si="30"/>
        <v>0.7028409896454707</v>
      </c>
      <c r="L147" s="17">
        <f t="shared" si="31"/>
        <v>0.7993084576132915</v>
      </c>
      <c r="M147" s="17">
        <f t="shared" si="32"/>
        <v>0.7126026700572134</v>
      </c>
      <c r="N147" s="17">
        <f t="shared" si="33"/>
        <v>0.8104099639690316</v>
      </c>
    </row>
    <row r="148" spans="1:14" ht="15.75" outlineLevel="1">
      <c r="A148" s="1">
        <f t="shared" si="26"/>
        <v>114</v>
      </c>
      <c r="B148" s="13">
        <v>45443</v>
      </c>
      <c r="C148" s="18">
        <f t="shared" si="19"/>
        <v>2024</v>
      </c>
      <c r="D148" s="28">
        <v>380</v>
      </c>
      <c r="E148" s="15">
        <f t="shared" si="20"/>
        <v>30.714285714285364</v>
      </c>
      <c r="F148" s="16">
        <f t="shared" si="21"/>
        <v>1.6165413533834587</v>
      </c>
      <c r="G148" s="15">
        <f t="shared" si="29"/>
        <v>31.522556390977094</v>
      </c>
      <c r="H148" s="17">
        <f t="shared" si="28"/>
        <v>0.19010526315789264</v>
      </c>
      <c r="I148" s="17">
        <v>1</v>
      </c>
      <c r="J148" s="28">
        <f t="shared" si="27"/>
        <v>282720</v>
      </c>
      <c r="K148" s="17">
        <f t="shared" si="30"/>
        <v>0.7262690226336531</v>
      </c>
      <c r="L148" s="17">
        <f t="shared" si="31"/>
        <v>0.8259520728670678</v>
      </c>
      <c r="M148" s="17">
        <f t="shared" si="32"/>
        <v>0.7126026700572134</v>
      </c>
      <c r="N148" s="17">
        <f t="shared" si="33"/>
        <v>0.8104099639690316</v>
      </c>
    </row>
    <row r="149" spans="1:14" ht="15.75" outlineLevel="1">
      <c r="A149" s="1">
        <f t="shared" si="26"/>
        <v>115</v>
      </c>
      <c r="B149" s="13">
        <v>45473</v>
      </c>
      <c r="C149" s="18">
        <f t="shared" si="19"/>
        <v>2024</v>
      </c>
      <c r="D149" s="28">
        <v>380</v>
      </c>
      <c r="E149" s="15">
        <f t="shared" si="20"/>
        <v>29.097744360901906</v>
      </c>
      <c r="F149" s="16">
        <f t="shared" si="21"/>
        <v>1.6165413533834587</v>
      </c>
      <c r="G149" s="15">
        <f t="shared" si="29"/>
        <v>29.906015037593637</v>
      </c>
      <c r="H149" s="17">
        <f t="shared" si="28"/>
        <v>0.18035627530364162</v>
      </c>
      <c r="I149" s="17">
        <v>1</v>
      </c>
      <c r="J149" s="28">
        <f t="shared" si="27"/>
        <v>273600</v>
      </c>
      <c r="K149" s="17">
        <f t="shared" si="30"/>
        <v>0.7028409896454707</v>
      </c>
      <c r="L149" s="17">
        <f t="shared" si="31"/>
        <v>0.7993084576132915</v>
      </c>
      <c r="M149" s="17">
        <f t="shared" si="32"/>
        <v>0.7126026700572134</v>
      </c>
      <c r="N149" s="17">
        <f t="shared" si="33"/>
        <v>0.8104099639690316</v>
      </c>
    </row>
    <row r="150" spans="1:14" ht="15.75" outlineLevel="1">
      <c r="A150" s="1">
        <f t="shared" si="26"/>
        <v>116</v>
      </c>
      <c r="B150" s="13">
        <v>45504</v>
      </c>
      <c r="C150" s="18">
        <f t="shared" si="19"/>
        <v>2024</v>
      </c>
      <c r="D150" s="28">
        <v>380</v>
      </c>
      <c r="E150" s="15">
        <f t="shared" si="20"/>
        <v>27.48120300751845</v>
      </c>
      <c r="F150" s="16">
        <f t="shared" si="21"/>
        <v>1.6165413533834587</v>
      </c>
      <c r="G150" s="15">
        <f t="shared" si="29"/>
        <v>28.28947368421018</v>
      </c>
      <c r="H150" s="17">
        <f t="shared" si="28"/>
        <v>0.1706072874493906</v>
      </c>
      <c r="I150" s="17">
        <v>1</v>
      </c>
      <c r="J150" s="28">
        <f t="shared" si="27"/>
        <v>282720</v>
      </c>
      <c r="K150" s="17">
        <f t="shared" si="30"/>
        <v>0.7262690226336531</v>
      </c>
      <c r="L150" s="17">
        <f t="shared" si="31"/>
        <v>0.8259520728670678</v>
      </c>
      <c r="M150" s="17">
        <f t="shared" si="32"/>
        <v>0.7126026700572134</v>
      </c>
      <c r="N150" s="17">
        <f t="shared" si="33"/>
        <v>0.8104099639690316</v>
      </c>
    </row>
    <row r="151" spans="1:14" ht="15.75" outlineLevel="1">
      <c r="A151" s="1">
        <f t="shared" si="26"/>
        <v>117</v>
      </c>
      <c r="B151" s="13">
        <v>45535</v>
      </c>
      <c r="C151" s="18">
        <f t="shared" si="19"/>
        <v>2024</v>
      </c>
      <c r="D151" s="28">
        <v>380</v>
      </c>
      <c r="E151" s="15">
        <f t="shared" si="20"/>
        <v>25.86466165413499</v>
      </c>
      <c r="F151" s="16">
        <f t="shared" si="21"/>
        <v>1.6165413533834587</v>
      </c>
      <c r="G151" s="15">
        <f t="shared" si="29"/>
        <v>26.672932330826722</v>
      </c>
      <c r="H151" s="17">
        <f t="shared" si="28"/>
        <v>0.16085829959513961</v>
      </c>
      <c r="I151" s="17">
        <v>1</v>
      </c>
      <c r="J151" s="28">
        <f t="shared" si="27"/>
        <v>282720</v>
      </c>
      <c r="K151" s="17">
        <f t="shared" si="30"/>
        <v>0.7262690226336531</v>
      </c>
      <c r="L151" s="17">
        <f t="shared" si="31"/>
        <v>0.8259520728670678</v>
      </c>
      <c r="M151" s="17">
        <f t="shared" si="32"/>
        <v>0.7126026700572134</v>
      </c>
      <c r="N151" s="17">
        <f t="shared" si="33"/>
        <v>0.8104099639690316</v>
      </c>
    </row>
    <row r="152" spans="1:14" ht="15.75" outlineLevel="1">
      <c r="A152" s="1">
        <f>+A151+1</f>
        <v>118</v>
      </c>
      <c r="B152" s="13">
        <v>45565</v>
      </c>
      <c r="C152" s="18">
        <f t="shared" si="19"/>
        <v>2024</v>
      </c>
      <c r="D152" s="28">
        <v>380</v>
      </c>
      <c r="E152" s="15">
        <f t="shared" si="20"/>
        <v>24.248120300751534</v>
      </c>
      <c r="F152" s="16">
        <f t="shared" si="21"/>
        <v>1.6165413533834587</v>
      </c>
      <c r="G152" s="15">
        <f t="shared" si="29"/>
        <v>25.056390977443264</v>
      </c>
      <c r="H152" s="17">
        <f t="shared" si="28"/>
        <v>0.15110931174088862</v>
      </c>
      <c r="I152" s="17">
        <v>1</v>
      </c>
      <c r="J152" s="28">
        <f t="shared" si="27"/>
        <v>273600</v>
      </c>
      <c r="K152" s="17">
        <f t="shared" si="30"/>
        <v>0.7028409896454707</v>
      </c>
      <c r="L152" s="17">
        <f t="shared" si="31"/>
        <v>0.7993084576132915</v>
      </c>
      <c r="M152" s="17">
        <f t="shared" si="32"/>
        <v>0.7126026700572134</v>
      </c>
      <c r="N152" s="17">
        <f t="shared" si="33"/>
        <v>0.8104099639690316</v>
      </c>
    </row>
    <row r="153" spans="1:14" ht="15.75" outlineLevel="1">
      <c r="A153" s="1">
        <f aca="true" t="shared" si="34" ref="A153:A167">+A152+1</f>
        <v>119</v>
      </c>
      <c r="B153" s="13">
        <v>45596</v>
      </c>
      <c r="C153" s="19">
        <f t="shared" si="19"/>
        <v>2024</v>
      </c>
      <c r="D153" s="29">
        <v>380</v>
      </c>
      <c r="E153" s="24">
        <f t="shared" si="20"/>
        <v>22.631578947368077</v>
      </c>
      <c r="F153" s="25">
        <f t="shared" si="21"/>
        <v>1.6165413533834587</v>
      </c>
      <c r="G153" s="24">
        <f t="shared" si="29"/>
        <v>23.439849624059807</v>
      </c>
      <c r="H153" s="26">
        <f t="shared" si="28"/>
        <v>0.1413603238866376</v>
      </c>
      <c r="I153" s="26">
        <v>1</v>
      </c>
      <c r="J153" s="29">
        <f t="shared" si="27"/>
        <v>282720</v>
      </c>
      <c r="K153" s="26">
        <f t="shared" si="30"/>
        <v>0.7262690226336531</v>
      </c>
      <c r="L153" s="26">
        <f t="shared" si="31"/>
        <v>0.8259520728670678</v>
      </c>
      <c r="M153" s="26">
        <f t="shared" si="32"/>
        <v>0.7126026700572134</v>
      </c>
      <c r="N153" s="26">
        <f t="shared" si="33"/>
        <v>0.8104099639690316</v>
      </c>
    </row>
    <row r="154" spans="1:14" ht="15.75">
      <c r="A154" s="1">
        <f t="shared" si="34"/>
        <v>120</v>
      </c>
      <c r="B154" s="13">
        <v>45626</v>
      </c>
      <c r="C154" s="20">
        <f t="shared" si="19"/>
        <v>2024</v>
      </c>
      <c r="D154" s="30">
        <v>380</v>
      </c>
      <c r="E154" s="21">
        <f t="shared" si="20"/>
        <v>21.01503759398462</v>
      </c>
      <c r="F154" s="22">
        <f t="shared" si="21"/>
        <v>1.6165413533834587</v>
      </c>
      <c r="G154" s="21">
        <f t="shared" si="29"/>
        <v>21.82330827067635</v>
      </c>
      <c r="H154" s="23">
        <f t="shared" si="28"/>
        <v>0.1316113360323866</v>
      </c>
      <c r="I154" s="23">
        <v>1</v>
      </c>
      <c r="J154" s="30">
        <f t="shared" si="27"/>
        <v>273600</v>
      </c>
      <c r="K154" s="23">
        <f t="shared" si="30"/>
        <v>0.7028409896454707</v>
      </c>
      <c r="L154" s="23">
        <f t="shared" si="31"/>
        <v>0.7993084576132915</v>
      </c>
      <c r="M154" s="23">
        <f t="shared" si="32"/>
        <v>0.7126026700572134</v>
      </c>
      <c r="N154" s="23">
        <f t="shared" si="33"/>
        <v>0.8104099639690316</v>
      </c>
    </row>
    <row r="155" spans="1:14" ht="15.75" outlineLevel="1">
      <c r="A155" s="1">
        <f t="shared" si="34"/>
        <v>121</v>
      </c>
      <c r="B155" s="13">
        <v>45657</v>
      </c>
      <c r="C155" s="14">
        <f t="shared" si="19"/>
        <v>2024</v>
      </c>
      <c r="D155" s="28">
        <v>380</v>
      </c>
      <c r="E155" s="15">
        <f t="shared" si="20"/>
        <v>19.398496240601162</v>
      </c>
      <c r="F155" s="16">
        <f t="shared" si="21"/>
        <v>1.6165413533834587</v>
      </c>
      <c r="G155" s="15">
        <f t="shared" si="29"/>
        <v>20.206766917292892</v>
      </c>
      <c r="H155" s="17">
        <f t="shared" si="28"/>
        <v>0.12186234817813558</v>
      </c>
      <c r="I155" s="17">
        <v>1</v>
      </c>
      <c r="J155" s="28">
        <f t="shared" si="27"/>
        <v>282720</v>
      </c>
      <c r="K155" s="17">
        <f t="shared" si="30"/>
        <v>0.7262690226336531</v>
      </c>
      <c r="L155" s="17">
        <f t="shared" si="31"/>
        <v>0.8259520728670678</v>
      </c>
      <c r="M155" s="17">
        <f t="shared" si="32"/>
        <v>0.7126026700572134</v>
      </c>
      <c r="N155" s="17">
        <f t="shared" si="33"/>
        <v>0.8104099639690316</v>
      </c>
    </row>
    <row r="156" spans="1:14" ht="15.75" outlineLevel="1">
      <c r="A156" s="1">
        <f t="shared" si="34"/>
        <v>122</v>
      </c>
      <c r="B156" s="13">
        <v>45688</v>
      </c>
      <c r="C156" s="18">
        <f t="shared" si="19"/>
        <v>2025</v>
      </c>
      <c r="D156" s="31">
        <v>300</v>
      </c>
      <c r="E156" s="15">
        <f>+E155-F156</f>
        <v>17.781954887217704</v>
      </c>
      <c r="F156" s="16">
        <f t="shared" si="21"/>
        <v>1.6165413533834587</v>
      </c>
      <c r="G156" s="15">
        <f>+E156+0.5*F156</f>
        <v>18.590225563909435</v>
      </c>
      <c r="H156" s="17">
        <f t="shared" si="28"/>
        <v>0.1121133603238846</v>
      </c>
      <c r="I156" s="17">
        <v>1</v>
      </c>
      <c r="J156" s="28">
        <f t="shared" si="27"/>
        <v>223200</v>
      </c>
      <c r="K156" s="17">
        <f t="shared" si="30"/>
        <v>0.5733702810265683</v>
      </c>
      <c r="L156" s="17">
        <f t="shared" si="31"/>
        <v>0.6520674259476852</v>
      </c>
      <c r="M156" s="17">
        <f t="shared" si="32"/>
        <v>0.5625810553083265</v>
      </c>
      <c r="N156" s="17">
        <f t="shared" si="33"/>
        <v>0.6397973399755512</v>
      </c>
    </row>
    <row r="157" spans="1:14" ht="15.75" outlineLevel="1">
      <c r="A157" s="1">
        <f t="shared" si="34"/>
        <v>123</v>
      </c>
      <c r="B157" s="13">
        <v>45716</v>
      </c>
      <c r="C157" s="18">
        <f t="shared" si="19"/>
        <v>2025</v>
      </c>
      <c r="D157" s="31">
        <v>300</v>
      </c>
      <c r="E157" s="15">
        <f aca="true" t="shared" si="35" ref="E157:E167">+E156-F157</f>
        <v>16.165413533834247</v>
      </c>
      <c r="F157" s="16">
        <f t="shared" si="21"/>
        <v>1.6165413533834587</v>
      </c>
      <c r="G157" s="15">
        <f aca="true" t="shared" si="36" ref="G157:G167">+E157+0.5*F157</f>
        <v>16.973684210525978</v>
      </c>
      <c r="H157" s="17">
        <f t="shared" si="28"/>
        <v>0.10236437246963359</v>
      </c>
      <c r="I157" s="17">
        <v>1</v>
      </c>
      <c r="J157" s="28">
        <f t="shared" si="27"/>
        <v>201600</v>
      </c>
      <c r="K157" s="17">
        <f t="shared" si="30"/>
        <v>0.51788283447561</v>
      </c>
      <c r="L157" s="17">
        <f t="shared" si="31"/>
        <v>0.5889641266624253</v>
      </c>
      <c r="M157" s="17">
        <f t="shared" si="32"/>
        <v>0.5625810553083265</v>
      </c>
      <c r="N157" s="17">
        <f t="shared" si="33"/>
        <v>0.6397973399755512</v>
      </c>
    </row>
    <row r="158" spans="1:14" ht="15.75" outlineLevel="1">
      <c r="A158" s="1">
        <f t="shared" si="34"/>
        <v>124</v>
      </c>
      <c r="B158" s="33">
        <v>45747</v>
      </c>
      <c r="C158" s="43">
        <f t="shared" si="19"/>
        <v>2025</v>
      </c>
      <c r="D158" s="44">
        <v>300</v>
      </c>
      <c r="E158" s="36">
        <f t="shared" si="35"/>
        <v>14.548872180450788</v>
      </c>
      <c r="F158" s="37">
        <f t="shared" si="21"/>
        <v>1.6165413533834587</v>
      </c>
      <c r="G158" s="36">
        <f t="shared" si="36"/>
        <v>15.357142857142517</v>
      </c>
      <c r="H158" s="38">
        <f t="shared" si="28"/>
        <v>0.09261538461538256</v>
      </c>
      <c r="I158" s="38">
        <v>1</v>
      </c>
      <c r="J158" s="35">
        <f t="shared" si="27"/>
        <v>223200</v>
      </c>
      <c r="K158" s="38">
        <f t="shared" si="30"/>
        <v>0.5733702810265683</v>
      </c>
      <c r="L158" s="38">
        <f t="shared" si="31"/>
        <v>0.6520674259476852</v>
      </c>
      <c r="M158" s="38">
        <f t="shared" si="32"/>
        <v>0.5625810553083265</v>
      </c>
      <c r="N158" s="38">
        <f t="shared" si="33"/>
        <v>0.6397973399755512</v>
      </c>
    </row>
    <row r="159" spans="1:14" ht="15.75" outlineLevel="1">
      <c r="A159" s="1">
        <f t="shared" si="34"/>
        <v>125</v>
      </c>
      <c r="B159" s="39">
        <v>45777</v>
      </c>
      <c r="C159" s="8">
        <f t="shared" si="19"/>
        <v>2025</v>
      </c>
      <c r="D159" s="40">
        <v>300</v>
      </c>
      <c r="E159" s="10">
        <f t="shared" si="35"/>
        <v>12.932330827067329</v>
      </c>
      <c r="F159" s="41">
        <f t="shared" si="21"/>
        <v>1.6165413533834587</v>
      </c>
      <c r="G159" s="10">
        <f t="shared" si="36"/>
        <v>13.740601503759057</v>
      </c>
      <c r="H159" s="42">
        <f t="shared" si="28"/>
        <v>0.08286639676113154</v>
      </c>
      <c r="I159" s="42">
        <v>1</v>
      </c>
      <c r="J159" s="40">
        <f t="shared" si="27"/>
        <v>216000</v>
      </c>
      <c r="K159" s="42">
        <f t="shared" si="30"/>
        <v>0.5548744655095822</v>
      </c>
      <c r="L159" s="42">
        <f t="shared" si="31"/>
        <v>0.6310329928525985</v>
      </c>
      <c r="M159" s="42">
        <f t="shared" si="32"/>
        <v>0.5625810553083265</v>
      </c>
      <c r="N159" s="42">
        <f t="shared" si="33"/>
        <v>0.6397973399755512</v>
      </c>
    </row>
    <row r="160" spans="1:14" ht="15.75" outlineLevel="1">
      <c r="A160" s="1">
        <f t="shared" si="34"/>
        <v>126</v>
      </c>
      <c r="B160" s="13">
        <v>45808</v>
      </c>
      <c r="C160" s="18">
        <f t="shared" si="19"/>
        <v>2025</v>
      </c>
      <c r="D160" s="31">
        <v>300</v>
      </c>
      <c r="E160" s="15">
        <f t="shared" si="35"/>
        <v>11.31578947368387</v>
      </c>
      <c r="F160" s="16">
        <f t="shared" si="21"/>
        <v>1.6165413533834587</v>
      </c>
      <c r="G160" s="15">
        <f t="shared" si="36"/>
        <v>12.124060150375598</v>
      </c>
      <c r="H160" s="17">
        <f t="shared" si="28"/>
        <v>0.07311740890688052</v>
      </c>
      <c r="I160" s="17">
        <v>1</v>
      </c>
      <c r="J160" s="28">
        <f t="shared" si="27"/>
        <v>223200</v>
      </c>
      <c r="K160" s="17">
        <f t="shared" si="30"/>
        <v>0.5733702810265683</v>
      </c>
      <c r="L160" s="17">
        <f t="shared" si="31"/>
        <v>0.6520674259476852</v>
      </c>
      <c r="M160" s="17">
        <f t="shared" si="32"/>
        <v>0.5625810553083265</v>
      </c>
      <c r="N160" s="17">
        <f t="shared" si="33"/>
        <v>0.6397973399755512</v>
      </c>
    </row>
    <row r="161" spans="1:14" ht="15.75" outlineLevel="1">
      <c r="A161" s="1">
        <f t="shared" si="34"/>
        <v>127</v>
      </c>
      <c r="B161" s="13">
        <v>45838</v>
      </c>
      <c r="C161" s="18">
        <f t="shared" si="19"/>
        <v>2025</v>
      </c>
      <c r="D161" s="31">
        <v>300</v>
      </c>
      <c r="E161" s="15">
        <f t="shared" si="35"/>
        <v>9.69924812030041</v>
      </c>
      <c r="F161" s="16">
        <f t="shared" si="21"/>
        <v>1.6165413533834587</v>
      </c>
      <c r="G161" s="15">
        <f t="shared" si="36"/>
        <v>10.507518796992139</v>
      </c>
      <c r="H161" s="17">
        <f t="shared" si="28"/>
        <v>0.06336842105262952</v>
      </c>
      <c r="I161" s="17">
        <v>1</v>
      </c>
      <c r="J161" s="28">
        <f t="shared" si="27"/>
        <v>216000</v>
      </c>
      <c r="K161" s="17">
        <f t="shared" si="30"/>
        <v>0.5548744655095822</v>
      </c>
      <c r="L161" s="17">
        <f t="shared" si="31"/>
        <v>0.6310329928525985</v>
      </c>
      <c r="M161" s="17">
        <f t="shared" si="32"/>
        <v>0.5625810553083265</v>
      </c>
      <c r="N161" s="17">
        <f t="shared" si="33"/>
        <v>0.6397973399755512</v>
      </c>
    </row>
    <row r="162" spans="1:14" ht="15.75" outlineLevel="1">
      <c r="A162" s="1">
        <f t="shared" si="34"/>
        <v>128</v>
      </c>
      <c r="B162" s="13">
        <v>45869</v>
      </c>
      <c r="C162" s="18">
        <f t="shared" si="19"/>
        <v>2025</v>
      </c>
      <c r="D162" s="31">
        <v>300</v>
      </c>
      <c r="E162" s="15">
        <f t="shared" si="35"/>
        <v>8.082706766916951</v>
      </c>
      <c r="F162" s="16">
        <f t="shared" si="21"/>
        <v>1.6165413533834587</v>
      </c>
      <c r="G162" s="15">
        <f t="shared" si="36"/>
        <v>8.89097744360868</v>
      </c>
      <c r="H162" s="17">
        <f t="shared" si="28"/>
        <v>0.0536194331983785</v>
      </c>
      <c r="I162" s="17">
        <v>1</v>
      </c>
      <c r="J162" s="28">
        <f t="shared" si="27"/>
        <v>223200</v>
      </c>
      <c r="K162" s="17">
        <f t="shared" si="30"/>
        <v>0.5733702810265683</v>
      </c>
      <c r="L162" s="17">
        <f t="shared" si="31"/>
        <v>0.6520674259476852</v>
      </c>
      <c r="M162" s="17">
        <f t="shared" si="32"/>
        <v>0.5625810553083265</v>
      </c>
      <c r="N162" s="17">
        <f t="shared" si="33"/>
        <v>0.6397973399755512</v>
      </c>
    </row>
    <row r="163" spans="1:14" ht="15.75" outlineLevel="1">
      <c r="A163" s="1">
        <f t="shared" si="34"/>
        <v>129</v>
      </c>
      <c r="B163" s="13">
        <v>45900</v>
      </c>
      <c r="C163" s="18">
        <f>+YEAR(B163)</f>
        <v>2025</v>
      </c>
      <c r="D163" s="31">
        <v>300</v>
      </c>
      <c r="E163" s="15">
        <f t="shared" si="35"/>
        <v>6.466165413533492</v>
      </c>
      <c r="F163" s="16">
        <f>$B$5/$B$8</f>
        <v>1.6165413533834587</v>
      </c>
      <c r="G163" s="15">
        <f t="shared" si="36"/>
        <v>7.274436090225222</v>
      </c>
      <c r="H163" s="17">
        <f t="shared" si="28"/>
        <v>0.04387044534412749</v>
      </c>
      <c r="I163" s="17">
        <v>1</v>
      </c>
      <c r="J163" s="28">
        <f t="shared" si="27"/>
        <v>223200</v>
      </c>
      <c r="K163" s="17">
        <f>$B$24*J163/1000000</f>
        <v>0.5733702810265683</v>
      </c>
      <c r="L163" s="17">
        <f t="shared" si="31"/>
        <v>0.6520674259476852</v>
      </c>
      <c r="M163" s="17">
        <f t="shared" si="32"/>
        <v>0.5625810553083265</v>
      </c>
      <c r="N163" s="17">
        <f t="shared" si="33"/>
        <v>0.6397973399755512</v>
      </c>
    </row>
    <row r="164" spans="1:14" ht="15.75" outlineLevel="1">
      <c r="A164" s="1">
        <f t="shared" si="34"/>
        <v>130</v>
      </c>
      <c r="B164" s="13">
        <v>45930</v>
      </c>
      <c r="C164" s="18">
        <f>+YEAR(B164)</f>
        <v>2025</v>
      </c>
      <c r="D164" s="31">
        <v>300</v>
      </c>
      <c r="E164" s="15">
        <f t="shared" si="35"/>
        <v>4.849624060150033</v>
      </c>
      <c r="F164" s="16">
        <f>$B$5/$B$8</f>
        <v>1.6165413533834587</v>
      </c>
      <c r="G164" s="15">
        <f t="shared" si="36"/>
        <v>5.6578947368417625</v>
      </c>
      <c r="H164" s="17">
        <f t="shared" si="28"/>
        <v>0.034121457489876474</v>
      </c>
      <c r="I164" s="17">
        <v>1</v>
      </c>
      <c r="J164" s="28">
        <f>DAY(B164)*24*D164</f>
        <v>216000</v>
      </c>
      <c r="K164" s="17">
        <f>$B$24*J164/1000000</f>
        <v>0.5548744655095822</v>
      </c>
      <c r="L164" s="17">
        <f t="shared" si="31"/>
        <v>0.6310329928525985</v>
      </c>
      <c r="M164" s="17">
        <f t="shared" si="32"/>
        <v>0.5625810553083265</v>
      </c>
      <c r="N164" s="17">
        <f t="shared" si="33"/>
        <v>0.6397973399755512</v>
      </c>
    </row>
    <row r="165" spans="1:14" ht="15.75" outlineLevel="1">
      <c r="A165" s="1">
        <f t="shared" si="34"/>
        <v>131</v>
      </c>
      <c r="B165" s="13">
        <v>45961</v>
      </c>
      <c r="C165" s="19">
        <f>+YEAR(B165)</f>
        <v>2025</v>
      </c>
      <c r="D165" s="32">
        <v>300</v>
      </c>
      <c r="E165" s="24">
        <f t="shared" si="35"/>
        <v>3.233082706766574</v>
      </c>
      <c r="F165" s="25">
        <f>$B$5/$B$8</f>
        <v>1.6165413533834587</v>
      </c>
      <c r="G165" s="24">
        <f t="shared" si="36"/>
        <v>4.041353383458303</v>
      </c>
      <c r="H165" s="26">
        <f>+G165*$B$12*1/12</f>
        <v>0.02437246963562546</v>
      </c>
      <c r="I165" s="26">
        <v>1</v>
      </c>
      <c r="J165" s="29">
        <f>DAY(B165)*24*D165</f>
        <v>223200</v>
      </c>
      <c r="K165" s="26">
        <f>$B$24*J165/1000000</f>
        <v>0.5733702810265683</v>
      </c>
      <c r="L165" s="26">
        <f t="shared" si="31"/>
        <v>0.6520674259476852</v>
      </c>
      <c r="M165" s="26">
        <f t="shared" si="32"/>
        <v>0.5625810553083265</v>
      </c>
      <c r="N165" s="26">
        <f t="shared" si="33"/>
        <v>0.6397973399755512</v>
      </c>
    </row>
    <row r="166" spans="1:14" ht="15.75">
      <c r="A166" s="1">
        <f t="shared" si="34"/>
        <v>132</v>
      </c>
      <c r="B166" s="13">
        <v>45991</v>
      </c>
      <c r="C166" s="20">
        <f>+YEAR(B166)</f>
        <v>2025</v>
      </c>
      <c r="D166" s="30">
        <v>300</v>
      </c>
      <c r="E166" s="21">
        <f t="shared" si="35"/>
        <v>1.6165413533831154</v>
      </c>
      <c r="F166" s="22">
        <f>$B$5/$B$8</f>
        <v>1.6165413533834587</v>
      </c>
      <c r="G166" s="21">
        <f t="shared" si="36"/>
        <v>2.424812030074845</v>
      </c>
      <c r="H166" s="23">
        <f>+G166*$B$12*1/12</f>
        <v>0.01462348178137445</v>
      </c>
      <c r="I166" s="23">
        <v>1</v>
      </c>
      <c r="J166" s="30">
        <f>DAY(B166)*24*D166</f>
        <v>216000</v>
      </c>
      <c r="K166" s="23">
        <f>$B$24*J166/1000000</f>
        <v>0.5548744655095822</v>
      </c>
      <c r="L166" s="23">
        <f t="shared" si="31"/>
        <v>0.6310329928525985</v>
      </c>
      <c r="M166" s="23">
        <f t="shared" si="32"/>
        <v>0.5625810553083265</v>
      </c>
      <c r="N166" s="23">
        <f t="shared" si="33"/>
        <v>0.6397973399755512</v>
      </c>
    </row>
    <row r="167" spans="1:14" ht="15.75" outlineLevel="1">
      <c r="A167" s="1">
        <f t="shared" si="34"/>
        <v>133</v>
      </c>
      <c r="B167" s="33">
        <v>46022</v>
      </c>
      <c r="C167" s="34">
        <f>+YEAR(B167)</f>
        <v>2025</v>
      </c>
      <c r="D167" s="35">
        <v>300</v>
      </c>
      <c r="E167" s="36">
        <f t="shared" si="35"/>
        <v>-3.432809592140984E-13</v>
      </c>
      <c r="F167" s="37">
        <f>$B$5/$B$8</f>
        <v>1.6165413533834587</v>
      </c>
      <c r="G167" s="36">
        <f t="shared" si="36"/>
        <v>0.8082706766913861</v>
      </c>
      <c r="H167" s="38">
        <f>+G167*$B$12*1/12</f>
        <v>0.004874493927123436</v>
      </c>
      <c r="I167" s="38">
        <v>1</v>
      </c>
      <c r="J167" s="35">
        <f>DAY(B167)*24*D167</f>
        <v>223200</v>
      </c>
      <c r="K167" s="38">
        <f>$B$24*J167/1000000</f>
        <v>0.5733702810265683</v>
      </c>
      <c r="L167" s="38">
        <f t="shared" si="31"/>
        <v>0.6520674259476852</v>
      </c>
      <c r="M167" s="38">
        <f t="shared" si="32"/>
        <v>0.5625810553083265</v>
      </c>
      <c r="N167" s="38">
        <f t="shared" si="33"/>
        <v>0.6397973399755512</v>
      </c>
    </row>
    <row r="168" spans="2:4" ht="12.75">
      <c r="B168" s="46"/>
      <c r="D168" s="47"/>
    </row>
    <row r="171" ht="12.75">
      <c r="D171" s="51"/>
    </row>
    <row r="172" spans="1:4" ht="12.75">
      <c r="A172" s="75"/>
      <c r="C172" s="78"/>
      <c r="D172" s="78"/>
    </row>
    <row r="173" spans="1:4" ht="12.75">
      <c r="A173" s="75"/>
      <c r="C173" s="78"/>
      <c r="D173" s="78"/>
    </row>
    <row r="174" spans="1:4" ht="12.75">
      <c r="A174" s="75"/>
      <c r="C174" s="78"/>
      <c r="D174" s="78"/>
    </row>
    <row r="175" spans="1:4" ht="12.75">
      <c r="A175" s="75"/>
      <c r="C175" s="78"/>
      <c r="D175" s="78"/>
    </row>
    <row r="176" spans="1:4" ht="12.75">
      <c r="A176" s="75"/>
      <c r="C176" s="78"/>
      <c r="D176" s="78"/>
    </row>
    <row r="177" spans="1:4" ht="12.75">
      <c r="A177" s="75"/>
      <c r="C177" s="78"/>
      <c r="D177" s="78"/>
    </row>
    <row r="178" spans="1:4" ht="12.75">
      <c r="A178" s="75"/>
      <c r="C178" s="78"/>
      <c r="D178" s="78"/>
    </row>
    <row r="179" spans="1:4" ht="12.75">
      <c r="A179" s="75"/>
      <c r="C179" s="78"/>
      <c r="D179" s="78"/>
    </row>
    <row r="180" spans="1:4" ht="12.75">
      <c r="A180" s="75"/>
      <c r="C180" s="78"/>
      <c r="D180" s="78"/>
    </row>
    <row r="181" spans="1:4" ht="12.75">
      <c r="A181" s="75"/>
      <c r="C181" s="78"/>
      <c r="D181" s="78"/>
    </row>
    <row r="182" spans="1:4" ht="12.75">
      <c r="A182" s="75"/>
      <c r="C182" s="78"/>
      <c r="D182" s="78"/>
    </row>
    <row r="183" spans="1:4" ht="12.75">
      <c r="A183" s="75"/>
      <c r="C183" s="78"/>
      <c r="D183" s="78"/>
    </row>
  </sheetData>
  <sheetProtection/>
  <mergeCells count="2">
    <mergeCell ref="C21:D21"/>
    <mergeCell ref="I21:J21"/>
  </mergeCells>
  <printOptions/>
  <pageMargins left="0.75" right="0.75" top="1" bottom="1" header="0.5" footer="0.5"/>
  <pageSetup fitToHeight="10" fitToWidth="1" horizontalDpi="600" verticalDpi="600" orientation="landscape" scale="70" r:id="rId1"/>
  <headerFooter alignWithMargins="0">
    <oddFooter>&amp;L&amp;F/&amp;A&amp;C&amp;P of &amp;N&amp;R&amp;D/&amp;T</oddFooter>
  </headerFooter>
</worksheet>
</file>

<file path=xl/worksheets/sheet6.xml><?xml version="1.0" encoding="utf-8"?>
<worksheet xmlns="http://schemas.openxmlformats.org/spreadsheetml/2006/main" xmlns:r="http://schemas.openxmlformats.org/officeDocument/2006/relationships">
  <dimension ref="E39:M52"/>
  <sheetViews>
    <sheetView zoomScalePageLayoutView="0" workbookViewId="0" topLeftCell="A4">
      <selection activeCell="I40" sqref="I40"/>
    </sheetView>
  </sheetViews>
  <sheetFormatPr defaultColWidth="9.140625" defaultRowHeight="12.75"/>
  <cols>
    <col min="4" max="4" width="15.00390625" style="0" customWidth="1"/>
    <col min="5" max="5" width="12.00390625" style="0" customWidth="1"/>
    <col min="6" max="6" width="16.00390625" style="0" bestFit="1" customWidth="1"/>
    <col min="11" max="11" width="11.140625" style="0" customWidth="1"/>
    <col min="12" max="12" width="12.421875" style="0" customWidth="1"/>
  </cols>
  <sheetData>
    <row r="39" spans="6:11" ht="12.75">
      <c r="F39" s="231" t="s">
        <v>67</v>
      </c>
      <c r="G39" s="231"/>
      <c r="K39" s="165"/>
    </row>
    <row r="40" spans="6:8" ht="25.5">
      <c r="F40" s="152" t="s">
        <v>66</v>
      </c>
      <c r="G40" s="152" t="s">
        <v>68</v>
      </c>
      <c r="H40" t="s">
        <v>95</v>
      </c>
    </row>
    <row r="41" spans="5:11" ht="12.75">
      <c r="E41" s="150" t="s">
        <v>94</v>
      </c>
      <c r="F41" s="153">
        <f>SUM('Table 3'!$H$35:$H$167)</f>
        <v>86.22492307692283</v>
      </c>
      <c r="G41" s="153">
        <v>66.7573832471941</v>
      </c>
      <c r="H41" s="164" t="s">
        <v>96</v>
      </c>
      <c r="K41" s="150"/>
    </row>
    <row r="42" spans="5:8" ht="12.75">
      <c r="E42" s="150" t="s">
        <v>100</v>
      </c>
      <c r="F42" s="153">
        <f>SUM('Table 3'!$L$35:$L$167)</f>
        <v>98.14806711721391</v>
      </c>
      <c r="G42" s="153">
        <f>XNPV('Table 3'!B9,'Table 3'!$L$35:$L$167,'Table 3'!$B$35:$B$167)</f>
        <v>65.26269038883102</v>
      </c>
      <c r="H42" s="164" t="s">
        <v>97</v>
      </c>
    </row>
    <row r="43" spans="5:13" ht="12.75">
      <c r="E43" s="150" t="s">
        <v>99</v>
      </c>
      <c r="F43" s="153">
        <f>SUM('Table 3'!$K$35:$K$167)</f>
        <v>86.30270825662485</v>
      </c>
      <c r="G43" s="153">
        <f>XNPV('Table 3'!B9,'Table 3'!$K$35:$K$167,'Table 3'!$B$35:$B$167)</f>
        <v>57.38622363233356</v>
      </c>
      <c r="H43" s="164" t="s">
        <v>98</v>
      </c>
      <c r="M43" s="166"/>
    </row>
    <row r="44" ht="12.75">
      <c r="M44" s="166"/>
    </row>
    <row r="45" spans="6:13" ht="12.75">
      <c r="F45" s="152"/>
      <c r="G45" s="152"/>
      <c r="M45" s="166"/>
    </row>
    <row r="46" spans="5:13" ht="12.75">
      <c r="E46" s="150"/>
      <c r="G46" s="166"/>
      <c r="M46" s="166"/>
    </row>
    <row r="47" spans="5:13" ht="12.75">
      <c r="E47" s="150"/>
      <c r="G47" s="166"/>
      <c r="M47" s="166"/>
    </row>
    <row r="48" spans="7:13" ht="12.75">
      <c r="G48" s="166"/>
      <c r="M48" s="166"/>
    </row>
    <row r="49" ht="12.75">
      <c r="M49" s="166"/>
    </row>
    <row r="50" ht="12.75">
      <c r="M50" s="166"/>
    </row>
    <row r="51" ht="12.75">
      <c r="M51" s="166"/>
    </row>
    <row r="52" ht="12.75">
      <c r="M52" s="166"/>
    </row>
  </sheetData>
  <sheetProtection/>
  <mergeCells count="1">
    <mergeCell ref="F39:G3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2012-12-06T21:56:12Z</dcterms:created>
  <dcterms:modified xsi:type="dcterms:W3CDTF">2012-12-06T21:56:12Z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Exhibit</vt:lpwstr>
  </property>
  <property fmtid="{D5CDD505-2E9C-101B-9397-08002B2CF9AE}" pid="4" name="IsHighlyConfidenti">
    <vt:lpwstr>0</vt:lpwstr>
  </property>
  <property fmtid="{D5CDD505-2E9C-101B-9397-08002B2CF9AE}" pid="5" name="DocketNumb">
    <vt:lpwstr>121373</vt:lpwstr>
  </property>
  <property fmtid="{D5CDD505-2E9C-101B-9397-08002B2CF9AE}" pid="6" name="IsConfidenti">
    <vt:lpwstr>0</vt:lpwstr>
  </property>
  <property fmtid="{D5CDD505-2E9C-101B-9397-08002B2CF9AE}" pid="7" name="Dat">
    <vt:lpwstr>2012-12-28T00:00:00Z</vt:lpwstr>
  </property>
  <property fmtid="{D5CDD505-2E9C-101B-9397-08002B2CF9AE}" pid="8" name="CaseTy">
    <vt:lpwstr>Petition</vt:lpwstr>
  </property>
  <property fmtid="{D5CDD505-2E9C-101B-9397-08002B2CF9AE}" pid="9" name="OpenedDa">
    <vt:lpwstr>2012-08-20T00:00:00Z</vt:lpwstr>
  </property>
  <property fmtid="{D5CDD505-2E9C-101B-9397-08002B2CF9AE}" pid="10" name="Pref">
    <vt:lpwstr>UE</vt:lpwstr>
  </property>
  <property fmtid="{D5CDD505-2E9C-101B-9397-08002B2CF9AE}" pid="11" name="CaseCompanyNam">
    <vt:lpwstr>Puget Sound Energy</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