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810" tabRatio="820" firstSheet="2" activeTab="2"/>
  </bookViews>
  <sheets>
    <sheet name="Page 1 (Summary)" sheetId="1" r:id="rId1"/>
    <sheet name="Page 2 (SustGr DCF)" sheetId="2" r:id="rId2"/>
    <sheet name="Page 3 (MStage DCF)" sheetId="3" r:id="rId3"/>
    <sheet name="Page 4 (RP-ProjTreas)" sheetId="4" r:id="rId4"/>
    <sheet name="Page 5 (RP-ProjTreas)" sheetId="5" r:id="rId5"/>
    <sheet name="Page 6 (RP-CurrUtil)" sheetId="6" r:id="rId6"/>
    <sheet name="Page 7 (RP-CurrUtil)" sheetId="7" r:id="rId7"/>
    <sheet name="MStage Backup (DO NOT PRINT)" sheetId="8" r:id="rId8"/>
  </sheets>
  <definedNames>
    <definedName name="_xlnm.Print_Area" localSheetId="7">'MStage Backup (DO NOT PRINT)'!$A$1:$K$29</definedName>
  </definedNames>
  <calcPr fullCalcOnLoad="1"/>
</workbook>
</file>

<file path=xl/sharedStrings.xml><?xml version="1.0" encoding="utf-8"?>
<sst xmlns="http://schemas.openxmlformats.org/spreadsheetml/2006/main" count="411" uniqueCount="343">
  <si>
    <t>Dividend</t>
  </si>
  <si>
    <t>Price</t>
  </si>
  <si>
    <t xml:space="preserve">Cost of </t>
  </si>
  <si>
    <t>Equity</t>
  </si>
  <si>
    <t>Growth</t>
  </si>
  <si>
    <t>Summary of Results</t>
  </si>
  <si>
    <t>Average</t>
  </si>
  <si>
    <t>No.</t>
  </si>
  <si>
    <t>Company</t>
  </si>
  <si>
    <t>Updated</t>
  </si>
  <si>
    <t>(GDP)</t>
  </si>
  <si>
    <t>(EPS)</t>
  </si>
  <si>
    <t>ROE</t>
  </si>
  <si>
    <t>Notes:</t>
  </si>
  <si>
    <r>
      <t>P</t>
    </r>
    <r>
      <rPr>
        <vertAlign val="subscript"/>
        <sz val="12"/>
        <rFont val="Arial"/>
        <family val="2"/>
      </rPr>
      <t>0</t>
    </r>
  </si>
  <si>
    <t>Gorman</t>
  </si>
  <si>
    <t>Update of Gorman Risk Premium Analysis - Treasury Bond</t>
  </si>
  <si>
    <t>AUTHORIZED</t>
  </si>
  <si>
    <t>INDICATED</t>
  </si>
  <si>
    <t>TREASURY</t>
  </si>
  <si>
    <t>ELECTRIC</t>
  </si>
  <si>
    <t>RISK</t>
  </si>
  <si>
    <t>PREMIUM</t>
  </si>
  <si>
    <t>AVERAGE</t>
  </si>
  <si>
    <t>INDICATED COST OF EQUITY</t>
  </si>
  <si>
    <t>MOODY'S AVG ANNUAL YIELD DURING STUDY</t>
  </si>
  <si>
    <t>INTEREST RATE DIFFERENCE</t>
  </si>
  <si>
    <t>INTEREST RATE CHANGE COEFFICIENT</t>
  </si>
  <si>
    <t xml:space="preserve">BASIC RISK PREMIUM </t>
  </si>
  <si>
    <t xml:space="preserve">  INTEREST RATE ADJUSTMENT</t>
  </si>
  <si>
    <t xml:space="preserve">  EQUITY RISK PREMIUM</t>
  </si>
  <si>
    <t>INDICATED EQUITY RETURN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</si>
  <si>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</si>
  <si>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</si>
  <si>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</si>
  <si>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</si>
  <si>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</si>
  <si>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</si>
  <si>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</si>
  <si>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</si>
  <si>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</si>
  <si>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</si>
  <si>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</si>
  <si>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</si>
  <si>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</si>
  <si>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</si>
  <si>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</si>
  <si>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</si>
  <si>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</si>
  <si>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</si>
  <si>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</si>
  <si>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</si>
  <si>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</si>
  <si>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</si>
  <si>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</si>
  <si>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</si>
  <si>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</si>
  <si>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PUBLIC UTILITY</t>
  </si>
  <si>
    <t>MOODY'S "A" RATED</t>
  </si>
  <si>
    <t>Update of Gorman Risk Premium Analysis - Utility Bond</t>
  </si>
  <si>
    <r>
      <t>D</t>
    </r>
    <r>
      <rPr>
        <vertAlign val="subscript"/>
        <sz val="12"/>
        <rFont val="Arial"/>
        <family val="2"/>
      </rPr>
      <t>0</t>
    </r>
  </si>
  <si>
    <t>First Stage</t>
  </si>
  <si>
    <t>Stage</t>
  </si>
  <si>
    <t>Long-Term Growth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</si>
  <si>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</si>
  <si>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</si>
  <si>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</si>
  <si>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</si>
  <si>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</si>
  <si>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</si>
  <si>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</si>
  <si>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</si>
  <si>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</si>
  <si>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</si>
  <si>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</si>
  <si>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</si>
  <si>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</si>
  <si>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</si>
  <si>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</si>
  <si>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</si>
  <si>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</si>
  <si>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</si>
  <si>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</si>
  <si>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</si>
  <si>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</si>
  <si>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</si>
  <si>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</si>
  <si>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</si>
  <si>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</si>
  <si>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</si>
  <si>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</si>
  <si>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</si>
  <si>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</si>
  <si>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</si>
  <si>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</si>
  <si>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</si>
  <si>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</si>
  <si>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</si>
  <si>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</si>
  <si>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</si>
  <si>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</si>
  <si>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</si>
  <si>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</si>
  <si>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</si>
  <si>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</si>
  <si>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</si>
  <si>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</si>
  <si>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</si>
  <si>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</si>
  <si>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</si>
  <si>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</si>
  <si>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</si>
  <si>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</si>
  <si>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</si>
  <si>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</si>
  <si>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</si>
  <si>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</si>
  <si>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</si>
  <si>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</si>
  <si>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</si>
  <si>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</si>
  <si>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</si>
  <si>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</si>
  <si>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</si>
  <si>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</si>
  <si>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</si>
  <si>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</si>
  <si>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</si>
  <si>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</si>
  <si>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</si>
  <si>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</si>
  <si>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</si>
  <si>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</si>
  <si>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</si>
  <si>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</si>
  <si>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</si>
  <si>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</si>
  <si>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</si>
  <si>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</si>
  <si>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</si>
  <si>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</si>
  <si>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</si>
  <si>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</si>
  <si>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</si>
  <si>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</si>
  <si>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</si>
  <si>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</si>
  <si>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</si>
  <si>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</si>
  <si>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</si>
  <si>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</si>
  <si>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</si>
  <si>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</si>
  <si>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</si>
  <si>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</si>
  <si>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</si>
  <si>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</si>
  <si>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</si>
  <si>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</si>
  <si>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</si>
  <si>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</si>
  <si>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</si>
  <si>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</si>
  <si>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</si>
  <si>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</si>
  <si>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</si>
  <si>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</si>
  <si>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</si>
  <si>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</si>
  <si>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</si>
  <si>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</si>
  <si>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</si>
  <si>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</si>
  <si>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</si>
  <si>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</si>
  <si>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</si>
  <si>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</si>
  <si>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</si>
  <si>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</si>
  <si>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</si>
  <si>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</si>
  <si>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</si>
  <si>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</si>
  <si>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</si>
  <si>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</si>
  <si>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</si>
  <si>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</si>
  <si>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</si>
  <si>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</si>
  <si>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</si>
  <si>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</si>
  <si>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</si>
  <si>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</si>
  <si>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</si>
  <si>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</si>
  <si>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</si>
  <si>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</si>
  <si>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</si>
  <si>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</si>
  <si>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</si>
  <si>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</si>
  <si>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</si>
  <si>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</si>
  <si>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</si>
  <si>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</si>
  <si>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</si>
  <si>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</si>
  <si>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</si>
  <si>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</si>
  <si>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</si>
  <si>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</si>
  <si>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</si>
  <si>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</si>
  <si>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</si>
  <si>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</si>
  <si>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</si>
  <si>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Median</t>
  </si>
  <si>
    <t>DCF Models</t>
  </si>
  <si>
    <t>CAPM</t>
  </si>
  <si>
    <t>Summary of Updated Gorman ROE Results</t>
  </si>
  <si>
    <t>BOND YIELD</t>
  </si>
  <si>
    <t>RETURNS</t>
  </si>
  <si>
    <t>PG&amp;E Corp.</t>
  </si>
  <si>
    <t>dividend shown in column 2 is assumed to grow for the first five periods at the rate in column 3, then at the rate</t>
  </si>
  <si>
    <t>PROJECTED TREASURY BOND YIELD*</t>
  </si>
  <si>
    <t>ALLETE</t>
  </si>
  <si>
    <t>Alliant Energy Co.</t>
  </si>
  <si>
    <t>Con. Edison</t>
  </si>
  <si>
    <t>DTE Energy Co.</t>
  </si>
  <si>
    <t>Edison Internat.</t>
  </si>
  <si>
    <t>IDACORP</t>
  </si>
  <si>
    <t>NSTAR</t>
  </si>
  <si>
    <t>Progress Energy</t>
  </si>
  <si>
    <t>Southern Co.</t>
  </si>
  <si>
    <t>Vectren Corp.</t>
  </si>
  <si>
    <t>Wisconsin Energy</t>
  </si>
  <si>
    <t>Xcel Energy Inc.</t>
  </si>
  <si>
    <t>Multi-Stage DCF</t>
  </si>
  <si>
    <t>Gorman Multi-Stage Growth DCF Analysis (with Long-Term GDP Growth)</t>
  </si>
  <si>
    <t>Year 6</t>
  </si>
  <si>
    <t>Year 7</t>
  </si>
  <si>
    <t>Year 8</t>
  </si>
  <si>
    <t>Year 9</t>
  </si>
  <si>
    <t>Year 10</t>
  </si>
  <si>
    <t>Third</t>
  </si>
  <si>
    <t>Second Stage Growth</t>
  </si>
  <si>
    <t>Columns 4-8: Linear interpolation between columns 3 and 9.</t>
  </si>
  <si>
    <t>in columns 4-8 for years 6-10, than at the rate in column 9 for the remaining periods.</t>
  </si>
  <si>
    <t>Risk Premium Average</t>
  </si>
  <si>
    <t>NA</t>
  </si>
  <si>
    <t>Constant Growth DCF (Analysts' Growth)</t>
  </si>
  <si>
    <t>DCF</t>
  </si>
  <si>
    <t>Constant Growth DCF (Sustainable Growth)</t>
  </si>
  <si>
    <t>DPL Inc.</t>
  </si>
  <si>
    <t>Duke Energy</t>
  </si>
  <si>
    <t>Portland General</t>
  </si>
  <si>
    <t>Sempra Energy</t>
  </si>
  <si>
    <t>TREASURY BOND AVG ANNUAL YIELD DURING STUDY</t>
  </si>
  <si>
    <t xml:space="preserve">  ADUSTMENT TO BASIC RISK PREMIUM</t>
  </si>
  <si>
    <t>CAPM results are not reliable and are excluded as discussed in my testimony.</t>
  </si>
  <si>
    <t>Black Hills Corp</t>
  </si>
  <si>
    <t>Northeast Utilities</t>
  </si>
  <si>
    <t>Gorman Multi-Stage Growth DCF Model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</si>
  <si>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</si>
  <si>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</si>
  <si>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</si>
  <si>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</si>
  <si>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</si>
  <si>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</si>
  <si>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</si>
  <si>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</si>
  <si>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</si>
  <si>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</si>
  <si>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</si>
  <si>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</si>
  <si>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</si>
  <si>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</si>
  <si>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</si>
  <si>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</si>
  <si>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</si>
  <si>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</si>
  <si>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</si>
  <si>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</si>
  <si>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</si>
  <si>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</si>
  <si>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</si>
  <si>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</si>
  <si>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</si>
  <si>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</si>
  <si>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</si>
  <si>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</si>
  <si>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</si>
  <si>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</si>
  <si>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</si>
  <si>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</si>
  <si>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</si>
  <si>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</si>
  <si>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</si>
  <si>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</si>
  <si>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</si>
  <si>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</si>
  <si>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</si>
  <si>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</si>
  <si>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</si>
  <si>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</si>
  <si>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</si>
  <si>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</si>
  <si>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</si>
  <si>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</si>
  <si>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</si>
  <si>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</si>
  <si>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</si>
  <si>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</si>
  <si>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Update of Gorman Risk Premium Analysis - Treasury Bond (Projected)</t>
  </si>
  <si>
    <t>Column 10: The internal rate of return implied by the price in column 1 and dividends for 200 periods. The initial</t>
  </si>
  <si>
    <t xml:space="preserve">See regression data on page 7 of this Exhibit for derivation of "Interest Rate Change Coefficient." </t>
  </si>
  <si>
    <t xml:space="preserve">See regression data on page 5 of this Exhibit for derivation of "Interest Rate Change Coefficient." </t>
  </si>
  <si>
    <t>Column 2:  Constant Growth DCF results not changed.</t>
  </si>
  <si>
    <t>PacifiCorp</t>
  </si>
  <si>
    <t>Entergy Corp.</t>
  </si>
  <si>
    <t>SCANA Corp.</t>
  </si>
  <si>
    <t>NextEra Corp.</t>
  </si>
  <si>
    <t>Sustainable</t>
  </si>
  <si>
    <t>Adjusted</t>
  </si>
  <si>
    <t>Yield</t>
  </si>
  <si>
    <t>Jun 2010</t>
  </si>
  <si>
    <t>CURRENT "A" UTILITY BOND YIELD*</t>
  </si>
  <si>
    <t>Column 1:  Gorman, page 27 (DCF results) and page 37 (summary results).</t>
  </si>
  <si>
    <t>Only change to Multi-Stage DCF result is the use of a third-stage growth rate of 6.0% (see page 3 of this Exhibit).</t>
  </si>
  <si>
    <t>Risk Premium results are an average of Treasury Bond results (see from pages 4-5 of this Exhibit)</t>
  </si>
  <si>
    <t>and Utility Bond results (see pages 6-7 of this Exhibit).</t>
  </si>
  <si>
    <t>ROE results are midpoint of DCF average and average of Risk Premium and CAPM results.</t>
  </si>
  <si>
    <t>Gorman Sustainable Growth DCF Analysis (eliminating DPL)</t>
  </si>
  <si>
    <t>Columns 1-5: Exhibit MPG-10</t>
  </si>
  <si>
    <t>*See Gorman page 31, lines 21-22 and page 32, line 1 for Current "A" Utility Bond Yield.</t>
  </si>
  <si>
    <t>*See Gorman page 31, line 16 for Projected Treasury Bond Yield .</t>
  </si>
  <si>
    <t>DPL result at 19.14% is considered an outlier and removed from the group (see page 2 of this Exhibit).</t>
  </si>
  <si>
    <t>Recommended ROE</t>
  </si>
  <si>
    <t>DPL result at 19.14% is considered an outlier and removed from the group average and median calculation.</t>
  </si>
  <si>
    <t>Column 9: See Exhibit No.___(SCH-5).</t>
  </si>
  <si>
    <t>Columns 1-3: Exhibit No.___( MPG-11).</t>
  </si>
  <si>
    <t>Columns 1-3: ExhibitNo.___(MPG-13).</t>
  </si>
  <si>
    <t>Columns 1-3: Exhibit No.___(MPG-14).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</si>
</sst>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;;;"/>
    <numFmt numFmtId="167" formatCode="0.00000"/>
    <numFmt numFmtId="168" formatCode="0.0000"/>
    <numFmt numFmtId="169" formatCode="0.000"/>
    <numFmt numFmtId="170" formatCode="0.000000"/>
    <numFmt numFmtId="171" formatCode="0.000%"/>
    <numFmt numFmtId="172" formatCode="0.0000%"/>
    <numFmt numFmtId="173" formatCode="0.0"/>
    <numFmt numFmtId="174" formatCode="0_)"/>
    <numFmt numFmtId="175" formatCode="0.00_)"/>
    <numFmt numFmtId="176" formatCode="0.0_)"/>
    <numFmt numFmtId="177" formatCode="#,##0.0_);\(#,##0.0\)"/>
    <numFmt numFmtId="178" formatCode="0.00_);\(0.00\)"/>
    <numFmt numFmtId="179" formatCode="0.000_)"/>
    <numFmt numFmtId="180" formatCode="0.0000_)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[$-409]dddd\,\ mmmm\ dd\,\ yyyy"/>
    <numFmt numFmtId="189" formatCode="mm/dd/yy;@"/>
  </numFmts>
  <fonts count="56">
    <font>
      <sz val="12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vertAlign val="subscript"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sz val="12"/>
      <name val="Arial MT"/>
      <family val="0"/>
    </font>
    <font>
      <b/>
      <sz val="12"/>
      <color indexed="8"/>
      <name val="Arial"/>
      <family val="2"/>
    </font>
    <font>
      <b/>
      <sz val="12"/>
      <name val="Arial MT"/>
      <family val="0"/>
    </font>
    <font>
      <sz val="12"/>
      <color indexed="8"/>
      <name val="Arial"/>
      <family val="2"/>
    </font>
    <font>
      <strike/>
      <sz val="12"/>
      <name val="Arial"/>
      <family val="2"/>
    </font>
    <font>
      <sz val="10"/>
      <color indexed="8"/>
      <name val="Arial"/>
      <family val="0"/>
    </font>
    <font>
      <vertAlign val="superscript"/>
      <sz val="12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45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9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2" fontId="0" fillId="0" borderId="0" applyProtection="0">
      <alignment/>
    </xf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Protection="0">
      <alignment/>
    </xf>
    <xf numFmtId="0" fontId="4" fillId="0" borderId="0" applyProtection="0">
      <alignment/>
    </xf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17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9" applyProtection="0">
      <alignment/>
    </xf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0" fillId="0" borderId="10" xfId="0" applyNumberFormat="1" applyBorder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 quotePrefix="1">
      <alignment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0" fontId="4" fillId="0" borderId="11" xfId="0" applyNumberFormat="1" applyFont="1" applyBorder="1" applyAlignment="1">
      <alignment/>
    </xf>
    <xf numFmtId="1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right"/>
    </xf>
    <xf numFmtId="10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1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68" applyAlignment="1">
      <alignment/>
      <protection/>
    </xf>
    <xf numFmtId="0" fontId="17" fillId="0" borderId="0" xfId="67">
      <alignment/>
      <protection/>
    </xf>
    <xf numFmtId="0" fontId="19" fillId="0" borderId="0" xfId="67" applyFont="1">
      <alignment/>
      <protection/>
    </xf>
    <xf numFmtId="0" fontId="18" fillId="0" borderId="0" xfId="67" applyFont="1" applyBorder="1" applyAlignment="1" applyProtection="1">
      <alignment horizontal="left"/>
      <protection/>
    </xf>
    <xf numFmtId="0" fontId="20" fillId="0" borderId="0" xfId="67" applyFont="1" applyBorder="1">
      <alignment/>
      <protection/>
    </xf>
    <xf numFmtId="0" fontId="0" fillId="0" borderId="0" xfId="68" applyBorder="1" applyAlignment="1">
      <alignment/>
      <protection/>
    </xf>
    <xf numFmtId="10" fontId="4" fillId="0" borderId="0" xfId="68" applyNumberFormat="1" applyFont="1" applyAlignment="1">
      <alignment/>
      <protection/>
    </xf>
    <xf numFmtId="0" fontId="20" fillId="0" borderId="10" xfId="67" applyFont="1" applyBorder="1" applyAlignment="1">
      <alignment horizontal="right"/>
      <protection/>
    </xf>
    <xf numFmtId="0" fontId="20" fillId="0" borderId="10" xfId="67" applyFont="1" applyBorder="1">
      <alignment/>
      <protection/>
    </xf>
    <xf numFmtId="0" fontId="0" fillId="0" borderId="10" xfId="68" applyFont="1" applyBorder="1" applyAlignment="1">
      <alignment horizontal="right"/>
      <protection/>
    </xf>
    <xf numFmtId="174" fontId="20" fillId="0" borderId="0" xfId="67" applyNumberFormat="1" applyFont="1" applyBorder="1" applyProtection="1">
      <alignment/>
      <protection/>
    </xf>
    <xf numFmtId="10" fontId="0" fillId="0" borderId="0" xfId="71" applyNumberFormat="1" applyAlignment="1">
      <alignment/>
    </xf>
    <xf numFmtId="2" fontId="0" fillId="0" borderId="0" xfId="68" applyNumberFormat="1" applyAlignment="1">
      <alignment/>
      <protection/>
    </xf>
    <xf numFmtId="0" fontId="0" fillId="0" borderId="0" xfId="68" applyFont="1" applyBorder="1" applyAlignment="1">
      <alignment/>
      <protection/>
    </xf>
    <xf numFmtId="10" fontId="0" fillId="0" borderId="0" xfId="68" applyNumberFormat="1" applyBorder="1" applyAlignment="1">
      <alignment/>
      <protection/>
    </xf>
    <xf numFmtId="10" fontId="0" fillId="0" borderId="16" xfId="68" applyNumberFormat="1" applyBorder="1" applyAlignment="1">
      <alignment/>
      <protection/>
    </xf>
    <xf numFmtId="0" fontId="0" fillId="0" borderId="0" xfId="68" applyFont="1" applyAlignment="1">
      <alignment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Continuous"/>
    </xf>
    <xf numFmtId="10" fontId="4" fillId="0" borderId="11" xfId="0" applyNumberFormat="1" applyFont="1" applyBorder="1" applyAlignment="1">
      <alignment horizontal="left"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0" fontId="5" fillId="0" borderId="0" xfId="71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7" fontId="0" fillId="0" borderId="0" xfId="44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1" fillId="0" borderId="0" xfId="0" applyNumberFormat="1" applyFont="1" applyAlignment="1">
      <alignment horizontal="centerContinuous"/>
    </xf>
    <xf numFmtId="10" fontId="3" fillId="0" borderId="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left" indent="1"/>
    </xf>
    <xf numFmtId="10" fontId="0" fillId="0" borderId="12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2" fontId="0" fillId="0" borderId="0" xfId="68" applyNumberFormat="1" applyFill="1" applyAlignment="1">
      <alignment/>
      <protection/>
    </xf>
    <xf numFmtId="10" fontId="4" fillId="0" borderId="20" xfId="0" applyNumberFormat="1" applyFont="1" applyBorder="1" applyAlignment="1">
      <alignment horizontal="center"/>
    </xf>
    <xf numFmtId="10" fontId="0" fillId="0" borderId="21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22" xfId="0" applyNumberFormat="1" applyBorder="1" applyAlignment="1">
      <alignment/>
    </xf>
    <xf numFmtId="165" fontId="0" fillId="0" borderId="23" xfId="0" applyNumberFormat="1" applyFont="1" applyBorder="1" applyAlignment="1">
      <alignment horizontal="center"/>
    </xf>
    <xf numFmtId="0" fontId="0" fillId="33" borderId="10" xfId="68" applyFont="1" applyFill="1" applyBorder="1" applyAlignment="1">
      <alignment horizontal="right"/>
      <protection/>
    </xf>
    <xf numFmtId="0" fontId="0" fillId="34" borderId="10" xfId="68" applyFont="1" applyFill="1" applyBorder="1" applyAlignment="1">
      <alignment horizontal="right"/>
      <protection/>
    </xf>
    <xf numFmtId="7" fontId="0" fillId="0" borderId="16" xfId="0" applyNumberFormat="1" applyFill="1" applyBorder="1" applyAlignment="1">
      <alignment/>
    </xf>
    <xf numFmtId="10" fontId="0" fillId="0" borderId="16" xfId="71" applyNumberFormat="1" applyFont="1" applyFill="1" applyBorder="1" applyAlignment="1">
      <alignment/>
    </xf>
    <xf numFmtId="10" fontId="4" fillId="0" borderId="16" xfId="71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10" fontId="0" fillId="0" borderId="0" xfId="0" applyNumberFormat="1" applyFont="1" applyAlignment="1">
      <alignment horizontal="center"/>
    </xf>
    <xf numFmtId="7" fontId="21" fillId="0" borderId="0" xfId="44" applyNumberFormat="1" applyFont="1" applyFill="1" applyAlignment="1">
      <alignment/>
    </xf>
    <xf numFmtId="10" fontId="21" fillId="0" borderId="0" xfId="0" applyNumberFormat="1" applyFont="1" applyFill="1" applyAlignment="1">
      <alignment/>
    </xf>
    <xf numFmtId="10" fontId="0" fillId="0" borderId="0" xfId="71" applyNumberFormat="1" applyFill="1" applyAlignment="1">
      <alignment/>
    </xf>
    <xf numFmtId="10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0" fontId="3" fillId="0" borderId="0" xfId="0" applyNumberFormat="1" applyFont="1" applyAlignment="1">
      <alignment vertical="top" textRotation="180"/>
    </xf>
    <xf numFmtId="10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right" vertical="top" textRotation="180"/>
    </xf>
    <xf numFmtId="10" fontId="0" fillId="0" borderId="1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 2" xfId="66"/>
    <cellStyle name="Normal_DCFModel (Aug-07)-70%,elec,BBB" xfId="67"/>
    <cellStyle name="Normal_Zepp DCF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Treasury Bond Interest Rates (1986 - Jun 2010)</a:t>
            </a:r>
          </a:p>
        </c:rich>
      </c:tx>
      <c:layout>
        <c:manualLayout>
          <c:xMode val="factor"/>
          <c:yMode val="factor"/>
          <c:x val="0.038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74"/>
          <c:w val="0.90275"/>
          <c:h val="0.7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'Page 4 (RP-ProjTreas)'!$B$8:$B$32</c:f>
              <c:numCache>
                <c:ptCount val="25"/>
                <c:pt idx="0">
                  <c:v>0.07780000000000001</c:v>
                </c:pt>
                <c:pt idx="1">
                  <c:v>0.0859</c:v>
                </c:pt>
                <c:pt idx="2">
                  <c:v>0.08960000000000001</c:v>
                </c:pt>
                <c:pt idx="3">
                  <c:v>0.08449999999999999</c:v>
                </c:pt>
                <c:pt idx="4">
                  <c:v>0.0861</c:v>
                </c:pt>
                <c:pt idx="5">
                  <c:v>0.0814</c:v>
                </c:pt>
                <c:pt idx="6">
                  <c:v>0.0767</c:v>
                </c:pt>
                <c:pt idx="7">
                  <c:v>0.0659</c:v>
                </c:pt>
                <c:pt idx="8">
                  <c:v>0.0737</c:v>
                </c:pt>
                <c:pt idx="9">
                  <c:v>0.0688</c:v>
                </c:pt>
                <c:pt idx="10">
                  <c:v>0.06709999999999999</c:v>
                </c:pt>
                <c:pt idx="11">
                  <c:v>0.0661</c:v>
                </c:pt>
                <c:pt idx="12">
                  <c:v>0.0558</c:v>
                </c:pt>
                <c:pt idx="13">
                  <c:v>0.0587</c:v>
                </c:pt>
                <c:pt idx="14">
                  <c:v>0.0594</c:v>
                </c:pt>
                <c:pt idx="15">
                  <c:v>0.054900000000000004</c:v>
                </c:pt>
                <c:pt idx="16">
                  <c:v>0.054299999999999994</c:v>
                </c:pt>
                <c:pt idx="17">
                  <c:v>0.04957500000000001</c:v>
                </c:pt>
                <c:pt idx="18">
                  <c:v>0.05046666666666667</c:v>
                </c:pt>
                <c:pt idx="19">
                  <c:v>0.04645833333333333</c:v>
                </c:pt>
                <c:pt idx="20">
                  <c:v>0.049100000000000005</c:v>
                </c:pt>
                <c:pt idx="21">
                  <c:v>0.0484</c:v>
                </c:pt>
                <c:pt idx="22">
                  <c:v>0.042800000000000005</c:v>
                </c:pt>
                <c:pt idx="23">
                  <c:v>0.0408</c:v>
                </c:pt>
                <c:pt idx="24">
                  <c:v>0.044950000000000004</c:v>
                </c:pt>
              </c:numCache>
            </c:numRef>
          </c:xVal>
          <c:yVal>
            <c:numRef>
              <c:f>'Page 4 (RP-ProjTreas)'!$F$8:$F$32</c:f>
              <c:numCache>
                <c:ptCount val="25"/>
                <c:pt idx="0">
                  <c:v>0.0615</c:v>
                </c:pt>
                <c:pt idx="1">
                  <c:v>0.043999999999999984</c:v>
                </c:pt>
                <c:pt idx="2">
                  <c:v>0.0383</c:v>
                </c:pt>
                <c:pt idx="3">
                  <c:v>0.04520000000000002</c:v>
                </c:pt>
                <c:pt idx="4">
                  <c:v>0.040900000000000006</c:v>
                </c:pt>
                <c:pt idx="5">
                  <c:v>0.0441</c:v>
                </c:pt>
                <c:pt idx="6">
                  <c:v>0.04419999999999999</c:v>
                </c:pt>
                <c:pt idx="7">
                  <c:v>0.04819999999999999</c:v>
                </c:pt>
                <c:pt idx="8">
                  <c:v>0.0397</c:v>
                </c:pt>
                <c:pt idx="9">
                  <c:v>0.046700000000000005</c:v>
                </c:pt>
                <c:pt idx="10">
                  <c:v>0.04680000000000001</c:v>
                </c:pt>
                <c:pt idx="11">
                  <c:v>0.0479</c:v>
                </c:pt>
                <c:pt idx="12">
                  <c:v>0.06079999999999999</c:v>
                </c:pt>
                <c:pt idx="13">
                  <c:v>0.049</c:v>
                </c:pt>
                <c:pt idx="14">
                  <c:v>0.0549</c:v>
                </c:pt>
                <c:pt idx="15">
                  <c:v>0.055999999999999994</c:v>
                </c:pt>
                <c:pt idx="16">
                  <c:v>0.05730000000000001</c:v>
                </c:pt>
                <c:pt idx="17">
                  <c:v>0.060125</c:v>
                </c:pt>
                <c:pt idx="18">
                  <c:v>0.05703333333333333</c:v>
                </c:pt>
                <c:pt idx="19">
                  <c:v>0.05894166666666666</c:v>
                </c:pt>
                <c:pt idx="20">
                  <c:v>0.05449999999999999</c:v>
                </c:pt>
                <c:pt idx="21">
                  <c:v>0.0552</c:v>
                </c:pt>
                <c:pt idx="22">
                  <c:v>0.061799999999999994</c:v>
                </c:pt>
                <c:pt idx="23">
                  <c:v>0.064</c:v>
                </c:pt>
                <c:pt idx="24">
                  <c:v>0.059149999999999994</c:v>
                </c:pt>
              </c:numCache>
            </c:numRef>
          </c:yVal>
          <c:smooth val="0"/>
        </c:ser>
        <c:axId val="11821172"/>
        <c:axId val="42366517"/>
      </c:scatterChart>
      <c:valAx>
        <c:axId val="11821172"/>
        <c:scaling>
          <c:orientation val="minMax"/>
          <c:max val="0.1"/>
          <c:min val="0.040000000000000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Treasury Bond Interest Rates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6517"/>
        <c:crossesAt val="-0.010000000000000004"/>
        <c:crossBetween val="midCat"/>
        <c:dispUnits/>
      </c:valAx>
      <c:valAx>
        <c:axId val="42366517"/>
        <c:scaling>
          <c:orientation val="minMax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11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(1986 - Jun 2010)</a:t>
            </a:r>
          </a:p>
        </c:rich>
      </c:tx>
      <c:layout>
        <c:manualLayout>
          <c:xMode val="factor"/>
          <c:yMode val="factor"/>
          <c:x val="0.011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4"/>
          <c:w val="0.9125"/>
          <c:h val="0.7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'Page 6 (RP-CurrUtil)'!$B$8:$B$32</c:f>
              <c:numCache>
                <c:ptCount val="25"/>
                <c:pt idx="0">
                  <c:v>0.0958</c:v>
                </c:pt>
                <c:pt idx="1">
                  <c:v>0.101</c:v>
                </c:pt>
                <c:pt idx="2">
                  <c:v>0.1049</c:v>
                </c:pt>
                <c:pt idx="3">
                  <c:v>0.0977</c:v>
                </c:pt>
                <c:pt idx="4">
                  <c:v>0.0986</c:v>
                </c:pt>
                <c:pt idx="5">
                  <c:v>0.0936</c:v>
                </c:pt>
                <c:pt idx="6">
                  <c:v>0.0869</c:v>
                </c:pt>
                <c:pt idx="7">
                  <c:v>0.0759</c:v>
                </c:pt>
                <c:pt idx="8">
                  <c:v>0.0831</c:v>
                </c:pt>
                <c:pt idx="9">
                  <c:v>0.0789</c:v>
                </c:pt>
                <c:pt idx="10">
                  <c:v>0.0775</c:v>
                </c:pt>
                <c:pt idx="11">
                  <c:v>0.076</c:v>
                </c:pt>
                <c:pt idx="12">
                  <c:v>0.0704</c:v>
                </c:pt>
                <c:pt idx="13">
                  <c:v>0.0762</c:v>
                </c:pt>
                <c:pt idx="14">
                  <c:v>0.0824</c:v>
                </c:pt>
                <c:pt idx="15">
                  <c:v>0.077625</c:v>
                </c:pt>
                <c:pt idx="16">
                  <c:v>0.073725</c:v>
                </c:pt>
                <c:pt idx="17">
                  <c:v>0.06580833333333334</c:v>
                </c:pt>
                <c:pt idx="18">
                  <c:v>0.061600833333333334</c:v>
                </c:pt>
                <c:pt idx="19">
                  <c:v>0.05649166666666666</c:v>
                </c:pt>
                <c:pt idx="20">
                  <c:v>0.060683333333333325</c:v>
                </c:pt>
                <c:pt idx="21">
                  <c:v>0.060733333333333334</c:v>
                </c:pt>
                <c:pt idx="22">
                  <c:v>0.06528333333333333</c:v>
                </c:pt>
                <c:pt idx="23">
                  <c:v>0.0603673650271512</c:v>
                </c:pt>
                <c:pt idx="24">
                  <c:v>0.05714181286549706</c:v>
                </c:pt>
              </c:numCache>
            </c:numRef>
          </c:xVal>
          <c:yVal>
            <c:numRef>
              <c:f>'Page 6 (RP-CurrUtil)'!$F$8:$F$32</c:f>
              <c:numCache>
                <c:ptCount val="25"/>
                <c:pt idx="0">
                  <c:v>0.04350000000000001</c:v>
                </c:pt>
                <c:pt idx="1">
                  <c:v>0.02889999999999998</c:v>
                </c:pt>
                <c:pt idx="2">
                  <c:v>0.02300000000000002</c:v>
                </c:pt>
                <c:pt idx="3">
                  <c:v>0.032000000000000015</c:v>
                </c:pt>
                <c:pt idx="4">
                  <c:v>0.02840000000000001</c:v>
                </c:pt>
                <c:pt idx="5">
                  <c:v>0.0319</c:v>
                </c:pt>
                <c:pt idx="6">
                  <c:v>0.03399999999999999</c:v>
                </c:pt>
                <c:pt idx="7">
                  <c:v>0.0382</c:v>
                </c:pt>
                <c:pt idx="8">
                  <c:v>0.030300000000000007</c:v>
                </c:pt>
                <c:pt idx="9">
                  <c:v>0.03660000000000001</c:v>
                </c:pt>
                <c:pt idx="10">
                  <c:v>0.0364</c:v>
                </c:pt>
                <c:pt idx="11">
                  <c:v>0.038000000000000006</c:v>
                </c:pt>
                <c:pt idx="12">
                  <c:v>0.04619999999999999</c:v>
                </c:pt>
                <c:pt idx="13">
                  <c:v>0.0315</c:v>
                </c:pt>
                <c:pt idx="14">
                  <c:v>0.0319</c:v>
                </c:pt>
                <c:pt idx="15">
                  <c:v>0.033275</c:v>
                </c:pt>
                <c:pt idx="16">
                  <c:v>0.037875000000000006</c:v>
                </c:pt>
                <c:pt idx="17">
                  <c:v>0.04389166666666666</c:v>
                </c:pt>
                <c:pt idx="18">
                  <c:v>0.045899166666666665</c:v>
                </c:pt>
                <c:pt idx="19">
                  <c:v>0.04890833333333333</c:v>
                </c:pt>
                <c:pt idx="20">
                  <c:v>0.04291666666666667</c:v>
                </c:pt>
                <c:pt idx="21">
                  <c:v>0.042866666666666664</c:v>
                </c:pt>
                <c:pt idx="22">
                  <c:v>0.039316666666666666</c:v>
                </c:pt>
                <c:pt idx="23">
                  <c:v>0.04443263497284881</c:v>
                </c:pt>
                <c:pt idx="24">
                  <c:v>0.046958187134502935</c:v>
                </c:pt>
              </c:numCache>
            </c:numRef>
          </c:yVal>
          <c:smooth val="0"/>
        </c:ser>
        <c:axId val="62693414"/>
        <c:axId val="52078407"/>
      </c:scatterChart>
      <c:valAx>
        <c:axId val="62693414"/>
        <c:scaling>
          <c:orientation val="minMax"/>
          <c:max val="0.1200000000000000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8407"/>
        <c:crossesAt val="-0.010000000000000005"/>
        <c:crossBetween val="midCat"/>
        <c:dispUnits/>
      </c:valAx>
      <c:valAx>
        <c:axId val="52078407"/>
        <c:scaling>
          <c:orientation val="minMax"/>
          <c:max val="0.05"/>
          <c:min val="0.0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34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85725</xdr:rowOff>
    </xdr:from>
    <xdr:to>
      <xdr:col>7</xdr:col>
      <xdr:colOff>304800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85750" y="952500"/>
        <a:ext cx="83534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85725</xdr:rowOff>
    </xdr:from>
    <xdr:to>
      <xdr:col>7</xdr:col>
      <xdr:colOff>219075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61950" y="762000"/>
        <a:ext cx="7934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zoomScaleNormal="80" workbookViewId="0" topLeftCell="A3">
      <selection activeCell="A1" sqref="A1:C1"/>
    </sheetView>
  </sheetViews>
  <sheetFormatPr defaultColWidth="8.88671875" defaultRowHeight="15"/>
  <cols>
    <col min="1" max="1" width="40.99609375" style="1" bestFit="1" customWidth="1"/>
    <col min="2" max="2" width="12.77734375" style="1" customWidth="1"/>
    <col min="3" max="3" width="12.77734375" style="91" customWidth="1"/>
    <col min="4" max="4" width="10.5546875" style="1" customWidth="1"/>
    <col min="5" max="8" width="9.77734375" style="1" customWidth="1"/>
    <col min="9" max="9" width="2.77734375" style="11" customWidth="1"/>
    <col min="10" max="16384" width="8.88671875" style="1" customWidth="1"/>
  </cols>
  <sheetData>
    <row r="1" spans="1:9" ht="20.25">
      <c r="A1" s="120" t="s">
        <v>318</v>
      </c>
      <c r="B1" s="120"/>
      <c r="C1" s="120"/>
      <c r="D1" s="75"/>
      <c r="E1" s="75"/>
      <c r="F1" s="75"/>
      <c r="G1" s="75"/>
      <c r="H1" s="75"/>
      <c r="I1" s="75"/>
    </row>
    <row r="2" spans="1:9" ht="18">
      <c r="A2" s="121" t="s">
        <v>219</v>
      </c>
      <c r="B2" s="121"/>
      <c r="C2" s="121"/>
      <c r="D2" s="76"/>
      <c r="E2" s="76"/>
      <c r="F2" s="76"/>
      <c r="G2" s="76"/>
      <c r="H2" s="76"/>
      <c r="I2" s="76"/>
    </row>
    <row r="3" spans="1:9" ht="18">
      <c r="A3" s="21"/>
      <c r="B3" s="21"/>
      <c r="C3" s="21"/>
      <c r="D3" s="76"/>
      <c r="E3" s="76"/>
      <c r="F3" s="76"/>
      <c r="G3" s="76"/>
      <c r="H3" s="76"/>
      <c r="I3" s="76"/>
    </row>
    <row r="4" spans="1:9" ht="18">
      <c r="A4" s="21"/>
      <c r="B4" s="21"/>
      <c r="C4" s="21"/>
      <c r="D4" s="21"/>
      <c r="E4" s="21"/>
      <c r="F4" s="21"/>
      <c r="G4" s="21"/>
      <c r="H4" s="21"/>
      <c r="I4" s="21"/>
    </row>
    <row r="5" spans="2:9" ht="15.75" thickBot="1">
      <c r="B5" s="26">
        <v>-1</v>
      </c>
      <c r="C5" s="110">
        <v>-2</v>
      </c>
      <c r="D5" s="8"/>
      <c r="E5" s="8"/>
      <c r="F5" s="8"/>
      <c r="G5" s="8"/>
      <c r="H5" s="8"/>
      <c r="I5" s="10"/>
    </row>
    <row r="6" spans="1:9" ht="15">
      <c r="A6" s="96"/>
      <c r="B6" s="97"/>
      <c r="C6" s="111"/>
      <c r="D6" s="8"/>
      <c r="E6" s="8"/>
      <c r="F6" s="8"/>
      <c r="G6" s="8"/>
      <c r="H6" s="8"/>
      <c r="I6" s="10"/>
    </row>
    <row r="7" spans="1:4" ht="15.75">
      <c r="A7" s="14"/>
      <c r="B7" s="118" t="s">
        <v>5</v>
      </c>
      <c r="C7" s="119"/>
      <c r="D7" s="6"/>
    </row>
    <row r="8" spans="1:3" ht="15.75">
      <c r="A8" s="14"/>
      <c r="B8" s="17" t="s">
        <v>15</v>
      </c>
      <c r="C8" s="88" t="s">
        <v>9</v>
      </c>
    </row>
    <row r="9" spans="1:3" ht="15.75">
      <c r="A9" s="14"/>
      <c r="B9" s="17" t="s">
        <v>216</v>
      </c>
      <c r="C9" s="88" t="s">
        <v>216</v>
      </c>
    </row>
    <row r="10" spans="1:9" ht="15.75">
      <c r="A10" s="14"/>
      <c r="B10" s="18" t="s">
        <v>12</v>
      </c>
      <c r="C10" s="112" t="s">
        <v>12</v>
      </c>
      <c r="E10"/>
      <c r="F10"/>
      <c r="G10"/>
      <c r="H10"/>
      <c r="I10" s="12"/>
    </row>
    <row r="11" spans="1:7" ht="15.75">
      <c r="A11" s="108" t="s">
        <v>217</v>
      </c>
      <c r="B11" s="19"/>
      <c r="C11" s="16"/>
      <c r="E11"/>
      <c r="F11"/>
      <c r="G11"/>
    </row>
    <row r="12" spans="1:9" ht="15">
      <c r="A12" s="87" t="s">
        <v>250</v>
      </c>
      <c r="B12" s="17">
        <v>0.105</v>
      </c>
      <c r="C12" s="88">
        <f>B12</f>
        <v>0.105</v>
      </c>
      <c r="H12"/>
      <c r="I12" s="12"/>
    </row>
    <row r="13" spans="1:3" ht="15">
      <c r="A13" s="87" t="s">
        <v>252</v>
      </c>
      <c r="B13" s="17">
        <v>0.0914</v>
      </c>
      <c r="C13" s="88">
        <f>'Page 2 (SustGr DCF)'!G31</f>
        <v>0.0910785996653547</v>
      </c>
    </row>
    <row r="14" spans="1:3" ht="15">
      <c r="A14" s="87" t="s">
        <v>237</v>
      </c>
      <c r="B14" s="86">
        <v>0.099</v>
      </c>
      <c r="C14" s="112">
        <f>'Page 3 (MStage DCF)'!L32</f>
        <v>0.10940324879497731</v>
      </c>
    </row>
    <row r="15" spans="1:3" ht="15.75">
      <c r="A15" s="74" t="s">
        <v>251</v>
      </c>
      <c r="B15" s="17">
        <f>AVERAGE(B12:B14)</f>
        <v>0.09846666666666666</v>
      </c>
      <c r="C15" s="88">
        <f>AVERAGE(C12:C14)</f>
        <v>0.10182728282011067</v>
      </c>
    </row>
    <row r="16" spans="1:3" ht="15">
      <c r="A16" s="109"/>
      <c r="B16" s="17"/>
      <c r="C16" s="88"/>
    </row>
    <row r="17" spans="1:3" ht="15.75">
      <c r="A17" s="74" t="s">
        <v>248</v>
      </c>
      <c r="B17" s="17">
        <v>0.0946</v>
      </c>
      <c r="C17" s="88">
        <f>AVERAGE('Page 4 (RP-ProjTreas)'!F48,'Page 6 (RP-CurrUtil)'!F48)</f>
        <v>0.10238727626523186</v>
      </c>
    </row>
    <row r="18" spans="1:3" ht="15">
      <c r="A18" s="109"/>
      <c r="B18" s="17"/>
      <c r="C18" s="88"/>
    </row>
    <row r="19" spans="1:3" ht="15.75">
      <c r="A19" s="14" t="s">
        <v>218</v>
      </c>
      <c r="B19" s="17">
        <v>0.088</v>
      </c>
      <c r="C19" s="88" t="s">
        <v>249</v>
      </c>
    </row>
    <row r="20" spans="1:3" ht="15.75">
      <c r="A20" s="14"/>
      <c r="B20" s="89"/>
      <c r="C20" s="15"/>
    </row>
    <row r="21" spans="1:3" ht="16.5" thickBot="1">
      <c r="A21" s="14" t="s">
        <v>337</v>
      </c>
      <c r="B21" s="90">
        <f>ROUND(AVERAGE(ROUND(B15,3),ROUND(AVERAGE(B17:B19),3)),3)</f>
        <v>0.095</v>
      </c>
      <c r="C21" s="93">
        <f>AVERAGE(C15,AVERAGE(C17:C19))</f>
        <v>0.10210727954267126</v>
      </c>
    </row>
    <row r="22" spans="1:3" ht="16.5" thickBot="1" thickTop="1">
      <c r="A22" s="94"/>
      <c r="B22" s="95"/>
      <c r="C22" s="113"/>
    </row>
    <row r="25" ht="15">
      <c r="A25" s="4" t="s">
        <v>13</v>
      </c>
    </row>
    <row r="26" ht="15">
      <c r="A26" s="4" t="s">
        <v>327</v>
      </c>
    </row>
    <row r="27" ht="15">
      <c r="A27" s="4" t="s">
        <v>317</v>
      </c>
    </row>
    <row r="28" ht="15">
      <c r="A28" s="4" t="s">
        <v>336</v>
      </c>
    </row>
    <row r="29" ht="15">
      <c r="A29" s="4" t="s">
        <v>328</v>
      </c>
    </row>
    <row r="30" ht="15">
      <c r="A30" s="4" t="s">
        <v>329</v>
      </c>
    </row>
    <row r="31" ht="15">
      <c r="A31" s="4" t="s">
        <v>330</v>
      </c>
    </row>
    <row r="32" spans="1:9" s="4" customFormat="1" ht="15" customHeight="1">
      <c r="A32" s="4" t="s">
        <v>259</v>
      </c>
      <c r="I32" s="85"/>
    </row>
    <row r="33" spans="1:9" s="4" customFormat="1" ht="15" customHeight="1">
      <c r="A33" s="4" t="s">
        <v>331</v>
      </c>
      <c r="I33" s="85"/>
    </row>
  </sheetData>
  <sheetProtection/>
  <mergeCells count="3">
    <mergeCell ref="B7:C7"/>
    <mergeCell ref="A1:C1"/>
    <mergeCell ref="A2:C2"/>
  </mergeCells>
  <printOptions/>
  <pageMargins left="1.36" right="0.63" top="1.25" bottom="1" header="0.69" footer="0.5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Layout" zoomScaleNormal="80" workbookViewId="0" topLeftCell="A18">
      <selection activeCell="A1" sqref="A1:G1"/>
    </sheetView>
  </sheetViews>
  <sheetFormatPr defaultColWidth="8.88671875" defaultRowHeight="15"/>
  <cols>
    <col min="1" max="1" width="5.77734375" style="1" customWidth="1"/>
    <col min="2" max="2" width="22.10546875" style="1" bestFit="1" customWidth="1"/>
    <col min="3" max="3" width="10.21484375" style="1" bestFit="1" customWidth="1"/>
    <col min="4" max="4" width="10.3359375" style="1" bestFit="1" customWidth="1"/>
    <col min="5" max="7" width="9.77734375" style="1" customWidth="1"/>
    <col min="8" max="8" width="3.4453125" style="1" customWidth="1"/>
    <col min="9" max="9" width="3.3359375" style="1" customWidth="1"/>
    <col min="10" max="10" width="2.88671875" style="1" customWidth="1"/>
    <col min="11" max="16384" width="8.88671875" style="1" customWidth="1"/>
  </cols>
  <sheetData>
    <row r="1" spans="1:7" ht="20.25">
      <c r="A1" s="120" t="str">
        <f>'Page 1 (Summary)'!A1</f>
        <v>PacifiCorp</v>
      </c>
      <c r="B1" s="120"/>
      <c r="C1" s="120"/>
      <c r="D1" s="120"/>
      <c r="E1" s="120"/>
      <c r="F1" s="120"/>
      <c r="G1" s="120"/>
    </row>
    <row r="2" spans="1:7" ht="18">
      <c r="A2" s="121" t="s">
        <v>332</v>
      </c>
      <c r="B2" s="121"/>
      <c r="C2" s="121"/>
      <c r="D2" s="121"/>
      <c r="E2" s="121"/>
      <c r="F2" s="121"/>
      <c r="G2" s="121"/>
    </row>
    <row r="3" spans="2:7" ht="18">
      <c r="B3" s="21"/>
      <c r="C3" s="21"/>
      <c r="D3" s="21"/>
      <c r="E3" s="21"/>
      <c r="F3" s="21"/>
      <c r="G3" s="21"/>
    </row>
    <row r="4" spans="2:7" s="24" customFormat="1" ht="15">
      <c r="B4" s="25"/>
      <c r="C4" s="26">
        <v>-1</v>
      </c>
      <c r="D4" s="26">
        <f>C4-1</f>
        <v>-2</v>
      </c>
      <c r="E4" s="26">
        <f>D4-1</f>
        <v>-3</v>
      </c>
      <c r="F4" s="26">
        <f>E4-1</f>
        <v>-4</v>
      </c>
      <c r="G4" s="26">
        <f>F4-1</f>
        <v>-5</v>
      </c>
    </row>
    <row r="5" spans="3:7" ht="15.75">
      <c r="C5" s="2"/>
      <c r="D5" s="23"/>
      <c r="E5" s="2"/>
      <c r="F5" s="23"/>
      <c r="G5" s="28"/>
    </row>
    <row r="6" spans="3:7" ht="15">
      <c r="C6" s="6" t="s">
        <v>1</v>
      </c>
      <c r="D6" s="104" t="s">
        <v>322</v>
      </c>
      <c r="E6" s="6" t="s">
        <v>0</v>
      </c>
      <c r="F6" s="104" t="s">
        <v>323</v>
      </c>
      <c r="G6" s="104" t="s">
        <v>2</v>
      </c>
    </row>
    <row r="7" spans="1:7" ht="19.5">
      <c r="A7" s="3" t="s">
        <v>7</v>
      </c>
      <c r="B7" s="7" t="s">
        <v>8</v>
      </c>
      <c r="C7" s="3" t="s">
        <v>14</v>
      </c>
      <c r="D7" s="86" t="s">
        <v>4</v>
      </c>
      <c r="E7" s="3" t="s">
        <v>60</v>
      </c>
      <c r="F7" s="86" t="s">
        <v>324</v>
      </c>
      <c r="G7" s="86" t="s">
        <v>3</v>
      </c>
    </row>
    <row r="8" spans="1:8" ht="15">
      <c r="A8" s="9">
        <v>1</v>
      </c>
      <c r="B8" s="1" t="s">
        <v>225</v>
      </c>
      <c r="C8" s="82">
        <v>35.59531153846154</v>
      </c>
      <c r="D8" s="83">
        <v>0.030465602297691678</v>
      </c>
      <c r="E8" s="82">
        <v>1.76</v>
      </c>
      <c r="F8" s="83">
        <f>E8*(1+D8)/C8</f>
        <v>0.050951077028340674</v>
      </c>
      <c r="G8" s="83">
        <f>F8+D8</f>
        <v>0.08141667932603236</v>
      </c>
      <c r="H8" s="78"/>
    </row>
    <row r="9" spans="1:8" ht="15">
      <c r="A9" s="9">
        <v>2</v>
      </c>
      <c r="B9" s="1" t="s">
        <v>226</v>
      </c>
      <c r="C9" s="82">
        <v>34.2555576923077</v>
      </c>
      <c r="D9" s="83">
        <v>0.05873339711384237</v>
      </c>
      <c r="E9" s="82">
        <v>1.58</v>
      </c>
      <c r="F9" s="83">
        <f aca="true" t="shared" si="0" ref="F9:F29">E9*(1+D9)/C9</f>
        <v>0.04883291588668278</v>
      </c>
      <c r="G9" s="83">
        <f aca="true" t="shared" si="1" ref="G9:G29">F9+D9</f>
        <v>0.10756631300052516</v>
      </c>
      <c r="H9" s="78"/>
    </row>
    <row r="10" spans="1:7" ht="15">
      <c r="A10" s="9">
        <v>3</v>
      </c>
      <c r="B10" s="1" t="s">
        <v>260</v>
      </c>
      <c r="C10" s="82">
        <v>30.440384615384612</v>
      </c>
      <c r="D10" s="83">
        <v>0.02952999021705172</v>
      </c>
      <c r="E10" s="82">
        <v>1.44</v>
      </c>
      <c r="F10" s="83">
        <f t="shared" si="0"/>
        <v>0.04870251163525986</v>
      </c>
      <c r="G10" s="83">
        <f t="shared" si="1"/>
        <v>0.07823250185231158</v>
      </c>
    </row>
    <row r="11" spans="1:7" ht="15">
      <c r="A11" s="9">
        <v>4</v>
      </c>
      <c r="B11" s="1" t="s">
        <v>227</v>
      </c>
      <c r="C11" s="82">
        <v>46.029384615384615</v>
      </c>
      <c r="D11" s="83">
        <v>0.035313947601609434</v>
      </c>
      <c r="E11" s="82">
        <v>2.38</v>
      </c>
      <c r="F11" s="83">
        <f t="shared" si="0"/>
        <v>0.05353204731892636</v>
      </c>
      <c r="G11" s="83">
        <f t="shared" si="1"/>
        <v>0.0888459949205358</v>
      </c>
    </row>
    <row r="12" spans="1:7" ht="15">
      <c r="A12" s="9">
        <v>5</v>
      </c>
      <c r="B12" s="1" t="s">
        <v>253</v>
      </c>
      <c r="C12" s="105">
        <v>25.26265384615385</v>
      </c>
      <c r="D12" s="106">
        <v>0.13690544905136853</v>
      </c>
      <c r="E12" s="105">
        <v>1.212</v>
      </c>
      <c r="F12" s="106">
        <f t="shared" si="0"/>
        <v>0.05454412717846917</v>
      </c>
      <c r="G12" s="106">
        <f t="shared" si="1"/>
        <v>0.19144957622983771</v>
      </c>
    </row>
    <row r="13" spans="1:7" ht="15">
      <c r="A13" s="9">
        <v>6</v>
      </c>
      <c r="B13" s="1" t="s">
        <v>228</v>
      </c>
      <c r="C13" s="82">
        <v>46.87935</v>
      </c>
      <c r="D13" s="83">
        <v>0.03967936707092706</v>
      </c>
      <c r="E13" s="82">
        <v>2.12</v>
      </c>
      <c r="F13" s="83">
        <f t="shared" si="0"/>
        <v>0.04701686900928373</v>
      </c>
      <c r="G13" s="83">
        <f t="shared" si="1"/>
        <v>0.08669623608021079</v>
      </c>
    </row>
    <row r="14" spans="1:7" ht="15">
      <c r="A14" s="9">
        <v>7</v>
      </c>
      <c r="B14" s="1" t="s">
        <v>254</v>
      </c>
      <c r="C14" s="82">
        <v>16.937126923076924</v>
      </c>
      <c r="D14" s="83">
        <v>0.025274612448958494</v>
      </c>
      <c r="E14" s="82">
        <v>0.98</v>
      </c>
      <c r="F14" s="83">
        <f t="shared" si="0"/>
        <v>0.0593234687773979</v>
      </c>
      <c r="G14" s="83">
        <f t="shared" si="1"/>
        <v>0.0845980812263564</v>
      </c>
    </row>
    <row r="15" spans="1:7" ht="15">
      <c r="A15" s="9">
        <v>8</v>
      </c>
      <c r="B15" s="1" t="s">
        <v>229</v>
      </c>
      <c r="C15" s="82">
        <v>33.378076923076925</v>
      </c>
      <c r="D15" s="83">
        <v>0.051991869738148684</v>
      </c>
      <c r="E15" s="82">
        <v>1.26</v>
      </c>
      <c r="F15" s="83">
        <f t="shared" si="0"/>
        <v>0.03971198697051468</v>
      </c>
      <c r="G15" s="83">
        <f t="shared" si="1"/>
        <v>0.09170385670866336</v>
      </c>
    </row>
    <row r="16" spans="1:7" ht="15">
      <c r="A16" s="9">
        <v>9</v>
      </c>
      <c r="B16" s="91" t="s">
        <v>319</v>
      </c>
      <c r="C16" s="82">
        <v>77.17079615384615</v>
      </c>
      <c r="D16" s="83">
        <v>0.04747235187698452</v>
      </c>
      <c r="E16" s="82">
        <v>3.32</v>
      </c>
      <c r="F16" s="83">
        <f t="shared" si="0"/>
        <v>0.04506378554523007</v>
      </c>
      <c r="G16" s="83">
        <f t="shared" si="1"/>
        <v>0.09253613742221459</v>
      </c>
    </row>
    <row r="17" spans="1:7" ht="15">
      <c r="A17" s="9">
        <v>10</v>
      </c>
      <c r="B17" s="91" t="s">
        <v>321</v>
      </c>
      <c r="C17" s="82">
        <v>52.27084615384615</v>
      </c>
      <c r="D17" s="83">
        <v>0.06785507781069064</v>
      </c>
      <c r="E17" s="82">
        <v>2</v>
      </c>
      <c r="F17" s="83">
        <f t="shared" si="0"/>
        <v>0.0408585342072989</v>
      </c>
      <c r="G17" s="83">
        <f t="shared" si="1"/>
        <v>0.10871361201798954</v>
      </c>
    </row>
    <row r="18" spans="1:7" ht="15">
      <c r="A18" s="9">
        <v>11</v>
      </c>
      <c r="B18" s="91" t="s">
        <v>230</v>
      </c>
      <c r="C18" s="82">
        <v>35.04134615384615</v>
      </c>
      <c r="D18" s="83">
        <v>0.0509527143097778</v>
      </c>
      <c r="E18" s="82">
        <v>1.2</v>
      </c>
      <c r="F18" s="83">
        <f t="shared" si="0"/>
        <v>0.03599014865567058</v>
      </c>
      <c r="G18" s="83">
        <f t="shared" si="1"/>
        <v>0.08694286296544837</v>
      </c>
    </row>
    <row r="19" spans="1:7" ht="15">
      <c r="A19" s="9">
        <v>12</v>
      </c>
      <c r="B19" s="1" t="s">
        <v>261</v>
      </c>
      <c r="C19" s="82">
        <v>27.80414230769231</v>
      </c>
      <c r="D19" s="83">
        <v>0.052286062838527755</v>
      </c>
      <c r="E19" s="82">
        <v>1.025</v>
      </c>
      <c r="F19" s="83">
        <f t="shared" si="0"/>
        <v>0.03879253682682694</v>
      </c>
      <c r="G19" s="83">
        <f t="shared" si="1"/>
        <v>0.0910785996653547</v>
      </c>
    </row>
    <row r="20" spans="1:7" ht="15">
      <c r="A20" s="9">
        <v>13</v>
      </c>
      <c r="B20" s="1" t="s">
        <v>231</v>
      </c>
      <c r="C20" s="82">
        <v>37.06192307692308</v>
      </c>
      <c r="D20" s="83">
        <v>0.041484533235951776</v>
      </c>
      <c r="E20" s="82">
        <v>1.6</v>
      </c>
      <c r="F20" s="83">
        <f t="shared" si="0"/>
        <v>0.04496192088356866</v>
      </c>
      <c r="G20" s="83">
        <f t="shared" si="1"/>
        <v>0.08644645411952043</v>
      </c>
    </row>
    <row r="21" spans="1:7" ht="15">
      <c r="A21" s="9">
        <v>14</v>
      </c>
      <c r="B21" s="1" t="s">
        <v>222</v>
      </c>
      <c r="C21" s="82">
        <v>44.251961538461536</v>
      </c>
      <c r="D21" s="83">
        <v>0.08262973486334327</v>
      </c>
      <c r="E21" s="82">
        <v>1.82</v>
      </c>
      <c r="F21" s="83">
        <f t="shared" si="0"/>
        <v>0.04452652603294718</v>
      </c>
      <c r="G21" s="83">
        <f t="shared" si="1"/>
        <v>0.12715626089629045</v>
      </c>
    </row>
    <row r="22" spans="1:7" ht="15">
      <c r="A22" s="9">
        <v>15</v>
      </c>
      <c r="B22" s="1" t="s">
        <v>255</v>
      </c>
      <c r="C22" s="82">
        <v>19.33</v>
      </c>
      <c r="D22" s="83">
        <v>0.03275526509427539</v>
      </c>
      <c r="E22" s="82">
        <v>1.04</v>
      </c>
      <c r="F22" s="83">
        <f t="shared" si="0"/>
        <v>0.05556469093109397</v>
      </c>
      <c r="G22" s="83">
        <f t="shared" si="1"/>
        <v>0.08831995602536936</v>
      </c>
    </row>
    <row r="23" spans="1:7" ht="15">
      <c r="A23" s="9">
        <v>16</v>
      </c>
      <c r="B23" s="1" t="s">
        <v>232</v>
      </c>
      <c r="C23" s="82">
        <v>41.564653846153846</v>
      </c>
      <c r="D23" s="83">
        <v>0.029132335475216577</v>
      </c>
      <c r="E23" s="82">
        <v>2.48</v>
      </c>
      <c r="F23" s="83">
        <f t="shared" si="0"/>
        <v>0.06140429321089384</v>
      </c>
      <c r="G23" s="83">
        <f t="shared" si="1"/>
        <v>0.09053662868611043</v>
      </c>
    </row>
    <row r="24" spans="1:7" ht="15">
      <c r="A24" s="9">
        <v>17</v>
      </c>
      <c r="B24" s="91" t="s">
        <v>320</v>
      </c>
      <c r="C24" s="82">
        <v>38.28000769230769</v>
      </c>
      <c r="D24" s="83">
        <v>0.05742102332564163</v>
      </c>
      <c r="E24" s="82">
        <v>1.9</v>
      </c>
      <c r="F24" s="83">
        <f t="shared" si="0"/>
        <v>0.052484314017586894</v>
      </c>
      <c r="G24" s="83">
        <f t="shared" si="1"/>
        <v>0.10990533734322852</v>
      </c>
    </row>
    <row r="25" spans="1:7" ht="15">
      <c r="A25" s="9">
        <v>18</v>
      </c>
      <c r="B25" s="1" t="s">
        <v>256</v>
      </c>
      <c r="C25" s="82">
        <v>50.244038461538466</v>
      </c>
      <c r="D25" s="83">
        <v>0.05724254824628184</v>
      </c>
      <c r="E25" s="82">
        <v>1.56</v>
      </c>
      <c r="F25" s="83">
        <f t="shared" si="0"/>
        <v>0.03282575258210441</v>
      </c>
      <c r="G25" s="83">
        <f t="shared" si="1"/>
        <v>0.09006830082838625</v>
      </c>
    </row>
    <row r="26" spans="1:7" ht="15">
      <c r="A26" s="9">
        <v>19</v>
      </c>
      <c r="B26" s="1" t="s">
        <v>233</v>
      </c>
      <c r="C26" s="82">
        <v>35.267307692307696</v>
      </c>
      <c r="D26" s="83">
        <v>0.05532843894471162</v>
      </c>
      <c r="E26" s="82">
        <v>1.82</v>
      </c>
      <c r="F26" s="83">
        <f t="shared" si="0"/>
        <v>0.054461139354232774</v>
      </c>
      <c r="G26" s="83">
        <f t="shared" si="1"/>
        <v>0.1097895782989444</v>
      </c>
    </row>
    <row r="27" spans="1:7" ht="15">
      <c r="A27" s="9">
        <v>20</v>
      </c>
      <c r="B27" s="1" t="s">
        <v>234</v>
      </c>
      <c r="C27" s="82">
        <v>24.44618846153846</v>
      </c>
      <c r="D27" s="83">
        <v>0.037877174322340244</v>
      </c>
      <c r="E27" s="82">
        <v>1.36</v>
      </c>
      <c r="F27" s="83">
        <f t="shared" si="0"/>
        <v>0.057739592382638164</v>
      </c>
      <c r="G27" s="83">
        <f t="shared" si="1"/>
        <v>0.0956167667049784</v>
      </c>
    </row>
    <row r="28" spans="1:7" ht="15">
      <c r="A28" s="9">
        <v>21</v>
      </c>
      <c r="B28" s="1" t="s">
        <v>235</v>
      </c>
      <c r="C28" s="82">
        <v>54.0038</v>
      </c>
      <c r="D28" s="83">
        <v>0.06563647914731623</v>
      </c>
      <c r="E28" s="82">
        <v>1.6</v>
      </c>
      <c r="F28" s="83">
        <f t="shared" si="0"/>
        <v>0.03157219245008141</v>
      </c>
      <c r="G28" s="83">
        <f t="shared" si="1"/>
        <v>0.09720867159739763</v>
      </c>
    </row>
    <row r="29" spans="1:7" ht="15">
      <c r="A29" s="9">
        <v>22</v>
      </c>
      <c r="B29" s="1" t="s">
        <v>236</v>
      </c>
      <c r="C29" s="82">
        <v>21.837884615384613</v>
      </c>
      <c r="D29" s="83">
        <v>0.04956170471748254</v>
      </c>
      <c r="E29" s="82">
        <v>1.01</v>
      </c>
      <c r="F29" s="83">
        <f t="shared" si="0"/>
        <v>0.04854212486395571</v>
      </c>
      <c r="G29" s="83">
        <f t="shared" si="1"/>
        <v>0.09810382958143825</v>
      </c>
    </row>
    <row r="30" spans="2:7" ht="15.75">
      <c r="B30" s="1" t="s">
        <v>6</v>
      </c>
      <c r="C30" s="100">
        <f>AVERAGE(C8:C11,C13:C29)</f>
        <v>38.19476611721611</v>
      </c>
      <c r="D30" s="101">
        <f>AVERAGE(D8:D11,D13:D29)</f>
        <v>0.04755353479508434</v>
      </c>
      <c r="E30" s="100">
        <f>AVERAGE(E8:E11,E13:E29)</f>
        <v>1.6788095238095235</v>
      </c>
      <c r="F30" s="101">
        <f>AVERAGE(F8:F11,F13:F29)</f>
        <v>0.047278972789073115</v>
      </c>
      <c r="G30" s="102">
        <f>AVERAGE(G8:G11,G13:G29)</f>
        <v>0.09483250758415747</v>
      </c>
    </row>
    <row r="31" spans="2:7" ht="15.75">
      <c r="B31" s="1" t="s">
        <v>216</v>
      </c>
      <c r="G31" s="117">
        <f>MEDIAN(G8:G11,G13:G29)</f>
        <v>0.0910785996653547</v>
      </c>
    </row>
    <row r="32" ht="15">
      <c r="G32" s="91"/>
    </row>
    <row r="33" ht="15" customHeight="1">
      <c r="A33" s="4" t="s">
        <v>13</v>
      </c>
    </row>
    <row r="34" spans="1:10" s="4" customFormat="1" ht="15" customHeight="1">
      <c r="A34" s="4" t="s">
        <v>333</v>
      </c>
      <c r="H34" s="116"/>
      <c r="I34" s="116"/>
      <c r="J34" s="116"/>
    </row>
    <row r="35" ht="15">
      <c r="A35" s="4" t="s">
        <v>338</v>
      </c>
    </row>
    <row r="36" ht="15">
      <c r="A36" s="4"/>
    </row>
    <row r="37" ht="15">
      <c r="A37" s="4"/>
    </row>
    <row r="38" ht="15">
      <c r="A38" s="4"/>
    </row>
  </sheetData>
  <sheetProtection/>
  <mergeCells count="2">
    <mergeCell ref="A1:G1"/>
    <mergeCell ref="A2:G2"/>
  </mergeCells>
  <printOptions/>
  <pageMargins left="1" right="0.63" top="1.25" bottom="0.5" header="0.69" footer="0.5"/>
  <pageSetup fitToHeight="1" fitToWidth="1"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Layout" zoomScaleNormal="80" workbookViewId="0" topLeftCell="B1">
      <selection activeCell="H38" sqref="H38"/>
    </sheetView>
  </sheetViews>
  <sheetFormatPr defaultColWidth="8.88671875" defaultRowHeight="15"/>
  <cols>
    <col min="1" max="1" width="5.77734375" style="1" customWidth="1"/>
    <col min="2" max="2" width="22.10546875" style="1" bestFit="1" customWidth="1"/>
    <col min="3" max="12" width="9.77734375" style="1" customWidth="1"/>
    <col min="13" max="13" width="3.4453125" style="1" customWidth="1"/>
    <col min="14" max="14" width="3.3359375" style="1" customWidth="1"/>
    <col min="15" max="15" width="2.88671875" style="1" customWidth="1"/>
    <col min="16" max="16384" width="8.88671875" style="1" customWidth="1"/>
  </cols>
  <sheetData>
    <row r="1" spans="1:12" ht="20.25">
      <c r="A1" s="120" t="str">
        <f>'Page 1 (Summary)'!A1</f>
        <v>PacifiCorp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8">
      <c r="A2" s="121" t="s">
        <v>238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8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s="24" customFormat="1" ht="15">
      <c r="B4" s="25"/>
      <c r="C4" s="26">
        <v>-1</v>
      </c>
      <c r="D4" s="26">
        <f>C4-1</f>
        <v>-2</v>
      </c>
      <c r="E4" s="26">
        <f>D4-1</f>
        <v>-3</v>
      </c>
      <c r="F4" s="26">
        <f aca="true" t="shared" si="0" ref="F4:L4">E4-1</f>
        <v>-4</v>
      </c>
      <c r="G4" s="26">
        <f t="shared" si="0"/>
        <v>-5</v>
      </c>
      <c r="H4" s="26">
        <f t="shared" si="0"/>
        <v>-6</v>
      </c>
      <c r="I4" s="26">
        <f t="shared" si="0"/>
        <v>-7</v>
      </c>
      <c r="J4" s="26">
        <f t="shared" si="0"/>
        <v>-8</v>
      </c>
      <c r="K4" s="26">
        <f t="shared" si="0"/>
        <v>-9</v>
      </c>
      <c r="L4" s="26">
        <f t="shared" si="0"/>
        <v>-10</v>
      </c>
    </row>
    <row r="5" spans="5:11" ht="15">
      <c r="E5" s="2"/>
      <c r="F5" s="2"/>
      <c r="G5" s="2"/>
      <c r="H5" s="2"/>
      <c r="I5" s="2"/>
      <c r="J5" s="2"/>
      <c r="K5" s="2" t="s">
        <v>244</v>
      </c>
    </row>
    <row r="6" spans="3:12" ht="15.75">
      <c r="C6" s="2"/>
      <c r="D6" s="2"/>
      <c r="E6" s="23" t="s">
        <v>61</v>
      </c>
      <c r="F6" s="23"/>
      <c r="G6" s="23"/>
      <c r="H6" s="23"/>
      <c r="I6" s="23"/>
      <c r="J6" s="23"/>
      <c r="K6" s="23" t="s">
        <v>62</v>
      </c>
      <c r="L6" s="28" t="s">
        <v>9</v>
      </c>
    </row>
    <row r="7" spans="3:12" ht="15.75">
      <c r="C7" s="6" t="s">
        <v>1</v>
      </c>
      <c r="D7" s="6" t="s">
        <v>0</v>
      </c>
      <c r="E7" s="2" t="s">
        <v>4</v>
      </c>
      <c r="F7" s="123" t="s">
        <v>245</v>
      </c>
      <c r="G7" s="123"/>
      <c r="H7" s="123"/>
      <c r="I7" s="123"/>
      <c r="J7" s="123"/>
      <c r="K7" s="2" t="s">
        <v>4</v>
      </c>
      <c r="L7" s="22" t="s">
        <v>2</v>
      </c>
    </row>
    <row r="8" spans="1:12" ht="19.5">
      <c r="A8" s="3" t="s">
        <v>7</v>
      </c>
      <c r="B8" s="7" t="s">
        <v>8</v>
      </c>
      <c r="C8" s="3" t="s">
        <v>14</v>
      </c>
      <c r="D8" s="3" t="s">
        <v>60</v>
      </c>
      <c r="E8" s="3" t="s">
        <v>11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243</v>
      </c>
      <c r="K8" s="3" t="s">
        <v>10</v>
      </c>
      <c r="L8" s="27" t="s">
        <v>3</v>
      </c>
    </row>
    <row r="9" spans="1:13" ht="15">
      <c r="A9" s="9">
        <v>1</v>
      </c>
      <c r="B9" s="1" t="str">
        <f>'Page 2 (SustGr DCF)'!B8</f>
        <v>ALLETE</v>
      </c>
      <c r="C9" s="82">
        <f>'Page 2 (SustGr DCF)'!C8</f>
        <v>35.59531153846154</v>
      </c>
      <c r="D9" s="82">
        <f>'Page 2 (SustGr DCF)'!E8</f>
        <v>1.76</v>
      </c>
      <c r="E9" s="83">
        <v>0.05276666666666666</v>
      </c>
      <c r="F9" s="83">
        <f>E9+($K9-$E9)/6</f>
        <v>0.05397222222222222</v>
      </c>
      <c r="G9" s="83">
        <f>F9+($K9-$E9)/6</f>
        <v>0.05517777777777778</v>
      </c>
      <c r="H9" s="83">
        <f>G9+($K9-$E9)/6</f>
        <v>0.056383333333333334</v>
      </c>
      <c r="I9" s="83">
        <f>H9+($K9-$E9)/6</f>
        <v>0.05758888888888889</v>
      </c>
      <c r="J9" s="83">
        <f>I9+($K9-$E9)/6</f>
        <v>0.05879444444444445</v>
      </c>
      <c r="K9" s="83">
        <v>0.06</v>
      </c>
      <c r="L9" s="83">
        <f>'MStage Backup (DO NOT PRINT)'!D5</f>
        <v>0.11015206492891537</v>
      </c>
      <c r="M9" s="78"/>
    </row>
    <row r="10" spans="1:13" ht="15">
      <c r="A10" s="9">
        <v>2</v>
      </c>
      <c r="B10" s="1" t="str">
        <f>'Page 2 (SustGr DCF)'!B9</f>
        <v>Alliant Energy Co.</v>
      </c>
      <c r="C10" s="82">
        <f>'Page 2 (SustGr DCF)'!C9</f>
        <v>34.2555576923077</v>
      </c>
      <c r="D10" s="82">
        <f>'Page 2 (SustGr DCF)'!E9</f>
        <v>1.58</v>
      </c>
      <c r="E10" s="83">
        <v>0.06313333333333333</v>
      </c>
      <c r="F10" s="83">
        <f aca="true" t="shared" si="1" ref="F10:F30">E10+($K10-$E10)/6</f>
        <v>0.06261111111111112</v>
      </c>
      <c r="G10" s="83">
        <f aca="true" t="shared" si="2" ref="G10:G30">F10+($K10-$E10)/6</f>
        <v>0.062088888888888895</v>
      </c>
      <c r="H10" s="83">
        <f aca="true" t="shared" si="3" ref="H10:H30">G10+($K10-$E10)/6</f>
        <v>0.06156666666666667</v>
      </c>
      <c r="I10" s="83">
        <f aca="true" t="shared" si="4" ref="I10:I30">H10+($K10-$E10)/6</f>
        <v>0.06104444444444445</v>
      </c>
      <c r="J10" s="83">
        <f aca="true" t="shared" si="5" ref="J10:J30">I10+($K10-$E10)/6</f>
        <v>0.06052222222222223</v>
      </c>
      <c r="K10" s="83">
        <f>K9</f>
        <v>0.06</v>
      </c>
      <c r="L10" s="83">
        <f>'MStage Backup (DO NOT PRINT)'!D6</f>
        <v>0.10982582354024255</v>
      </c>
      <c r="M10" s="78"/>
    </row>
    <row r="11" spans="1:12" ht="15">
      <c r="A11" s="9">
        <v>3</v>
      </c>
      <c r="B11" s="1" t="str">
        <f>'Page 2 (SustGr DCF)'!B10</f>
        <v>Black Hills Corp</v>
      </c>
      <c r="C11" s="82">
        <f>'Page 2 (SustGr DCF)'!C10</f>
        <v>30.440384615384612</v>
      </c>
      <c r="D11" s="82">
        <f>'Page 2 (SustGr DCF)'!E10</f>
        <v>1.44</v>
      </c>
      <c r="E11" s="83">
        <v>0.06</v>
      </c>
      <c r="F11" s="83">
        <f t="shared" si="1"/>
        <v>0.06</v>
      </c>
      <c r="G11" s="83">
        <f t="shared" si="2"/>
        <v>0.06</v>
      </c>
      <c r="H11" s="83">
        <f t="shared" si="3"/>
        <v>0.06</v>
      </c>
      <c r="I11" s="83">
        <f t="shared" si="4"/>
        <v>0.06</v>
      </c>
      <c r="J11" s="83">
        <f t="shared" si="5"/>
        <v>0.06</v>
      </c>
      <c r="K11" s="83">
        <f aca="true" t="shared" si="6" ref="K11:K30">K10</f>
        <v>0.06</v>
      </c>
      <c r="L11" s="83">
        <f>'MStage Backup (DO NOT PRINT)'!D7</f>
        <v>0.11013906112232666</v>
      </c>
    </row>
    <row r="12" spans="1:12" ht="15">
      <c r="A12" s="9">
        <v>4</v>
      </c>
      <c r="B12" s="1" t="str">
        <f>'Page 2 (SustGr DCF)'!B11</f>
        <v>Con. Edison</v>
      </c>
      <c r="C12" s="82">
        <f>'Page 2 (SustGr DCF)'!C11</f>
        <v>46.029384615384615</v>
      </c>
      <c r="D12" s="82">
        <f>'Page 2 (SustGr DCF)'!E11</f>
        <v>2.38</v>
      </c>
      <c r="E12" s="83">
        <v>0.04446666666666666</v>
      </c>
      <c r="F12" s="83">
        <f t="shared" si="1"/>
        <v>0.04705555555555555</v>
      </c>
      <c r="G12" s="83">
        <f t="shared" si="2"/>
        <v>0.04964444444444444</v>
      </c>
      <c r="H12" s="83">
        <f t="shared" si="3"/>
        <v>0.05223333333333333</v>
      </c>
      <c r="I12" s="83">
        <f t="shared" si="4"/>
        <v>0.054822222222222224</v>
      </c>
      <c r="J12" s="83">
        <f t="shared" si="5"/>
        <v>0.057411111111111114</v>
      </c>
      <c r="K12" s="83">
        <f t="shared" si="6"/>
        <v>0.06</v>
      </c>
      <c r="L12" s="83">
        <f>'MStage Backup (DO NOT PRINT)'!D8</f>
        <v>0.10985576056280369</v>
      </c>
    </row>
    <row r="13" spans="1:12" ht="15">
      <c r="A13" s="9">
        <v>5</v>
      </c>
      <c r="B13" s="1" t="str">
        <f>'Page 2 (SustGr DCF)'!B12</f>
        <v>DPL Inc.</v>
      </c>
      <c r="C13" s="82">
        <f>'Page 2 (SustGr DCF)'!C12</f>
        <v>25.26265384615385</v>
      </c>
      <c r="D13" s="82">
        <f>'Page 2 (SustGr DCF)'!E12</f>
        <v>1.212</v>
      </c>
      <c r="E13" s="83">
        <v>0.0885</v>
      </c>
      <c r="F13" s="83">
        <f t="shared" si="1"/>
        <v>0.08374999999999999</v>
      </c>
      <c r="G13" s="83">
        <f t="shared" si="2"/>
        <v>0.07899999999999999</v>
      </c>
      <c r="H13" s="83">
        <f t="shared" si="3"/>
        <v>0.07424999999999998</v>
      </c>
      <c r="I13" s="83">
        <f t="shared" si="4"/>
        <v>0.06949999999999998</v>
      </c>
      <c r="J13" s="83">
        <f t="shared" si="5"/>
        <v>0.06474999999999997</v>
      </c>
      <c r="K13" s="83">
        <f t="shared" si="6"/>
        <v>0.06</v>
      </c>
      <c r="L13" s="83">
        <f>'MStage Backup (DO NOT PRINT)'!D9</f>
        <v>0.12013980926743908</v>
      </c>
    </row>
    <row r="14" spans="1:12" ht="15">
      <c r="A14" s="9">
        <v>6</v>
      </c>
      <c r="B14" s="1" t="str">
        <f>'Page 2 (SustGr DCF)'!B13</f>
        <v>DTE Energy Co.</v>
      </c>
      <c r="C14" s="82">
        <f>'Page 2 (SustGr DCF)'!C13</f>
        <v>46.87935</v>
      </c>
      <c r="D14" s="82">
        <f>'Page 2 (SustGr DCF)'!E13</f>
        <v>2.12</v>
      </c>
      <c r="E14" s="83">
        <v>0.04866666666666667</v>
      </c>
      <c r="F14" s="83">
        <f t="shared" si="1"/>
        <v>0.05055555555555556</v>
      </c>
      <c r="G14" s="83">
        <f t="shared" si="2"/>
        <v>0.052444444444444446</v>
      </c>
      <c r="H14" s="83">
        <f t="shared" si="3"/>
        <v>0.05433333333333333</v>
      </c>
      <c r="I14" s="83">
        <f t="shared" si="4"/>
        <v>0.056222222222222215</v>
      </c>
      <c r="J14" s="83">
        <f t="shared" si="5"/>
        <v>0.0581111111111111</v>
      </c>
      <c r="K14" s="83">
        <f t="shared" si="6"/>
        <v>0.06</v>
      </c>
      <c r="L14" s="83">
        <f>'MStage Backup (DO NOT PRINT)'!D10</f>
        <v>0.10468170657562087</v>
      </c>
    </row>
    <row r="15" spans="1:12" ht="15">
      <c r="A15" s="9">
        <v>7</v>
      </c>
      <c r="B15" s="1" t="str">
        <f>'Page 2 (SustGr DCF)'!B14</f>
        <v>Duke Energy</v>
      </c>
      <c r="C15" s="82">
        <f>'Page 2 (SustGr DCF)'!C14</f>
        <v>16.937126923076924</v>
      </c>
      <c r="D15" s="82">
        <f>'Page 2 (SustGr DCF)'!E14</f>
        <v>0.98</v>
      </c>
      <c r="E15" s="83">
        <v>0.036333333333333336</v>
      </c>
      <c r="F15" s="83">
        <f t="shared" si="1"/>
        <v>0.04027777777777778</v>
      </c>
      <c r="G15" s="83">
        <f t="shared" si="2"/>
        <v>0.044222222222222225</v>
      </c>
      <c r="H15" s="83">
        <f t="shared" si="3"/>
        <v>0.04816666666666667</v>
      </c>
      <c r="I15" s="83">
        <f t="shared" si="4"/>
        <v>0.052111111111111115</v>
      </c>
      <c r="J15" s="83">
        <f t="shared" si="5"/>
        <v>0.05605555555555556</v>
      </c>
      <c r="K15" s="83">
        <f t="shared" si="6"/>
        <v>0.06</v>
      </c>
      <c r="L15" s="83">
        <f>'MStage Backup (DO NOT PRINT)'!D11</f>
        <v>0.11316246545555246</v>
      </c>
    </row>
    <row r="16" spans="1:12" ht="15">
      <c r="A16" s="9">
        <v>8</v>
      </c>
      <c r="B16" s="1" t="str">
        <f>'Page 2 (SustGr DCF)'!B15</f>
        <v>Edison Internat.</v>
      </c>
      <c r="C16" s="82">
        <f>'Page 2 (SustGr DCF)'!C15</f>
        <v>33.378076923076925</v>
      </c>
      <c r="D16" s="82">
        <f>'Page 2 (SustGr DCF)'!E15</f>
        <v>1.26</v>
      </c>
      <c r="E16" s="83">
        <v>0.0466</v>
      </c>
      <c r="F16" s="83">
        <f t="shared" si="1"/>
        <v>0.04883333333333333</v>
      </c>
      <c r="G16" s="83">
        <f t="shared" si="2"/>
        <v>0.05106666666666666</v>
      </c>
      <c r="H16" s="83">
        <f t="shared" si="3"/>
        <v>0.05329999999999999</v>
      </c>
      <c r="I16" s="83">
        <f t="shared" si="4"/>
        <v>0.05553333333333332</v>
      </c>
      <c r="J16" s="83">
        <f t="shared" si="5"/>
        <v>0.057766666666666654</v>
      </c>
      <c r="K16" s="83">
        <f t="shared" si="6"/>
        <v>0.06</v>
      </c>
      <c r="L16" s="83">
        <f>'MStage Backup (DO NOT PRINT)'!D12</f>
        <v>0.0967195165743519</v>
      </c>
    </row>
    <row r="17" spans="1:12" ht="15">
      <c r="A17" s="9">
        <v>9</v>
      </c>
      <c r="B17" s="1" t="str">
        <f>'Page 2 (SustGr DCF)'!B16</f>
        <v>Entergy Corp.</v>
      </c>
      <c r="C17" s="82">
        <f>'Page 2 (SustGr DCF)'!C16</f>
        <v>77.17079615384615</v>
      </c>
      <c r="D17" s="82">
        <f>'Page 2 (SustGr DCF)'!E16</f>
        <v>3.32</v>
      </c>
      <c r="E17" s="83">
        <v>0.032900000000000006</v>
      </c>
      <c r="F17" s="83">
        <f t="shared" si="1"/>
        <v>0.03741666666666667</v>
      </c>
      <c r="G17" s="83">
        <f t="shared" si="2"/>
        <v>0.041933333333333336</v>
      </c>
      <c r="H17" s="83">
        <f t="shared" si="3"/>
        <v>0.046450000000000005</v>
      </c>
      <c r="I17" s="83">
        <f t="shared" si="4"/>
        <v>0.050966666666666674</v>
      </c>
      <c r="J17" s="83">
        <f t="shared" si="5"/>
        <v>0.05548333333333334</v>
      </c>
      <c r="K17" s="83">
        <f t="shared" si="6"/>
        <v>0.06</v>
      </c>
      <c r="L17" s="83">
        <f>'MStage Backup (DO NOT PRINT)'!D13</f>
        <v>0.09839893064061594</v>
      </c>
    </row>
    <row r="18" spans="1:12" ht="15">
      <c r="A18" s="9">
        <v>10</v>
      </c>
      <c r="B18" s="1" t="str">
        <f>'Page 2 (SustGr DCF)'!B17</f>
        <v>NextEra Corp.</v>
      </c>
      <c r="C18" s="82">
        <f>'Page 2 (SustGr DCF)'!C17</f>
        <v>52.27084615384615</v>
      </c>
      <c r="D18" s="82">
        <f>'Page 2 (SustGr DCF)'!E17</f>
        <v>2</v>
      </c>
      <c r="E18" s="83">
        <v>0.06436666666666667</v>
      </c>
      <c r="F18" s="83">
        <f t="shared" si="1"/>
        <v>0.06363888888888888</v>
      </c>
      <c r="G18" s="83">
        <f t="shared" si="2"/>
        <v>0.06291111111111111</v>
      </c>
      <c r="H18" s="83">
        <f t="shared" si="3"/>
        <v>0.062183333333333334</v>
      </c>
      <c r="I18" s="83">
        <f t="shared" si="4"/>
        <v>0.061455555555555555</v>
      </c>
      <c r="J18" s="83">
        <f t="shared" si="5"/>
        <v>0.060727777777777776</v>
      </c>
      <c r="K18" s="83">
        <f t="shared" si="6"/>
        <v>0.06</v>
      </c>
      <c r="L18" s="83">
        <f>'MStage Backup (DO NOT PRINT)'!D14</f>
        <v>0.10165558267963686</v>
      </c>
    </row>
    <row r="19" spans="1:12" ht="15">
      <c r="A19" s="9">
        <v>11</v>
      </c>
      <c r="B19" s="1" t="str">
        <f>'Page 2 (SustGr DCF)'!B18</f>
        <v>IDACORP</v>
      </c>
      <c r="C19" s="82">
        <f>'Page 2 (SustGr DCF)'!C18</f>
        <v>35.04134615384615</v>
      </c>
      <c r="D19" s="82">
        <f>'Page 2 (SustGr DCF)'!E18</f>
        <v>1.2</v>
      </c>
      <c r="E19" s="83">
        <v>0.04</v>
      </c>
      <c r="F19" s="83">
        <f t="shared" si="1"/>
        <v>0.043333333333333335</v>
      </c>
      <c r="G19" s="83">
        <f t="shared" si="2"/>
        <v>0.04666666666666667</v>
      </c>
      <c r="H19" s="83">
        <f t="shared" si="3"/>
        <v>0.05</v>
      </c>
      <c r="I19" s="83">
        <f t="shared" si="4"/>
        <v>0.05333333333333334</v>
      </c>
      <c r="J19" s="83">
        <f t="shared" si="5"/>
        <v>0.05666666666666667</v>
      </c>
      <c r="K19" s="83">
        <f t="shared" si="6"/>
        <v>0.06</v>
      </c>
      <c r="L19" s="83">
        <f>'MStage Backup (DO NOT PRINT)'!D15</f>
        <v>0.09183134584621967</v>
      </c>
    </row>
    <row r="20" spans="1:12" ht="15">
      <c r="A20" s="9">
        <v>12</v>
      </c>
      <c r="B20" s="1" t="str">
        <f>'Page 2 (SustGr DCF)'!B19</f>
        <v>Northeast Utilities</v>
      </c>
      <c r="C20" s="82">
        <f>'Page 2 (SustGr DCF)'!C19</f>
        <v>27.80414230769231</v>
      </c>
      <c r="D20" s="82">
        <f>'Page 2 (SustGr DCF)'!E19</f>
        <v>1.025</v>
      </c>
      <c r="E20" s="83">
        <v>0.07656666666666667</v>
      </c>
      <c r="F20" s="83">
        <f t="shared" si="1"/>
        <v>0.07380555555555555</v>
      </c>
      <c r="G20" s="83">
        <f t="shared" si="2"/>
        <v>0.07104444444444444</v>
      </c>
      <c r="H20" s="83">
        <f t="shared" si="3"/>
        <v>0.06828333333333332</v>
      </c>
      <c r="I20" s="83">
        <f t="shared" si="4"/>
        <v>0.0655222222222222</v>
      </c>
      <c r="J20" s="83">
        <f t="shared" si="5"/>
        <v>0.06276111111111109</v>
      </c>
      <c r="K20" s="83">
        <f t="shared" si="6"/>
        <v>0.06</v>
      </c>
      <c r="L20" s="83">
        <f>'MStage Backup (DO NOT PRINT)'!D16</f>
        <v>0.10327201595606834</v>
      </c>
    </row>
    <row r="21" spans="1:12" ht="15">
      <c r="A21" s="9">
        <v>13</v>
      </c>
      <c r="B21" s="1" t="str">
        <f>'Page 2 (SustGr DCF)'!B20</f>
        <v>NSTAR</v>
      </c>
      <c r="C21" s="82">
        <f>'Page 2 (SustGr DCF)'!C20</f>
        <v>37.06192307692308</v>
      </c>
      <c r="D21" s="82">
        <f>'Page 2 (SustGr DCF)'!E20</f>
        <v>1.6</v>
      </c>
      <c r="E21" s="83">
        <v>0.0562</v>
      </c>
      <c r="F21" s="83">
        <f t="shared" si="1"/>
        <v>0.05683333333333333</v>
      </c>
      <c r="G21" s="83">
        <f t="shared" si="2"/>
        <v>0.057466666666666666</v>
      </c>
      <c r="H21" s="83">
        <f t="shared" si="3"/>
        <v>0.0581</v>
      </c>
      <c r="I21" s="83">
        <f t="shared" si="4"/>
        <v>0.05873333333333333</v>
      </c>
      <c r="J21" s="83">
        <f t="shared" si="5"/>
        <v>0.059366666666666665</v>
      </c>
      <c r="K21" s="83">
        <f t="shared" si="6"/>
        <v>0.06</v>
      </c>
      <c r="L21" s="83">
        <f>'MStage Backup (DO NOT PRINT)'!D17</f>
        <v>0.10468885900392456</v>
      </c>
    </row>
    <row r="22" spans="1:12" ht="15">
      <c r="A22" s="9">
        <v>14</v>
      </c>
      <c r="B22" s="1" t="str">
        <f>'Page 2 (SustGr DCF)'!B21</f>
        <v>PG&amp;E Corp.</v>
      </c>
      <c r="C22" s="82">
        <f>'Page 2 (SustGr DCF)'!C21</f>
        <v>44.251961538461536</v>
      </c>
      <c r="D22" s="82">
        <f>'Page 2 (SustGr DCF)'!E21</f>
        <v>1.82</v>
      </c>
      <c r="E22" s="83">
        <v>0.06843333333333333</v>
      </c>
      <c r="F22" s="83">
        <f t="shared" si="1"/>
        <v>0.06702777777777777</v>
      </c>
      <c r="G22" s="83">
        <f t="shared" si="2"/>
        <v>0.06562222222222222</v>
      </c>
      <c r="H22" s="83">
        <f t="shared" si="3"/>
        <v>0.06421666666666667</v>
      </c>
      <c r="I22" s="83">
        <f t="shared" si="4"/>
        <v>0.06281111111111112</v>
      </c>
      <c r="J22" s="83">
        <f t="shared" si="5"/>
        <v>0.06140555555555557</v>
      </c>
      <c r="K22" s="83">
        <f t="shared" si="6"/>
        <v>0.06</v>
      </c>
      <c r="L22" s="83">
        <f>'MStage Backup (DO NOT PRINT)'!D18</f>
        <v>0.10590249556504425</v>
      </c>
    </row>
    <row r="23" spans="1:12" ht="15">
      <c r="A23" s="9">
        <v>15</v>
      </c>
      <c r="B23" s="1" t="str">
        <f>'Page 2 (SustGr DCF)'!B22</f>
        <v>Portland General</v>
      </c>
      <c r="C23" s="82">
        <f>'Page 2 (SustGr DCF)'!C22</f>
        <v>19.33</v>
      </c>
      <c r="D23" s="82">
        <f>'Page 2 (SustGr DCF)'!E22</f>
        <v>1.04</v>
      </c>
      <c r="E23" s="83">
        <v>0.06999999999999999</v>
      </c>
      <c r="F23" s="83">
        <f t="shared" si="1"/>
        <v>0.06833333333333333</v>
      </c>
      <c r="G23" s="83">
        <f t="shared" si="2"/>
        <v>0.06666666666666667</v>
      </c>
      <c r="H23" s="83">
        <f t="shared" si="3"/>
        <v>0.065</v>
      </c>
      <c r="I23" s="83">
        <f t="shared" si="4"/>
        <v>0.06333333333333334</v>
      </c>
      <c r="J23" s="83">
        <f t="shared" si="5"/>
        <v>0.061666666666666675</v>
      </c>
      <c r="K23" s="83">
        <f t="shared" si="6"/>
        <v>0.06</v>
      </c>
      <c r="L23" s="83">
        <f>'MStage Backup (DO NOT PRINT)'!D19</f>
        <v>0.12049062488753753</v>
      </c>
    </row>
    <row r="24" spans="1:12" ht="15">
      <c r="A24" s="9">
        <v>16</v>
      </c>
      <c r="B24" s="1" t="str">
        <f>'Page 2 (SustGr DCF)'!B23</f>
        <v>Progress Energy</v>
      </c>
      <c r="C24" s="82">
        <f>'Page 2 (SustGr DCF)'!C23</f>
        <v>41.564653846153846</v>
      </c>
      <c r="D24" s="82">
        <f>'Page 2 (SustGr DCF)'!E23</f>
        <v>2.48</v>
      </c>
      <c r="E24" s="83">
        <v>0.039433333333333334</v>
      </c>
      <c r="F24" s="83">
        <f t="shared" si="1"/>
        <v>0.042861111111111114</v>
      </c>
      <c r="G24" s="83">
        <f t="shared" si="2"/>
        <v>0.04628888888888889</v>
      </c>
      <c r="H24" s="83">
        <f t="shared" si="3"/>
        <v>0.04971666666666667</v>
      </c>
      <c r="I24" s="83">
        <f t="shared" si="4"/>
        <v>0.05314444444444445</v>
      </c>
      <c r="J24" s="83">
        <f t="shared" si="5"/>
        <v>0.05657222222222223</v>
      </c>
      <c r="K24" s="83">
        <f t="shared" si="6"/>
        <v>0.06</v>
      </c>
      <c r="L24" s="83">
        <f>'MStage Backup (DO NOT PRINT)'!D20</f>
        <v>0.11591584871659469</v>
      </c>
    </row>
    <row r="25" spans="1:12" ht="15">
      <c r="A25" s="9">
        <v>17</v>
      </c>
      <c r="B25" s="1" t="str">
        <f>'Page 2 (SustGr DCF)'!B24</f>
        <v>SCANA Corp.</v>
      </c>
      <c r="C25" s="82">
        <f>'Page 2 (SustGr DCF)'!C24</f>
        <v>38.28000769230769</v>
      </c>
      <c r="D25" s="82">
        <f>'Page 2 (SustGr DCF)'!E24</f>
        <v>1.9</v>
      </c>
      <c r="E25" s="83">
        <v>0.0483</v>
      </c>
      <c r="F25" s="83">
        <f t="shared" si="1"/>
        <v>0.05025</v>
      </c>
      <c r="G25" s="83">
        <f t="shared" si="2"/>
        <v>0.0522</v>
      </c>
      <c r="H25" s="83">
        <f t="shared" si="3"/>
        <v>0.054150000000000004</v>
      </c>
      <c r="I25" s="83">
        <f t="shared" si="4"/>
        <v>0.056100000000000004</v>
      </c>
      <c r="J25" s="83">
        <f t="shared" si="5"/>
        <v>0.058050000000000004</v>
      </c>
      <c r="K25" s="83">
        <f t="shared" si="6"/>
        <v>0.06</v>
      </c>
      <c r="L25" s="83">
        <f>'MStage Backup (DO NOT PRINT)'!D21</f>
        <v>0.1089806740497121</v>
      </c>
    </row>
    <row r="26" spans="1:12" ht="15">
      <c r="A26" s="9">
        <v>18</v>
      </c>
      <c r="B26" s="1" t="str">
        <f>'Page 2 (SustGr DCF)'!B25</f>
        <v>Sempra Energy</v>
      </c>
      <c r="C26" s="82">
        <f>'Page 2 (SustGr DCF)'!C25</f>
        <v>50.244038461538466</v>
      </c>
      <c r="D26" s="82">
        <f>'Page 2 (SustGr DCF)'!E25</f>
        <v>1.56</v>
      </c>
      <c r="E26" s="83">
        <v>0.05666666666666667</v>
      </c>
      <c r="F26" s="83">
        <f t="shared" si="1"/>
        <v>0.05722222222222222</v>
      </c>
      <c r="G26" s="83">
        <f t="shared" si="2"/>
        <v>0.057777777777777775</v>
      </c>
      <c r="H26" s="83">
        <f t="shared" si="3"/>
        <v>0.05833333333333333</v>
      </c>
      <c r="I26" s="83">
        <f t="shared" si="4"/>
        <v>0.05888888888888888</v>
      </c>
      <c r="J26" s="83">
        <f t="shared" si="5"/>
        <v>0.05944444444444443</v>
      </c>
      <c r="K26" s="83">
        <f t="shared" si="6"/>
        <v>0.06</v>
      </c>
      <c r="L26" s="83">
        <f>'MStage Backup (DO NOT PRINT)'!D22</f>
        <v>0.0921342308386322</v>
      </c>
    </row>
    <row r="27" spans="1:12" ht="15">
      <c r="A27" s="9">
        <v>19</v>
      </c>
      <c r="B27" s="1" t="str">
        <f>'Page 2 (SustGr DCF)'!B26</f>
        <v>Southern Co.</v>
      </c>
      <c r="C27" s="82">
        <f>'Page 2 (SustGr DCF)'!C26</f>
        <v>35.267307692307696</v>
      </c>
      <c r="D27" s="82">
        <f>'Page 2 (SustGr DCF)'!E26</f>
        <v>1.82</v>
      </c>
      <c r="E27" s="83">
        <v>0.05176666666666666</v>
      </c>
      <c r="F27" s="83">
        <f t="shared" si="1"/>
        <v>0.05313888888888889</v>
      </c>
      <c r="G27" s="83">
        <f t="shared" si="2"/>
        <v>0.05451111111111111</v>
      </c>
      <c r="H27" s="83">
        <f t="shared" si="3"/>
        <v>0.05588333333333333</v>
      </c>
      <c r="I27" s="83">
        <f t="shared" si="4"/>
        <v>0.057255555555555546</v>
      </c>
      <c r="J27" s="83">
        <f t="shared" si="5"/>
        <v>0.058627777777777765</v>
      </c>
      <c r="K27" s="83">
        <f t="shared" si="6"/>
        <v>0.06</v>
      </c>
      <c r="L27" s="83">
        <f>'MStage Backup (DO NOT PRINT)'!D23</f>
        <v>0.11204216455729045</v>
      </c>
    </row>
    <row r="28" spans="1:12" ht="15">
      <c r="A28" s="9">
        <v>20</v>
      </c>
      <c r="B28" s="1" t="str">
        <f>'Page 2 (SustGr DCF)'!B27</f>
        <v>Vectren Corp.</v>
      </c>
      <c r="C28" s="82">
        <f>'Page 2 (SustGr DCF)'!C27</f>
        <v>24.44618846153846</v>
      </c>
      <c r="D28" s="82">
        <f>'Page 2 (SustGr DCF)'!E27</f>
        <v>1.36</v>
      </c>
      <c r="E28" s="83">
        <v>0.04916666666666667</v>
      </c>
      <c r="F28" s="83">
        <f t="shared" si="1"/>
        <v>0.050972222222222224</v>
      </c>
      <c r="G28" s="83">
        <f t="shared" si="2"/>
        <v>0.05277777777777778</v>
      </c>
      <c r="H28" s="83">
        <f t="shared" si="3"/>
        <v>0.05458333333333333</v>
      </c>
      <c r="I28" s="83">
        <f t="shared" si="4"/>
        <v>0.056388888888888884</v>
      </c>
      <c r="J28" s="83">
        <f t="shared" si="5"/>
        <v>0.05819444444444444</v>
      </c>
      <c r="K28" s="83">
        <f t="shared" si="6"/>
        <v>0.06</v>
      </c>
      <c r="L28" s="83">
        <f>'MStage Backup (DO NOT PRINT)'!D24</f>
        <v>0.11526146003280477</v>
      </c>
    </row>
    <row r="29" spans="1:12" ht="15">
      <c r="A29" s="9">
        <v>21</v>
      </c>
      <c r="B29" s="1" t="str">
        <f>'Page 2 (SustGr DCF)'!B28</f>
        <v>Wisconsin Energy</v>
      </c>
      <c r="C29" s="82">
        <f>'Page 2 (SustGr DCF)'!C28</f>
        <v>54.0038</v>
      </c>
      <c r="D29" s="82">
        <f>'Page 2 (SustGr DCF)'!E28</f>
        <v>1.6</v>
      </c>
      <c r="E29" s="83">
        <v>0.08996666666666668</v>
      </c>
      <c r="F29" s="83">
        <f t="shared" si="1"/>
        <v>0.08497222222222223</v>
      </c>
      <c r="G29" s="83">
        <f t="shared" si="2"/>
        <v>0.07997777777777779</v>
      </c>
      <c r="H29" s="83">
        <f t="shared" si="3"/>
        <v>0.07498333333333335</v>
      </c>
      <c r="I29" s="83">
        <f t="shared" si="4"/>
        <v>0.0699888888888889</v>
      </c>
      <c r="J29" s="83">
        <f t="shared" si="5"/>
        <v>0.06499444444444447</v>
      </c>
      <c r="K29" s="83">
        <f t="shared" si="6"/>
        <v>0.06</v>
      </c>
      <c r="L29" s="83">
        <f>'MStage Backup (DO NOT PRINT)'!D25</f>
        <v>0.09784484904498313</v>
      </c>
    </row>
    <row r="30" spans="1:12" ht="15">
      <c r="A30" s="9">
        <v>22</v>
      </c>
      <c r="B30" s="1" t="str">
        <f>'Page 2 (SustGr DCF)'!B29</f>
        <v>Xcel Energy Inc.</v>
      </c>
      <c r="C30" s="82">
        <f>'Page 2 (SustGr DCF)'!C29</f>
        <v>21.837884615384613</v>
      </c>
      <c r="D30" s="82">
        <f>'Page 2 (SustGr DCF)'!E29</f>
        <v>1.01</v>
      </c>
      <c r="E30" s="83">
        <v>0.06280000000000001</v>
      </c>
      <c r="F30" s="83">
        <f t="shared" si="1"/>
        <v>0.06233333333333334</v>
      </c>
      <c r="G30" s="83">
        <f t="shared" si="2"/>
        <v>0.06186666666666667</v>
      </c>
      <c r="H30" s="83">
        <f t="shared" si="3"/>
        <v>0.061399999999999996</v>
      </c>
      <c r="I30" s="83">
        <f t="shared" si="4"/>
        <v>0.060933333333333325</v>
      </c>
      <c r="J30" s="83">
        <f t="shared" si="5"/>
        <v>0.060466666666666655</v>
      </c>
      <c r="K30" s="83">
        <f t="shared" si="6"/>
        <v>0.06</v>
      </c>
      <c r="L30" s="83">
        <f>'MStage Backup (DO NOT PRINT)'!D26</f>
        <v>0.10986085014875514</v>
      </c>
    </row>
    <row r="31" spans="2:12" ht="15.75">
      <c r="B31" s="1" t="s">
        <v>6</v>
      </c>
      <c r="C31" s="100">
        <f>AVERAGE(C9:C30)</f>
        <v>37.606942832167825</v>
      </c>
      <c r="D31" s="100">
        <f>AVERAGE(D9:D30)</f>
        <v>1.6575909090909087</v>
      </c>
      <c r="E31" s="101">
        <f>AVERAGE(E9:E30)</f>
        <v>0.05668333333333333</v>
      </c>
      <c r="F31" s="101">
        <f aca="true" t="shared" si="7" ref="F31:L31">AVERAGE(F9:F30)</f>
        <v>0.05723611111111111</v>
      </c>
      <c r="G31" s="101">
        <f t="shared" si="7"/>
        <v>0.0577888888888889</v>
      </c>
      <c r="H31" s="101">
        <f t="shared" si="7"/>
        <v>0.058341666666666674</v>
      </c>
      <c r="I31" s="101">
        <f t="shared" si="7"/>
        <v>0.058894444444444444</v>
      </c>
      <c r="J31" s="101">
        <f t="shared" si="7"/>
        <v>0.05944722222222223</v>
      </c>
      <c r="K31" s="101">
        <f t="shared" si="7"/>
        <v>0.06000000000000003</v>
      </c>
      <c r="L31" s="102">
        <f t="shared" si="7"/>
        <v>0.1069525518179578</v>
      </c>
    </row>
    <row r="32" spans="2:12" ht="15.75">
      <c r="B32" s="1" t="s">
        <v>216</v>
      </c>
      <c r="L32" s="117">
        <f>MEDIAN(L9:L30)</f>
        <v>0.10940324879497731</v>
      </c>
    </row>
    <row r="34" ht="15" customHeight="1">
      <c r="A34" s="4" t="s">
        <v>13</v>
      </c>
    </row>
    <row r="35" spans="1:15" s="4" customFormat="1" ht="15" customHeight="1">
      <c r="A35" s="4" t="s">
        <v>340</v>
      </c>
      <c r="M35" s="122"/>
      <c r="N35" s="122"/>
      <c r="O35" s="122"/>
    </row>
    <row r="36" spans="1:15" s="4" customFormat="1" ht="15" customHeight="1">
      <c r="A36" s="4" t="s">
        <v>246</v>
      </c>
      <c r="B36" s="5"/>
      <c r="M36" s="122"/>
      <c r="N36" s="122"/>
      <c r="O36" s="122"/>
    </row>
    <row r="37" spans="1:15" s="4" customFormat="1" ht="15" customHeight="1">
      <c r="A37" s="4" t="s">
        <v>339</v>
      </c>
      <c r="B37" s="5"/>
      <c r="M37" s="122"/>
      <c r="N37" s="122"/>
      <c r="O37" s="122"/>
    </row>
    <row r="38" spans="1:15" s="4" customFormat="1" ht="15" customHeight="1">
      <c r="A38" s="4" t="s">
        <v>314</v>
      </c>
      <c r="M38" s="122"/>
      <c r="N38" s="122"/>
      <c r="O38" s="122"/>
    </row>
    <row r="39" spans="1:15" ht="15" customHeight="1">
      <c r="A39" s="4" t="s">
        <v>223</v>
      </c>
      <c r="M39" s="122"/>
      <c r="N39" s="122"/>
      <c r="O39" s="122"/>
    </row>
    <row r="40" spans="1:15" ht="15" customHeight="1">
      <c r="A40" s="4" t="s">
        <v>247</v>
      </c>
      <c r="M40" s="122"/>
      <c r="N40" s="122"/>
      <c r="O40" s="122"/>
    </row>
    <row r="41" ht="15">
      <c r="A41" s="4"/>
    </row>
    <row r="42" ht="15">
      <c r="A42" s="4"/>
    </row>
    <row r="43" ht="15">
      <c r="A43" s="4"/>
    </row>
    <row r="44" ht="15">
      <c r="A44" s="4"/>
    </row>
  </sheetData>
  <sheetProtection/>
  <mergeCells count="6">
    <mergeCell ref="O35:O40"/>
    <mergeCell ref="A1:L1"/>
    <mergeCell ref="A2:L2"/>
    <mergeCell ref="F7:J7"/>
    <mergeCell ref="N35:N40"/>
    <mergeCell ref="M35:M40"/>
  </mergeCells>
  <printOptions/>
  <pageMargins left="1" right="0.63" top="1.25" bottom="0.5" header="0.69" footer="0.5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showOutlineSymbols="0" view="pageLayout" zoomScaleNormal="70" workbookViewId="0" topLeftCell="A30">
      <selection activeCell="H42" sqref="H42"/>
    </sheetView>
  </sheetViews>
  <sheetFormatPr defaultColWidth="9.6640625" defaultRowHeight="15"/>
  <cols>
    <col min="1" max="1" width="10.10546875" style="31" customWidth="1"/>
    <col min="2" max="2" width="17.4453125" style="31" bestFit="1" customWidth="1"/>
    <col min="3" max="16384" width="9.6640625" style="31" customWidth="1"/>
  </cols>
  <sheetData>
    <row r="1" spans="1:7" ht="20.25">
      <c r="A1" s="84" t="str">
        <f>'Page 1 (Summary)'!A1</f>
        <v>PacifiCorp</v>
      </c>
      <c r="B1" s="29"/>
      <c r="C1" s="29"/>
      <c r="D1" s="29"/>
      <c r="E1" s="29"/>
      <c r="F1" s="29"/>
      <c r="G1" s="30"/>
    </row>
    <row r="2" spans="1:6" ht="18">
      <c r="A2" s="103" t="s">
        <v>313</v>
      </c>
      <c r="B2" s="33"/>
      <c r="C2" s="33"/>
      <c r="D2" s="33"/>
      <c r="E2" s="33"/>
      <c r="F2" s="33"/>
    </row>
    <row r="3" spans="1:6" ht="18">
      <c r="A3" s="32"/>
      <c r="B3" s="33"/>
      <c r="C3" s="33"/>
      <c r="D3" s="33"/>
      <c r="E3" s="33"/>
      <c r="F3" s="33"/>
    </row>
    <row r="4" spans="1:6" ht="15">
      <c r="A4" s="30"/>
      <c r="B4" s="77">
        <v>-1</v>
      </c>
      <c r="D4" s="26">
        <v>-2</v>
      </c>
      <c r="F4" s="26">
        <v>-3</v>
      </c>
    </row>
    <row r="5" spans="1:6" ht="15">
      <c r="A5" s="30"/>
      <c r="B5" s="34"/>
      <c r="D5" s="34" t="s">
        <v>17</v>
      </c>
      <c r="F5" s="34" t="s">
        <v>18</v>
      </c>
    </row>
    <row r="6" spans="1:6" ht="15">
      <c r="A6" s="30"/>
      <c r="B6" s="34" t="s">
        <v>19</v>
      </c>
      <c r="D6" s="34" t="s">
        <v>20</v>
      </c>
      <c r="F6" s="34" t="s">
        <v>21</v>
      </c>
    </row>
    <row r="7" spans="1:6" ht="15">
      <c r="A7" s="35"/>
      <c r="B7" s="36" t="s">
        <v>220</v>
      </c>
      <c r="C7" s="35"/>
      <c r="D7" s="36" t="s">
        <v>221</v>
      </c>
      <c r="E7" s="35"/>
      <c r="F7" s="36" t="s">
        <v>22</v>
      </c>
    </row>
    <row r="8" spans="1:7" ht="15">
      <c r="A8">
        <v>1986</v>
      </c>
      <c r="B8" s="1">
        <v>0.07780000000000001</v>
      </c>
      <c r="C8" s="1"/>
      <c r="D8" s="1">
        <v>0.1393</v>
      </c>
      <c r="E8" s="1"/>
      <c r="F8" s="1">
        <f aca="true" t="shared" si="0" ref="F8:F32">D8-B8</f>
        <v>0.0615</v>
      </c>
      <c r="G8" s="37"/>
    </row>
    <row r="9" spans="1:7" ht="15">
      <c r="A9">
        <v>1987</v>
      </c>
      <c r="B9" s="1">
        <v>0.0859</v>
      </c>
      <c r="C9" s="1"/>
      <c r="D9" s="1">
        <v>0.1299</v>
      </c>
      <c r="E9" s="1"/>
      <c r="F9" s="1">
        <f t="shared" si="0"/>
        <v>0.043999999999999984</v>
      </c>
      <c r="G9" s="37"/>
    </row>
    <row r="10" spans="1:7" ht="15">
      <c r="A10">
        <v>1988</v>
      </c>
      <c r="B10" s="1">
        <v>0.08960000000000001</v>
      </c>
      <c r="C10" s="1"/>
      <c r="D10" s="1">
        <v>0.1279</v>
      </c>
      <c r="E10" s="1"/>
      <c r="F10" s="1">
        <f t="shared" si="0"/>
        <v>0.0383</v>
      </c>
      <c r="G10" s="37"/>
    </row>
    <row r="11" spans="1:7" ht="15">
      <c r="A11">
        <v>1989</v>
      </c>
      <c r="B11" s="1">
        <v>0.08449999999999999</v>
      </c>
      <c r="C11" s="1"/>
      <c r="D11" s="1">
        <v>0.1297</v>
      </c>
      <c r="E11" s="1"/>
      <c r="F11" s="1">
        <f t="shared" si="0"/>
        <v>0.04520000000000002</v>
      </c>
      <c r="G11" s="37"/>
    </row>
    <row r="12" spans="1:7" ht="15">
      <c r="A12">
        <v>1990</v>
      </c>
      <c r="B12" s="1">
        <v>0.0861</v>
      </c>
      <c r="C12" s="1"/>
      <c r="D12" s="1">
        <v>0.127</v>
      </c>
      <c r="E12" s="1"/>
      <c r="F12" s="1">
        <f t="shared" si="0"/>
        <v>0.040900000000000006</v>
      </c>
      <c r="G12" s="37"/>
    </row>
    <row r="13" spans="1:7" ht="15">
      <c r="A13">
        <v>1991</v>
      </c>
      <c r="B13" s="1">
        <v>0.0814</v>
      </c>
      <c r="C13" s="1"/>
      <c r="D13" s="1">
        <v>0.1255</v>
      </c>
      <c r="E13" s="1"/>
      <c r="F13" s="1">
        <f t="shared" si="0"/>
        <v>0.0441</v>
      </c>
      <c r="G13" s="37"/>
    </row>
    <row r="14" spans="1:7" ht="15">
      <c r="A14">
        <v>1992</v>
      </c>
      <c r="B14" s="1">
        <v>0.0767</v>
      </c>
      <c r="C14" s="1"/>
      <c r="D14" s="1">
        <v>0.1209</v>
      </c>
      <c r="E14" s="1"/>
      <c r="F14" s="1">
        <f t="shared" si="0"/>
        <v>0.04419999999999999</v>
      </c>
      <c r="G14" s="37"/>
    </row>
    <row r="15" spans="1:7" ht="15">
      <c r="A15">
        <v>1993</v>
      </c>
      <c r="B15" s="1">
        <v>0.0659</v>
      </c>
      <c r="C15" s="1"/>
      <c r="D15" s="1">
        <v>0.1141</v>
      </c>
      <c r="E15" s="1"/>
      <c r="F15" s="1">
        <f t="shared" si="0"/>
        <v>0.04819999999999999</v>
      </c>
      <c r="G15" s="37"/>
    </row>
    <row r="16" spans="1:7" ht="15">
      <c r="A16">
        <v>1994</v>
      </c>
      <c r="B16" s="1">
        <v>0.0737</v>
      </c>
      <c r="C16" s="1"/>
      <c r="D16" s="1">
        <v>0.1134</v>
      </c>
      <c r="E16" s="1"/>
      <c r="F16" s="1">
        <f t="shared" si="0"/>
        <v>0.0397</v>
      </c>
      <c r="G16" s="37"/>
    </row>
    <row r="17" spans="1:7" ht="15">
      <c r="A17">
        <v>1995</v>
      </c>
      <c r="B17" s="1">
        <v>0.0688</v>
      </c>
      <c r="C17" s="1"/>
      <c r="D17" s="1">
        <v>0.1155</v>
      </c>
      <c r="E17" s="1"/>
      <c r="F17" s="1">
        <f t="shared" si="0"/>
        <v>0.046700000000000005</v>
      </c>
      <c r="G17" s="37"/>
    </row>
    <row r="18" spans="1:7" ht="15">
      <c r="A18">
        <v>1996</v>
      </c>
      <c r="B18" s="38">
        <v>0.06709999999999999</v>
      </c>
      <c r="C18" s="1"/>
      <c r="D18" s="38">
        <v>0.1139</v>
      </c>
      <c r="E18" s="1"/>
      <c r="F18" s="38">
        <f t="shared" si="0"/>
        <v>0.04680000000000001</v>
      </c>
      <c r="G18" s="37"/>
    </row>
    <row r="19" spans="1:7" ht="15">
      <c r="A19">
        <v>1997</v>
      </c>
      <c r="B19" s="38">
        <v>0.0661</v>
      </c>
      <c r="C19" s="1"/>
      <c r="D19" s="38">
        <v>0.114</v>
      </c>
      <c r="E19" s="1"/>
      <c r="F19" s="38">
        <f t="shared" si="0"/>
        <v>0.0479</v>
      </c>
      <c r="G19" s="37"/>
    </row>
    <row r="20" spans="1:7" ht="15">
      <c r="A20">
        <v>1998</v>
      </c>
      <c r="B20" s="38">
        <v>0.0558</v>
      </c>
      <c r="C20" s="1"/>
      <c r="D20" s="38">
        <v>0.1166</v>
      </c>
      <c r="E20" s="1"/>
      <c r="F20" s="38">
        <f t="shared" si="0"/>
        <v>0.06079999999999999</v>
      </c>
      <c r="G20" s="37"/>
    </row>
    <row r="21" spans="1:7" ht="15">
      <c r="A21" s="39">
        <v>1999</v>
      </c>
      <c r="B21" s="38">
        <v>0.0587</v>
      </c>
      <c r="C21" s="1"/>
      <c r="D21" s="38">
        <v>0.1077</v>
      </c>
      <c r="E21" s="1"/>
      <c r="F21" s="38">
        <f t="shared" si="0"/>
        <v>0.049</v>
      </c>
      <c r="G21" s="37"/>
    </row>
    <row r="22" spans="1:7" ht="15">
      <c r="A22">
        <v>2000</v>
      </c>
      <c r="B22" s="38">
        <v>0.0594</v>
      </c>
      <c r="C22" s="1"/>
      <c r="D22" s="38">
        <v>0.1143</v>
      </c>
      <c r="E22" s="1"/>
      <c r="F22" s="38">
        <f t="shared" si="0"/>
        <v>0.0549</v>
      </c>
      <c r="G22" s="37"/>
    </row>
    <row r="23" spans="1:7" ht="15">
      <c r="A23">
        <v>2001</v>
      </c>
      <c r="B23" s="38">
        <v>0.054900000000000004</v>
      </c>
      <c r="C23" s="1"/>
      <c r="D23" s="38">
        <v>0.1109</v>
      </c>
      <c r="E23" s="1"/>
      <c r="F23" s="38">
        <f t="shared" si="0"/>
        <v>0.055999999999999994</v>
      </c>
      <c r="G23" s="37"/>
    </row>
    <row r="24" spans="1:7" ht="15">
      <c r="A24">
        <v>2002</v>
      </c>
      <c r="B24" s="38">
        <v>0.054299999999999994</v>
      </c>
      <c r="C24" s="1"/>
      <c r="D24" s="40">
        <v>0.1116</v>
      </c>
      <c r="E24" s="1"/>
      <c r="F24" s="38">
        <f t="shared" si="0"/>
        <v>0.05730000000000001</v>
      </c>
      <c r="G24" s="37"/>
    </row>
    <row r="25" spans="1:7" ht="15">
      <c r="A25" s="39">
        <v>2003</v>
      </c>
      <c r="B25" s="38">
        <v>0.04957500000000001</v>
      </c>
      <c r="C25" s="1"/>
      <c r="D25" s="40">
        <v>0.1097</v>
      </c>
      <c r="E25" s="1"/>
      <c r="F25" s="38">
        <f t="shared" si="0"/>
        <v>0.060125</v>
      </c>
      <c r="G25" s="37"/>
    </row>
    <row r="26" spans="1:7" ht="15">
      <c r="A26" s="41">
        <v>2004</v>
      </c>
      <c r="B26" s="38">
        <v>0.05046666666666667</v>
      </c>
      <c r="C26" s="1"/>
      <c r="D26" s="40">
        <v>0.1075</v>
      </c>
      <c r="E26" s="1"/>
      <c r="F26" s="38">
        <f t="shared" si="0"/>
        <v>0.05703333333333333</v>
      </c>
      <c r="G26" s="37"/>
    </row>
    <row r="27" spans="1:7" ht="15">
      <c r="A27" s="39">
        <v>2005</v>
      </c>
      <c r="B27" s="40">
        <v>0.04645833333333333</v>
      </c>
      <c r="C27" s="8"/>
      <c r="D27" s="40">
        <v>0.1054</v>
      </c>
      <c r="E27" s="1"/>
      <c r="F27" s="38">
        <f t="shared" si="0"/>
        <v>0.05894166666666666</v>
      </c>
      <c r="G27" s="37"/>
    </row>
    <row r="28" spans="1:7" ht="15">
      <c r="A28" s="41">
        <v>2006</v>
      </c>
      <c r="B28" s="40">
        <v>0.049100000000000005</v>
      </c>
      <c r="C28" s="8"/>
      <c r="D28" s="40">
        <v>0.1036</v>
      </c>
      <c r="E28" s="1"/>
      <c r="F28" s="38">
        <f t="shared" si="0"/>
        <v>0.05449999999999999</v>
      </c>
      <c r="G28" s="37"/>
    </row>
    <row r="29" spans="1:7" ht="15">
      <c r="A29" s="39">
        <v>2007</v>
      </c>
      <c r="B29" s="40">
        <v>0.0484</v>
      </c>
      <c r="C29" s="8"/>
      <c r="D29" s="40">
        <v>0.1036</v>
      </c>
      <c r="E29" s="1"/>
      <c r="F29" s="38">
        <f t="shared" si="0"/>
        <v>0.0552</v>
      </c>
      <c r="G29" s="37"/>
    </row>
    <row r="30" spans="1:7" ht="15">
      <c r="A30" s="41">
        <v>2008</v>
      </c>
      <c r="B30" s="40">
        <v>0.042800000000000005</v>
      </c>
      <c r="C30" s="8"/>
      <c r="D30" s="40">
        <v>0.1046</v>
      </c>
      <c r="E30" s="1"/>
      <c r="F30" s="38">
        <f t="shared" si="0"/>
        <v>0.061799999999999994</v>
      </c>
      <c r="G30" s="37"/>
    </row>
    <row r="31" spans="1:7" ht="15">
      <c r="A31" s="39">
        <v>2009</v>
      </c>
      <c r="B31" s="40">
        <v>0.0408</v>
      </c>
      <c r="C31" s="8"/>
      <c r="D31" s="40">
        <v>0.1048</v>
      </c>
      <c r="E31" s="1"/>
      <c r="F31" s="38">
        <f t="shared" si="0"/>
        <v>0.064</v>
      </c>
      <c r="G31" s="37"/>
    </row>
    <row r="32" spans="1:7" ht="15">
      <c r="A32" s="114" t="s">
        <v>325</v>
      </c>
      <c r="B32" s="40">
        <v>0.044950000000000004</v>
      </c>
      <c r="C32" s="8"/>
      <c r="D32" s="40">
        <v>0.1041</v>
      </c>
      <c r="E32" s="1"/>
      <c r="F32" s="38">
        <f t="shared" si="0"/>
        <v>0.059149999999999994</v>
      </c>
      <c r="G32" s="37"/>
    </row>
    <row r="33" spans="1:7" ht="15">
      <c r="A33" s="42" t="s">
        <v>23</v>
      </c>
      <c r="B33" s="43">
        <f>AVERAGE(B8:B32)</f>
        <v>0.06316999999999999</v>
      </c>
      <c r="D33" s="43">
        <f>AVERAGE(D8:D32)</f>
        <v>0.11502000000000001</v>
      </c>
      <c r="F33" s="43">
        <f>AVERAGE(F8:F32)</f>
        <v>0.05185000000000001</v>
      </c>
      <c r="G33" s="1"/>
    </row>
    <row r="34" spans="1:7" ht="15">
      <c r="A34"/>
      <c r="F34" s="1"/>
      <c r="G34" s="1"/>
    </row>
    <row r="35" ht="15.75">
      <c r="A35" s="44" t="s">
        <v>24</v>
      </c>
    </row>
    <row r="36" spans="1:6" ht="15">
      <c r="A36" s="79" t="s">
        <v>224</v>
      </c>
      <c r="F36" s="8">
        <v>0.047</v>
      </c>
    </row>
    <row r="37" spans="1:6" ht="15">
      <c r="A37" s="79" t="s">
        <v>257</v>
      </c>
      <c r="F37" s="38">
        <f>B33</f>
        <v>0.06316999999999999</v>
      </c>
    </row>
    <row r="38" spans="1:6" ht="15">
      <c r="A38" s="45" t="s">
        <v>26</v>
      </c>
      <c r="F38" s="43">
        <f>F36-F37</f>
        <v>-0.01616999999999999</v>
      </c>
    </row>
    <row r="39" spans="1:6" ht="15">
      <c r="A39"/>
      <c r="F39" s="1"/>
    </row>
    <row r="40" spans="1:6" ht="15">
      <c r="A40" s="45" t="s">
        <v>27</v>
      </c>
      <c r="F40" s="38">
        <f>'Page 5 (RP-ProjTreas)'!B48</f>
        <v>-0.4213947063275928</v>
      </c>
    </row>
    <row r="41" spans="1:6" ht="15">
      <c r="A41" s="79" t="s">
        <v>258</v>
      </c>
      <c r="F41" s="43">
        <f>F40*F38</f>
        <v>0.006813952401317171</v>
      </c>
    </row>
    <row r="42" spans="1:6" ht="15">
      <c r="A42"/>
      <c r="F42" s="1"/>
    </row>
    <row r="43" spans="1:6" ht="15">
      <c r="A43" s="45" t="s">
        <v>28</v>
      </c>
      <c r="F43" s="1">
        <f>F33</f>
        <v>0.05185000000000001</v>
      </c>
    </row>
    <row r="44" spans="1:6" ht="15">
      <c r="A44" s="45" t="s">
        <v>29</v>
      </c>
      <c r="F44" s="20">
        <f>F41</f>
        <v>0.006813952401317171</v>
      </c>
    </row>
    <row r="45" spans="1:6" ht="15">
      <c r="A45" s="45" t="s">
        <v>30</v>
      </c>
      <c r="F45" s="46">
        <f>F43+F44</f>
        <v>0.05866395240131718</v>
      </c>
    </row>
    <row r="46" ht="15">
      <c r="A46" s="30"/>
    </row>
    <row r="47" spans="1:6" ht="15">
      <c r="A47" s="45" t="str">
        <f>A36</f>
        <v>PROJECTED TREASURY BOND YIELD*</v>
      </c>
      <c r="F47" s="8">
        <f>F36</f>
        <v>0.047</v>
      </c>
    </row>
    <row r="48" spans="1:6" ht="16.5" thickBot="1">
      <c r="A48" s="47" t="s">
        <v>31</v>
      </c>
      <c r="B48" s="47"/>
      <c r="C48" s="47"/>
      <c r="D48" s="47"/>
      <c r="E48" s="47"/>
      <c r="F48" s="48">
        <f>F47+F45</f>
        <v>0.10566395240131718</v>
      </c>
    </row>
    <row r="49" spans="1:6" ht="16.5" thickTop="1">
      <c r="A49" s="47"/>
      <c r="B49" s="47"/>
      <c r="C49" s="47"/>
      <c r="D49" s="47"/>
      <c r="E49" s="47"/>
      <c r="F49" s="49"/>
    </row>
    <row r="50" spans="2:6" ht="15.75">
      <c r="B50" s="47"/>
      <c r="C50" s="47"/>
      <c r="D50" s="47"/>
      <c r="E50" s="47"/>
      <c r="F50" s="49"/>
    </row>
    <row r="51" spans="1:6" ht="15.75">
      <c r="A51" s="13" t="s">
        <v>13</v>
      </c>
      <c r="B51" s="47"/>
      <c r="C51" s="47"/>
      <c r="D51" s="47"/>
      <c r="E51" s="47"/>
      <c r="F51" s="49"/>
    </row>
    <row r="52" spans="1:6" ht="15.75">
      <c r="A52" s="80" t="s">
        <v>341</v>
      </c>
      <c r="B52" s="47"/>
      <c r="C52" s="47"/>
      <c r="D52" s="47"/>
      <c r="E52" s="47"/>
      <c r="F52" s="49"/>
    </row>
    <row r="53" spans="1:6" s="52" customFormat="1" ht="15.75">
      <c r="A53" s="81" t="s">
        <v>335</v>
      </c>
      <c r="B53" s="50"/>
      <c r="C53" s="50"/>
      <c r="D53" s="50"/>
      <c r="E53" s="50"/>
      <c r="F53" s="51"/>
    </row>
    <row r="54" spans="1:6" s="52" customFormat="1" ht="15.75">
      <c r="A54" s="81" t="s">
        <v>316</v>
      </c>
      <c r="B54" s="50"/>
      <c r="C54" s="50"/>
      <c r="D54" s="50"/>
      <c r="E54" s="50"/>
      <c r="F54" s="51"/>
    </row>
  </sheetData>
  <sheetProtection/>
  <printOptions/>
  <pageMargins left="1.5" right="0.5" top="1" bottom="0.5" header="0.5" footer="0.5"/>
  <pageSetup firstPageNumber="3" useFirstPageNumber="1" fitToHeight="1" fitToWidth="1" horizontalDpi="300" verticalDpi="3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OutlineSymbols="0" view="pageLayout" zoomScaleNormal="70" workbookViewId="0" topLeftCell="A28">
      <selection activeCell="A1" sqref="A1:G1"/>
    </sheetView>
  </sheetViews>
  <sheetFormatPr defaultColWidth="9.6640625" defaultRowHeight="15"/>
  <cols>
    <col min="1" max="1" width="17.77734375" style="31" customWidth="1"/>
    <col min="2" max="2" width="17.5546875" style="31" bestFit="1" customWidth="1"/>
    <col min="3" max="3" width="12.88671875" style="31" customWidth="1"/>
    <col min="4" max="4" width="11.77734375" style="31" customWidth="1"/>
    <col min="5" max="5" width="12.21484375" style="31" bestFit="1" customWidth="1"/>
    <col min="6" max="6" width="15.21484375" style="31" customWidth="1"/>
    <col min="7" max="7" width="9.77734375" style="31" bestFit="1" customWidth="1"/>
    <col min="8" max="8" width="11.88671875" style="31" customWidth="1"/>
    <col min="9" max="9" width="11.10546875" style="31" customWidth="1"/>
    <col min="10" max="16384" width="9.6640625" style="31" customWidth="1"/>
  </cols>
  <sheetData>
    <row r="1" spans="1:7" ht="20.25">
      <c r="A1" s="124" t="str">
        <f>'Page 4 (RP-ProjTreas)'!A1</f>
        <v>PacifiCorp</v>
      </c>
      <c r="B1" s="125"/>
      <c r="C1" s="125"/>
      <c r="D1" s="125"/>
      <c r="E1" s="125"/>
      <c r="F1" s="125"/>
      <c r="G1" s="125"/>
    </row>
    <row r="2" spans="1:7" ht="18">
      <c r="A2" s="126" t="s">
        <v>16</v>
      </c>
      <c r="B2" s="127"/>
      <c r="C2" s="127"/>
      <c r="D2" s="127"/>
      <c r="E2" s="127"/>
      <c r="F2" s="127"/>
      <c r="G2" s="127"/>
    </row>
    <row r="3" spans="1:7" ht="15">
      <c r="A3" s="128"/>
      <c r="B3" s="128"/>
      <c r="C3" s="128"/>
      <c r="D3" s="128"/>
      <c r="E3" s="128"/>
      <c r="F3" s="128"/>
      <c r="G3" s="128"/>
    </row>
    <row r="31" spans="1:9" ht="15">
      <c r="A31" t="s">
        <v>32</v>
      </c>
      <c r="B31"/>
      <c r="C31"/>
      <c r="D31"/>
      <c r="E31"/>
      <c r="F31"/>
      <c r="G31"/>
      <c r="H31"/>
      <c r="I31"/>
    </row>
    <row r="32" spans="1:9" ht="15.75" thickBot="1">
      <c r="A32"/>
      <c r="B32"/>
      <c r="C32"/>
      <c r="D32"/>
      <c r="E32"/>
      <c r="F32"/>
      <c r="G32"/>
      <c r="H32"/>
      <c r="I32"/>
    </row>
    <row r="33" spans="1:9" ht="15">
      <c r="A33" s="73" t="s">
        <v>33</v>
      </c>
      <c r="B33" s="73"/>
      <c r="C33"/>
      <c r="D33"/>
      <c r="E33"/>
      <c r="F33"/>
      <c r="G33"/>
      <c r="H33"/>
      <c r="I33"/>
    </row>
    <row r="34" spans="1:9" ht="15">
      <c r="A34" s="70" t="s">
        <v>34</v>
      </c>
      <c r="B34" s="70">
        <v>0.827654482306739</v>
      </c>
      <c r="C34"/>
      <c r="D34"/>
      <c r="E34"/>
      <c r="F34"/>
      <c r="G34"/>
      <c r="H34"/>
      <c r="I34"/>
    </row>
    <row r="35" spans="1:9" ht="15">
      <c r="A35" s="70" t="s">
        <v>35</v>
      </c>
      <c r="B35" s="70">
        <v>0.6850119420824361</v>
      </c>
      <c r="C35"/>
      <c r="D35"/>
      <c r="E35"/>
      <c r="F35"/>
      <c r="G35"/>
      <c r="H35"/>
      <c r="I35"/>
    </row>
    <row r="36" spans="1:9" ht="15">
      <c r="A36" s="70" t="s">
        <v>36</v>
      </c>
      <c r="B36" s="70">
        <v>0.6713168091294984</v>
      </c>
      <c r="C36"/>
      <c r="D36"/>
      <c r="E36"/>
      <c r="F36"/>
      <c r="G36"/>
      <c r="H36"/>
      <c r="I36"/>
    </row>
    <row r="37" spans="1:9" ht="15">
      <c r="A37" s="70" t="s">
        <v>37</v>
      </c>
      <c r="B37" s="70">
        <v>0.004468312509335847</v>
      </c>
      <c r="C37"/>
      <c r="D37"/>
      <c r="E37"/>
      <c r="F37"/>
      <c r="G37"/>
      <c r="H37"/>
      <c r="I37"/>
    </row>
    <row r="38" spans="1:9" ht="15.75" thickBot="1">
      <c r="A38" s="71" t="s">
        <v>38</v>
      </c>
      <c r="B38" s="71">
        <v>25</v>
      </c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.75" thickBot="1">
      <c r="A40" t="s">
        <v>39</v>
      </c>
      <c r="B40"/>
      <c r="C40"/>
      <c r="D40"/>
      <c r="E40"/>
      <c r="F40"/>
      <c r="G40"/>
      <c r="H40"/>
      <c r="I40"/>
    </row>
    <row r="41" spans="1:9" ht="15">
      <c r="A41" s="72"/>
      <c r="B41" s="72" t="s">
        <v>40</v>
      </c>
      <c r="C41" s="72" t="s">
        <v>41</v>
      </c>
      <c r="D41" s="72" t="s">
        <v>42</v>
      </c>
      <c r="E41" s="72" t="s">
        <v>43</v>
      </c>
      <c r="F41" s="72" t="s">
        <v>44</v>
      </c>
      <c r="G41"/>
      <c r="H41"/>
      <c r="I41"/>
    </row>
    <row r="42" spans="1:9" ht="15">
      <c r="A42" s="70" t="s">
        <v>45</v>
      </c>
      <c r="B42" s="70">
        <v>1</v>
      </c>
      <c r="C42" s="70">
        <v>0.0009986630218905487</v>
      </c>
      <c r="D42" s="70">
        <v>0.0009986630218905487</v>
      </c>
      <c r="E42" s="70">
        <v>50.01864125280387</v>
      </c>
      <c r="F42" s="70">
        <v>3.320574695145844E-07</v>
      </c>
      <c r="G42"/>
      <c r="H42"/>
      <c r="I42"/>
    </row>
    <row r="43" spans="1:9" ht="15">
      <c r="A43" s="70" t="s">
        <v>46</v>
      </c>
      <c r="B43" s="70">
        <v>23</v>
      </c>
      <c r="C43" s="70">
        <v>0.000459213783665006</v>
      </c>
      <c r="D43" s="70">
        <v>1.9965816681087217E-05</v>
      </c>
      <c r="E43" s="70"/>
      <c r="F43" s="70"/>
      <c r="G43"/>
      <c r="H43"/>
      <c r="I43"/>
    </row>
    <row r="44" spans="1:9" ht="15.75" thickBot="1">
      <c r="A44" s="71" t="s">
        <v>47</v>
      </c>
      <c r="B44" s="71">
        <v>24</v>
      </c>
      <c r="C44" s="71">
        <v>0.0014578768055555549</v>
      </c>
      <c r="D44" s="71"/>
      <c r="E44" s="71"/>
      <c r="F44" s="71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72"/>
      <c r="B46" s="72" t="s">
        <v>48</v>
      </c>
      <c r="C46" s="72" t="s">
        <v>37</v>
      </c>
      <c r="D46" s="72" t="s">
        <v>49</v>
      </c>
      <c r="E46" s="72" t="s">
        <v>50</v>
      </c>
      <c r="F46" s="72" t="s">
        <v>51</v>
      </c>
      <c r="G46" s="72" t="s">
        <v>52</v>
      </c>
      <c r="H46" s="72" t="s">
        <v>53</v>
      </c>
      <c r="I46" s="72" t="s">
        <v>54</v>
      </c>
    </row>
    <row r="47" spans="1:9" ht="15">
      <c r="A47" s="70" t="s">
        <v>55</v>
      </c>
      <c r="B47" s="70">
        <v>0.07846950359871405</v>
      </c>
      <c r="C47" s="70">
        <v>0.0038685023473765635</v>
      </c>
      <c r="D47" s="70">
        <v>20.28420731137164</v>
      </c>
      <c r="E47" s="70">
        <v>3.5544742884024915E-16</v>
      </c>
      <c r="F47" s="70">
        <v>0.07046689682257082</v>
      </c>
      <c r="G47" s="70">
        <v>0.08647211037485728</v>
      </c>
      <c r="H47" s="70">
        <v>0.07046689682257082</v>
      </c>
      <c r="I47" s="70">
        <v>0.08647211037485728</v>
      </c>
    </row>
    <row r="48" spans="1:9" ht="15.75" thickBot="1">
      <c r="A48" s="71" t="s">
        <v>56</v>
      </c>
      <c r="B48" s="71">
        <v>-0.4213947063275928</v>
      </c>
      <c r="C48" s="71">
        <v>0.059583104877914725</v>
      </c>
      <c r="D48" s="71">
        <v>-7.07238582465662</v>
      </c>
      <c r="E48" s="71">
        <v>3.3205746951458374E-07</v>
      </c>
      <c r="F48" s="71">
        <v>-0.5446517489820998</v>
      </c>
      <c r="G48" s="71">
        <v>-0.2981376636730858</v>
      </c>
      <c r="H48" s="71">
        <v>-0.5446517489820998</v>
      </c>
      <c r="I48" s="71">
        <v>-0.2981376636730858</v>
      </c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</sheetData>
  <sheetProtection/>
  <mergeCells count="3">
    <mergeCell ref="A1:G1"/>
    <mergeCell ref="A2:G2"/>
    <mergeCell ref="A3:G3"/>
  </mergeCells>
  <printOptions/>
  <pageMargins left="1.5" right="0.5" top="1" bottom="0.5" header="0.5" footer="0.5"/>
  <pageSetup firstPageNumber="3" useFirstPageNumber="1" horizontalDpi="300" verticalDpi="300" orientation="portrait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showOutlineSymbols="0" view="pageLayout" zoomScaleNormal="70" workbookViewId="0" topLeftCell="A1">
      <selection activeCell="J35" sqref="J35"/>
    </sheetView>
  </sheetViews>
  <sheetFormatPr defaultColWidth="9.6640625" defaultRowHeight="15"/>
  <cols>
    <col min="1" max="1" width="10.10546875" style="31" customWidth="1"/>
    <col min="2" max="2" width="17.4453125" style="31" bestFit="1" customWidth="1"/>
    <col min="3" max="16384" width="9.6640625" style="31" customWidth="1"/>
  </cols>
  <sheetData>
    <row r="1" spans="1:7" ht="20.25">
      <c r="A1" s="84" t="str">
        <f>'Page 1 (Summary)'!A1</f>
        <v>PacifiCorp</v>
      </c>
      <c r="B1" s="29"/>
      <c r="C1" s="29"/>
      <c r="D1" s="29"/>
      <c r="E1" s="29"/>
      <c r="F1" s="29"/>
      <c r="G1" s="30"/>
    </row>
    <row r="2" spans="1:6" ht="18">
      <c r="A2" s="32" t="s">
        <v>59</v>
      </c>
      <c r="B2" s="33"/>
      <c r="C2" s="33"/>
      <c r="D2" s="33"/>
      <c r="E2" s="33"/>
      <c r="F2" s="33"/>
    </row>
    <row r="3" spans="1:6" ht="18">
      <c r="A3" s="32"/>
      <c r="B3" s="33"/>
      <c r="C3" s="33"/>
      <c r="D3" s="33"/>
      <c r="E3" s="33"/>
      <c r="F3" s="33"/>
    </row>
    <row r="4" spans="1:6" ht="15">
      <c r="A4" s="30"/>
      <c r="B4" s="77">
        <v>-1</v>
      </c>
      <c r="D4" s="26">
        <v>-2</v>
      </c>
      <c r="F4" s="26">
        <v>-3</v>
      </c>
    </row>
    <row r="5" spans="1:6" ht="15">
      <c r="A5" s="30"/>
      <c r="B5" s="34" t="s">
        <v>58</v>
      </c>
      <c r="D5" s="34" t="s">
        <v>17</v>
      </c>
      <c r="F5" s="34" t="s">
        <v>18</v>
      </c>
    </row>
    <row r="6" spans="1:6" ht="15">
      <c r="A6" s="30"/>
      <c r="B6" s="34" t="s">
        <v>57</v>
      </c>
      <c r="D6" s="34" t="s">
        <v>20</v>
      </c>
      <c r="F6" s="34" t="s">
        <v>21</v>
      </c>
    </row>
    <row r="7" spans="1:6" ht="15">
      <c r="A7" s="35"/>
      <c r="B7" s="36" t="s">
        <v>220</v>
      </c>
      <c r="C7" s="35"/>
      <c r="D7" s="36" t="s">
        <v>221</v>
      </c>
      <c r="E7" s="35"/>
      <c r="F7" s="36" t="s">
        <v>22</v>
      </c>
    </row>
    <row r="8" spans="1:7" ht="15">
      <c r="A8">
        <v>1986</v>
      </c>
      <c r="B8" s="1">
        <v>0.0958</v>
      </c>
      <c r="C8" s="1"/>
      <c r="D8" s="1">
        <f>'Page 4 (RP-ProjTreas)'!D8</f>
        <v>0.1393</v>
      </c>
      <c r="E8" s="1"/>
      <c r="F8" s="1">
        <f aca="true" t="shared" si="0" ref="F8:F32">D8-B8</f>
        <v>0.04350000000000001</v>
      </c>
      <c r="G8" s="37"/>
    </row>
    <row r="9" spans="1:7" ht="15">
      <c r="A9">
        <v>1987</v>
      </c>
      <c r="B9" s="1">
        <v>0.101</v>
      </c>
      <c r="C9" s="1"/>
      <c r="D9" s="1">
        <f>'Page 4 (RP-ProjTreas)'!D9</f>
        <v>0.1299</v>
      </c>
      <c r="E9" s="1"/>
      <c r="F9" s="1">
        <f t="shared" si="0"/>
        <v>0.02889999999999998</v>
      </c>
      <c r="G9" s="37"/>
    </row>
    <row r="10" spans="1:7" ht="15">
      <c r="A10">
        <v>1988</v>
      </c>
      <c r="B10" s="1">
        <v>0.1049</v>
      </c>
      <c r="C10" s="1"/>
      <c r="D10" s="1">
        <f>'Page 4 (RP-ProjTreas)'!D10</f>
        <v>0.1279</v>
      </c>
      <c r="E10" s="1"/>
      <c r="F10" s="1">
        <f t="shared" si="0"/>
        <v>0.02300000000000002</v>
      </c>
      <c r="G10" s="37"/>
    </row>
    <row r="11" spans="1:7" ht="15">
      <c r="A11">
        <v>1989</v>
      </c>
      <c r="B11" s="1">
        <v>0.0977</v>
      </c>
      <c r="C11" s="1"/>
      <c r="D11" s="1">
        <f>'Page 4 (RP-ProjTreas)'!D11</f>
        <v>0.1297</v>
      </c>
      <c r="E11" s="1"/>
      <c r="F11" s="1">
        <f t="shared" si="0"/>
        <v>0.032000000000000015</v>
      </c>
      <c r="G11" s="37"/>
    </row>
    <row r="12" spans="1:7" ht="15">
      <c r="A12">
        <v>1990</v>
      </c>
      <c r="B12" s="1">
        <v>0.0986</v>
      </c>
      <c r="C12" s="1"/>
      <c r="D12" s="1">
        <f>'Page 4 (RP-ProjTreas)'!D12</f>
        <v>0.127</v>
      </c>
      <c r="E12" s="1"/>
      <c r="F12" s="1">
        <f t="shared" si="0"/>
        <v>0.02840000000000001</v>
      </c>
      <c r="G12" s="37"/>
    </row>
    <row r="13" spans="1:7" ht="15">
      <c r="A13">
        <v>1991</v>
      </c>
      <c r="B13" s="1">
        <v>0.0936</v>
      </c>
      <c r="C13" s="1"/>
      <c r="D13" s="1">
        <f>'Page 4 (RP-ProjTreas)'!D13</f>
        <v>0.1255</v>
      </c>
      <c r="E13" s="1"/>
      <c r="F13" s="1">
        <f t="shared" si="0"/>
        <v>0.0319</v>
      </c>
      <c r="G13" s="37"/>
    </row>
    <row r="14" spans="1:7" ht="15">
      <c r="A14">
        <v>1992</v>
      </c>
      <c r="B14" s="1">
        <v>0.0869</v>
      </c>
      <c r="C14" s="1"/>
      <c r="D14" s="1">
        <f>'Page 4 (RP-ProjTreas)'!D14</f>
        <v>0.1209</v>
      </c>
      <c r="E14" s="1"/>
      <c r="F14" s="1">
        <f t="shared" si="0"/>
        <v>0.03399999999999999</v>
      </c>
      <c r="G14" s="37"/>
    </row>
    <row r="15" spans="1:7" ht="15">
      <c r="A15">
        <v>1993</v>
      </c>
      <c r="B15" s="1">
        <v>0.0759</v>
      </c>
      <c r="C15" s="1"/>
      <c r="D15" s="1">
        <f>'Page 4 (RP-ProjTreas)'!D15</f>
        <v>0.1141</v>
      </c>
      <c r="E15" s="1"/>
      <c r="F15" s="1">
        <f t="shared" si="0"/>
        <v>0.0382</v>
      </c>
      <c r="G15" s="37"/>
    </row>
    <row r="16" spans="1:7" ht="15">
      <c r="A16">
        <v>1994</v>
      </c>
      <c r="B16" s="1">
        <v>0.0831</v>
      </c>
      <c r="C16" s="1"/>
      <c r="D16" s="1">
        <f>'Page 4 (RP-ProjTreas)'!D16</f>
        <v>0.1134</v>
      </c>
      <c r="E16" s="1"/>
      <c r="F16" s="1">
        <f t="shared" si="0"/>
        <v>0.030300000000000007</v>
      </c>
      <c r="G16" s="37"/>
    </row>
    <row r="17" spans="1:7" ht="15">
      <c r="A17">
        <v>1995</v>
      </c>
      <c r="B17" s="1">
        <v>0.0789</v>
      </c>
      <c r="C17" s="1"/>
      <c r="D17" s="1">
        <f>'Page 4 (RP-ProjTreas)'!D17</f>
        <v>0.1155</v>
      </c>
      <c r="E17" s="1"/>
      <c r="F17" s="1">
        <f t="shared" si="0"/>
        <v>0.03660000000000001</v>
      </c>
      <c r="G17" s="37"/>
    </row>
    <row r="18" spans="1:7" ht="15">
      <c r="A18">
        <v>1996</v>
      </c>
      <c r="B18" s="38">
        <v>0.0775</v>
      </c>
      <c r="C18" s="1"/>
      <c r="D18" s="1">
        <f>'Page 4 (RP-ProjTreas)'!D18</f>
        <v>0.1139</v>
      </c>
      <c r="E18" s="1"/>
      <c r="F18" s="38">
        <f t="shared" si="0"/>
        <v>0.0364</v>
      </c>
      <c r="G18" s="37"/>
    </row>
    <row r="19" spans="1:7" ht="15">
      <c r="A19">
        <v>1997</v>
      </c>
      <c r="B19" s="38">
        <v>0.076</v>
      </c>
      <c r="C19" s="1"/>
      <c r="D19" s="1">
        <f>'Page 4 (RP-ProjTreas)'!D19</f>
        <v>0.114</v>
      </c>
      <c r="E19" s="1"/>
      <c r="F19" s="38">
        <f t="shared" si="0"/>
        <v>0.038000000000000006</v>
      </c>
      <c r="G19" s="37"/>
    </row>
    <row r="20" spans="1:7" ht="15">
      <c r="A20">
        <v>1998</v>
      </c>
      <c r="B20" s="38">
        <v>0.0704</v>
      </c>
      <c r="C20" s="1"/>
      <c r="D20" s="1">
        <f>'Page 4 (RP-ProjTreas)'!D20</f>
        <v>0.1166</v>
      </c>
      <c r="E20" s="1"/>
      <c r="F20" s="38">
        <f t="shared" si="0"/>
        <v>0.04619999999999999</v>
      </c>
      <c r="G20" s="37"/>
    </row>
    <row r="21" spans="1:7" ht="15">
      <c r="A21" s="39">
        <v>1999</v>
      </c>
      <c r="B21" s="38">
        <v>0.0762</v>
      </c>
      <c r="C21" s="1"/>
      <c r="D21" s="1">
        <f>'Page 4 (RP-ProjTreas)'!D21</f>
        <v>0.1077</v>
      </c>
      <c r="E21" s="1"/>
      <c r="F21" s="38">
        <f t="shared" si="0"/>
        <v>0.0315</v>
      </c>
      <c r="G21" s="37"/>
    </row>
    <row r="22" spans="1:7" ht="15">
      <c r="A22">
        <v>2000</v>
      </c>
      <c r="B22" s="38">
        <v>0.0824</v>
      </c>
      <c r="C22" s="1"/>
      <c r="D22" s="1">
        <f>'Page 4 (RP-ProjTreas)'!D22</f>
        <v>0.1143</v>
      </c>
      <c r="E22" s="1"/>
      <c r="F22" s="38">
        <f t="shared" si="0"/>
        <v>0.0319</v>
      </c>
      <c r="G22" s="37"/>
    </row>
    <row r="23" spans="1:7" ht="15">
      <c r="A23">
        <v>2001</v>
      </c>
      <c r="B23" s="38">
        <v>0.077625</v>
      </c>
      <c r="C23" s="1"/>
      <c r="D23" s="1">
        <f>'Page 4 (RP-ProjTreas)'!D23</f>
        <v>0.1109</v>
      </c>
      <c r="E23" s="1"/>
      <c r="F23" s="38">
        <f t="shared" si="0"/>
        <v>0.033275</v>
      </c>
      <c r="G23" s="37"/>
    </row>
    <row r="24" spans="1:7" ht="15">
      <c r="A24">
        <v>2002</v>
      </c>
      <c r="B24" s="38">
        <v>0.073725</v>
      </c>
      <c r="C24" s="1"/>
      <c r="D24" s="1">
        <f>'Page 4 (RP-ProjTreas)'!D24</f>
        <v>0.1116</v>
      </c>
      <c r="E24" s="1"/>
      <c r="F24" s="38">
        <f t="shared" si="0"/>
        <v>0.037875000000000006</v>
      </c>
      <c r="G24" s="37"/>
    </row>
    <row r="25" spans="1:7" ht="15">
      <c r="A25" s="39">
        <v>2003</v>
      </c>
      <c r="B25" s="38">
        <v>0.06580833333333334</v>
      </c>
      <c r="C25" s="1"/>
      <c r="D25" s="1">
        <f>'Page 4 (RP-ProjTreas)'!D25</f>
        <v>0.1097</v>
      </c>
      <c r="E25" s="1"/>
      <c r="F25" s="38">
        <f t="shared" si="0"/>
        <v>0.04389166666666666</v>
      </c>
      <c r="G25" s="37"/>
    </row>
    <row r="26" spans="1:7" ht="15">
      <c r="A26" s="41">
        <v>2004</v>
      </c>
      <c r="B26" s="38">
        <v>0.061600833333333334</v>
      </c>
      <c r="C26" s="1"/>
      <c r="D26" s="1">
        <f>'Page 4 (RP-ProjTreas)'!D26</f>
        <v>0.1075</v>
      </c>
      <c r="E26" s="1"/>
      <c r="F26" s="38">
        <f t="shared" si="0"/>
        <v>0.045899166666666665</v>
      </c>
      <c r="G26" s="37"/>
    </row>
    <row r="27" spans="1:7" ht="15">
      <c r="A27" s="39">
        <v>2005</v>
      </c>
      <c r="B27" s="40">
        <v>0.05649166666666666</v>
      </c>
      <c r="C27" s="8"/>
      <c r="D27" s="1">
        <f>'Page 4 (RP-ProjTreas)'!D27</f>
        <v>0.1054</v>
      </c>
      <c r="E27" s="1"/>
      <c r="F27" s="38">
        <f t="shared" si="0"/>
        <v>0.04890833333333333</v>
      </c>
      <c r="G27" s="37"/>
    </row>
    <row r="28" spans="1:7" ht="15">
      <c r="A28" s="41">
        <v>2006</v>
      </c>
      <c r="B28" s="40">
        <v>0.060683333333333325</v>
      </c>
      <c r="C28" s="8"/>
      <c r="D28" s="1">
        <f>'Page 4 (RP-ProjTreas)'!D28</f>
        <v>0.1036</v>
      </c>
      <c r="E28" s="1"/>
      <c r="F28" s="38">
        <f t="shared" si="0"/>
        <v>0.04291666666666667</v>
      </c>
      <c r="G28" s="37"/>
    </row>
    <row r="29" spans="1:7" ht="15">
      <c r="A29" s="39">
        <v>2007</v>
      </c>
      <c r="B29" s="40">
        <v>0.060733333333333334</v>
      </c>
      <c r="C29" s="8"/>
      <c r="D29" s="1">
        <f>'Page 4 (RP-ProjTreas)'!D29</f>
        <v>0.1036</v>
      </c>
      <c r="E29" s="1"/>
      <c r="F29" s="38">
        <f t="shared" si="0"/>
        <v>0.042866666666666664</v>
      </c>
      <c r="G29" s="37"/>
    </row>
    <row r="30" spans="1:7" ht="15">
      <c r="A30" s="41">
        <v>2008</v>
      </c>
      <c r="B30" s="40">
        <v>0.06528333333333333</v>
      </c>
      <c r="C30" s="8"/>
      <c r="D30" s="1">
        <f>'Page 4 (RP-ProjTreas)'!D30</f>
        <v>0.1046</v>
      </c>
      <c r="E30" s="1"/>
      <c r="F30" s="38">
        <f t="shared" si="0"/>
        <v>0.039316666666666666</v>
      </c>
      <c r="G30" s="37"/>
    </row>
    <row r="31" spans="1:7" ht="15">
      <c r="A31" s="39">
        <v>2009</v>
      </c>
      <c r="B31" s="40">
        <v>0.0603673650271512</v>
      </c>
      <c r="C31" s="8"/>
      <c r="D31" s="1">
        <f>'Page 4 (RP-ProjTreas)'!D31</f>
        <v>0.1048</v>
      </c>
      <c r="E31" s="1"/>
      <c r="F31" s="38">
        <f t="shared" si="0"/>
        <v>0.04443263497284881</v>
      </c>
      <c r="G31" s="37"/>
    </row>
    <row r="32" spans="1:7" ht="15">
      <c r="A32" s="115" t="s">
        <v>325</v>
      </c>
      <c r="B32" s="40">
        <v>0.05714181286549706</v>
      </c>
      <c r="C32" s="8"/>
      <c r="D32" s="1">
        <f>'Page 4 (RP-ProjTreas)'!D32</f>
        <v>0.1041</v>
      </c>
      <c r="E32" s="1"/>
      <c r="F32" s="38">
        <f t="shared" si="0"/>
        <v>0.046958187134502935</v>
      </c>
      <c r="G32" s="37"/>
    </row>
    <row r="33" spans="1:7" ht="15">
      <c r="A33" s="42" t="s">
        <v>23</v>
      </c>
      <c r="B33" s="43">
        <f>AVERAGE(B8:B32)</f>
        <v>0.07753440044903927</v>
      </c>
      <c r="D33" s="43">
        <f>AVERAGE(D8:D32)</f>
        <v>0.11502000000000001</v>
      </c>
      <c r="F33" s="43">
        <f>AVERAGE(F8:F32)</f>
        <v>0.03748559955096074</v>
      </c>
      <c r="G33" s="1"/>
    </row>
    <row r="34" spans="1:7" ht="15">
      <c r="A34"/>
      <c r="F34" s="1"/>
      <c r="G34" s="1"/>
    </row>
    <row r="35" ht="15.75">
      <c r="A35" s="44" t="s">
        <v>24</v>
      </c>
    </row>
    <row r="36" spans="1:6" ht="15">
      <c r="A36" s="79" t="s">
        <v>326</v>
      </c>
      <c r="F36" s="8">
        <v>0.0517</v>
      </c>
    </row>
    <row r="37" spans="1:6" ht="15">
      <c r="A37" s="45" t="s">
        <v>25</v>
      </c>
      <c r="F37" s="38">
        <f>B33</f>
        <v>0.07753440044903927</v>
      </c>
    </row>
    <row r="38" spans="1:6" ht="15">
      <c r="A38" s="45" t="s">
        <v>26</v>
      </c>
      <c r="F38" s="43">
        <f>F36-F37</f>
        <v>-0.025834400449039265</v>
      </c>
    </row>
    <row r="39" spans="1:6" ht="15">
      <c r="A39"/>
      <c r="F39" s="1"/>
    </row>
    <row r="40" spans="1:6" ht="15">
      <c r="A40" s="45" t="s">
        <v>27</v>
      </c>
      <c r="F40" s="38">
        <f>'Page 7 (RP-CurrUtil)'!B48</f>
        <v>-0.38417770126942846</v>
      </c>
    </row>
    <row r="41" spans="1:6" ht="15">
      <c r="A41" s="79" t="s">
        <v>258</v>
      </c>
      <c r="F41" s="43">
        <f>F40*F38</f>
        <v>0.009925000578185796</v>
      </c>
    </row>
    <row r="42" spans="1:6" ht="15">
      <c r="A42"/>
      <c r="F42" s="1"/>
    </row>
    <row r="43" spans="1:6" ht="15">
      <c r="A43" s="45" t="s">
        <v>28</v>
      </c>
      <c r="F43" s="1">
        <f>F33</f>
        <v>0.03748559955096074</v>
      </c>
    </row>
    <row r="44" spans="1:6" ht="15">
      <c r="A44" s="45" t="s">
        <v>29</v>
      </c>
      <c r="F44" s="20">
        <f>F41</f>
        <v>0.009925000578185796</v>
      </c>
    </row>
    <row r="45" spans="1:6" ht="15">
      <c r="A45" s="45" t="s">
        <v>30</v>
      </c>
      <c r="F45" s="46">
        <f>F43+F44</f>
        <v>0.04741060012914653</v>
      </c>
    </row>
    <row r="46" ht="15">
      <c r="A46" s="30"/>
    </row>
    <row r="47" spans="1:6" ht="15">
      <c r="A47" s="45" t="str">
        <f>A36</f>
        <v>CURRENT "A" UTILITY BOND YIELD*</v>
      </c>
      <c r="F47" s="8">
        <f>F36</f>
        <v>0.0517</v>
      </c>
    </row>
    <row r="48" spans="1:6" ht="16.5" thickBot="1">
      <c r="A48" s="47" t="s">
        <v>31</v>
      </c>
      <c r="B48" s="47"/>
      <c r="C48" s="47"/>
      <c r="D48" s="47"/>
      <c r="E48" s="47"/>
      <c r="F48" s="48">
        <f>F47+F45</f>
        <v>0.09911060012914653</v>
      </c>
    </row>
    <row r="49" spans="1:6" ht="16.5" thickTop="1">
      <c r="A49" s="47"/>
      <c r="B49" s="47"/>
      <c r="C49" s="47"/>
      <c r="D49" s="47"/>
      <c r="E49" s="47"/>
      <c r="F49" s="49"/>
    </row>
    <row r="50" spans="2:6" ht="15.75">
      <c r="B50" s="47"/>
      <c r="C50" s="47"/>
      <c r="D50" s="47"/>
      <c r="E50" s="47"/>
      <c r="F50" s="49"/>
    </row>
    <row r="51" spans="1:6" ht="15.75">
      <c r="A51" s="13" t="s">
        <v>13</v>
      </c>
      <c r="B51" s="47"/>
      <c r="C51" s="47"/>
      <c r="D51" s="47"/>
      <c r="E51" s="47"/>
      <c r="F51" s="49"/>
    </row>
    <row r="52" spans="1:6" ht="15.75">
      <c r="A52" s="80" t="s">
        <v>342</v>
      </c>
      <c r="B52" s="47"/>
      <c r="C52" s="47"/>
      <c r="D52" s="47"/>
      <c r="E52" s="47"/>
      <c r="F52" s="49"/>
    </row>
    <row r="53" spans="1:6" s="52" customFormat="1" ht="15.75">
      <c r="A53" s="81" t="s">
        <v>334</v>
      </c>
      <c r="B53" s="50"/>
      <c r="C53" s="50"/>
      <c r="D53" s="50"/>
      <c r="E53" s="50"/>
      <c r="F53" s="51"/>
    </row>
    <row r="54" spans="1:6" s="52" customFormat="1" ht="15.75">
      <c r="A54" s="81" t="s">
        <v>315</v>
      </c>
      <c r="B54" s="50"/>
      <c r="C54" s="50"/>
      <c r="D54" s="50"/>
      <c r="E54" s="50"/>
      <c r="F54" s="51"/>
    </row>
  </sheetData>
  <sheetProtection/>
  <printOptions/>
  <pageMargins left="1.5" right="0.5" top="1" bottom="0.5" header="0.5" footer="0.5"/>
  <pageSetup firstPageNumber="5" useFirstPageNumber="1" fitToHeight="1" fitToWidth="1" horizontalDpi="300" verticalDpi="3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OutlineSymbols="0" view="pageLayout" zoomScaleNormal="70" workbookViewId="0" topLeftCell="A27">
      <selection activeCell="A1" sqref="A1:G1"/>
    </sheetView>
  </sheetViews>
  <sheetFormatPr defaultColWidth="9.6640625" defaultRowHeight="15"/>
  <cols>
    <col min="1" max="1" width="16.88671875" style="31" customWidth="1"/>
    <col min="2" max="2" width="17.5546875" style="31" bestFit="1" customWidth="1"/>
    <col min="3" max="3" width="9.77734375" style="31" bestFit="1" customWidth="1"/>
    <col min="4" max="5" width="12.21484375" style="31" bestFit="1" customWidth="1"/>
    <col min="6" max="6" width="13.6640625" style="31" customWidth="1"/>
    <col min="7" max="7" width="11.88671875" style="31" customWidth="1"/>
    <col min="8" max="8" width="11.99609375" style="31" customWidth="1"/>
    <col min="9" max="9" width="13.10546875" style="31" customWidth="1"/>
    <col min="10" max="16384" width="9.6640625" style="31" customWidth="1"/>
  </cols>
  <sheetData>
    <row r="1" spans="1:7" ht="20.25">
      <c r="A1" s="124" t="str">
        <f>'Page 6 (RP-CurrUtil)'!A1</f>
        <v>PacifiCorp</v>
      </c>
      <c r="B1" s="125"/>
      <c r="C1" s="125"/>
      <c r="D1" s="125"/>
      <c r="E1" s="125"/>
      <c r="F1" s="125"/>
      <c r="G1" s="125"/>
    </row>
    <row r="2" spans="1:7" ht="18">
      <c r="A2" s="127" t="str">
        <f>'Page 6 (RP-CurrUtil)'!A2</f>
        <v>Update of Gorman Risk Premium Analysis - Utility Bond</v>
      </c>
      <c r="B2" s="127"/>
      <c r="C2" s="127"/>
      <c r="D2" s="127"/>
      <c r="E2" s="127"/>
      <c r="F2" s="127"/>
      <c r="G2" s="127"/>
    </row>
    <row r="3" spans="1:7" ht="15">
      <c r="A3" s="128"/>
      <c r="B3" s="128"/>
      <c r="C3" s="128"/>
      <c r="D3" s="128"/>
      <c r="E3" s="128"/>
      <c r="F3" s="128"/>
      <c r="G3" s="128"/>
    </row>
    <row r="31" spans="1:9" ht="15">
      <c r="A31" t="s">
        <v>32</v>
      </c>
      <c r="B31"/>
      <c r="C31"/>
      <c r="D31"/>
      <c r="E31"/>
      <c r="F31"/>
      <c r="G31"/>
      <c r="H31"/>
      <c r="I31"/>
    </row>
    <row r="32" spans="1:9" ht="15.75" thickBot="1">
      <c r="A32"/>
      <c r="B32"/>
      <c r="C32"/>
      <c r="D32"/>
      <c r="E32"/>
      <c r="F32"/>
      <c r="G32"/>
      <c r="H32"/>
      <c r="I32"/>
    </row>
    <row r="33" spans="1:9" ht="15">
      <c r="A33" s="73" t="s">
        <v>33</v>
      </c>
      <c r="B33" s="73"/>
      <c r="C33"/>
      <c r="D33"/>
      <c r="E33"/>
      <c r="F33"/>
      <c r="G33"/>
      <c r="H33"/>
      <c r="I33"/>
    </row>
    <row r="34" spans="1:9" ht="15">
      <c r="A34" s="70" t="s">
        <v>34</v>
      </c>
      <c r="B34" s="70">
        <v>0.8245428384673306</v>
      </c>
      <c r="C34"/>
      <c r="D34"/>
      <c r="E34"/>
      <c r="F34"/>
      <c r="G34"/>
      <c r="H34"/>
      <c r="I34"/>
    </row>
    <row r="35" spans="1:9" ht="15">
      <c r="A35" s="70" t="s">
        <v>35</v>
      </c>
      <c r="B35" s="70">
        <v>0.6798708924677623</v>
      </c>
      <c r="C35"/>
      <c r="D35"/>
      <c r="E35"/>
      <c r="F35"/>
      <c r="G35"/>
      <c r="H35"/>
      <c r="I35"/>
    </row>
    <row r="36" spans="1:9" ht="15">
      <c r="A36" s="70" t="s">
        <v>36</v>
      </c>
      <c r="B36" s="70">
        <v>0.6659522356185347</v>
      </c>
      <c r="C36"/>
      <c r="D36"/>
      <c r="E36"/>
      <c r="F36"/>
      <c r="G36"/>
      <c r="H36"/>
      <c r="I36"/>
    </row>
    <row r="37" spans="1:9" ht="15">
      <c r="A37" s="70" t="s">
        <v>37</v>
      </c>
      <c r="B37" s="70">
        <v>0.003971171013135422</v>
      </c>
      <c r="C37"/>
      <c r="D37"/>
      <c r="E37"/>
      <c r="F37"/>
      <c r="G37"/>
      <c r="H37"/>
      <c r="I37"/>
    </row>
    <row r="38" spans="1:9" ht="15.75" thickBot="1">
      <c r="A38" s="71" t="s">
        <v>38</v>
      </c>
      <c r="B38" s="71">
        <v>25</v>
      </c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.75" thickBot="1">
      <c r="A40" t="s">
        <v>39</v>
      </c>
      <c r="B40"/>
      <c r="C40"/>
      <c r="D40"/>
      <c r="E40"/>
      <c r="F40"/>
      <c r="G40"/>
      <c r="H40"/>
      <c r="I40"/>
    </row>
    <row r="41" spans="1:9" ht="15">
      <c r="A41" s="72"/>
      <c r="B41" s="72" t="s">
        <v>40</v>
      </c>
      <c r="C41" s="72" t="s">
        <v>41</v>
      </c>
      <c r="D41" s="72" t="s">
        <v>42</v>
      </c>
      <c r="E41" s="72" t="s">
        <v>43</v>
      </c>
      <c r="F41" s="72" t="s">
        <v>44</v>
      </c>
      <c r="G41"/>
      <c r="H41"/>
      <c r="I41"/>
    </row>
    <row r="42" spans="1:9" ht="15">
      <c r="A42" s="70" t="s">
        <v>45</v>
      </c>
      <c r="B42" s="70">
        <v>1</v>
      </c>
      <c r="C42" s="70">
        <v>0.0007703113548400214</v>
      </c>
      <c r="D42" s="70">
        <v>0.0007703113548400214</v>
      </c>
      <c r="E42" s="70">
        <v>48.84601293302844</v>
      </c>
      <c r="F42" s="70">
        <v>4.013555682225239E-07</v>
      </c>
      <c r="G42"/>
      <c r="H42"/>
      <c r="I42"/>
    </row>
    <row r="43" spans="1:9" ht="15">
      <c r="A43" s="70" t="s">
        <v>46</v>
      </c>
      <c r="B43" s="70">
        <v>23</v>
      </c>
      <c r="C43" s="70">
        <v>0.00036271458195804136</v>
      </c>
      <c r="D43" s="70">
        <v>1.5770199215567016E-05</v>
      </c>
      <c r="E43" s="70"/>
      <c r="F43" s="70"/>
      <c r="G43"/>
      <c r="H43"/>
      <c r="I43"/>
    </row>
    <row r="44" spans="1:9" ht="15.75" thickBot="1">
      <c r="A44" s="71" t="s">
        <v>47</v>
      </c>
      <c r="B44" s="71">
        <v>24</v>
      </c>
      <c r="C44" s="71">
        <v>0.0011330259367980627</v>
      </c>
      <c r="D44" s="71"/>
      <c r="E44" s="71"/>
      <c r="F44" s="71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72"/>
      <c r="B46" s="72" t="s">
        <v>48</v>
      </c>
      <c r="C46" s="72" t="s">
        <v>37</v>
      </c>
      <c r="D46" s="72" t="s">
        <v>49</v>
      </c>
      <c r="E46" s="72" t="s">
        <v>50</v>
      </c>
      <c r="F46" s="72" t="s">
        <v>51</v>
      </c>
      <c r="G46" s="72" t="s">
        <v>52</v>
      </c>
      <c r="H46" s="72" t="s">
        <v>53</v>
      </c>
      <c r="I46" s="72" t="s">
        <v>54</v>
      </c>
    </row>
    <row r="47" spans="1:9" ht="15">
      <c r="A47" s="70" t="s">
        <v>55</v>
      </c>
      <c r="B47" s="70">
        <v>0.06727258728477599</v>
      </c>
      <c r="C47" s="70">
        <v>0.0043353584949158575</v>
      </c>
      <c r="D47" s="70">
        <v>15.517191338079101</v>
      </c>
      <c r="E47" s="70">
        <v>1.1221474404625548E-13</v>
      </c>
      <c r="F47" s="70">
        <v>0.05830421499156755</v>
      </c>
      <c r="G47" s="70">
        <v>0.07624095957798442</v>
      </c>
      <c r="H47" s="70">
        <v>0.05830421499156755</v>
      </c>
      <c r="I47" s="70">
        <v>0.07624095957798442</v>
      </c>
    </row>
    <row r="48" spans="1:9" ht="15.75" thickBot="1">
      <c r="A48" s="71" t="s">
        <v>56</v>
      </c>
      <c r="B48" s="71">
        <v>-0.38417770126942846</v>
      </c>
      <c r="C48" s="71">
        <v>0.05496896927268184</v>
      </c>
      <c r="D48" s="71">
        <v>-6.988992268777266</v>
      </c>
      <c r="E48" s="71">
        <v>4.0135556822252694E-07</v>
      </c>
      <c r="F48" s="71">
        <v>-0.497889677243151</v>
      </c>
      <c r="G48" s="71">
        <v>-0.27046572529570595</v>
      </c>
      <c r="H48" s="71">
        <v>-0.497889677243151</v>
      </c>
      <c r="I48" s="71">
        <v>-0.27046572529570595</v>
      </c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</sheetData>
  <sheetProtection/>
  <mergeCells count="3">
    <mergeCell ref="A1:G1"/>
    <mergeCell ref="A2:G2"/>
    <mergeCell ref="A3:G3"/>
  </mergeCells>
  <printOptions/>
  <pageMargins left="1.5" right="0.5" top="1" bottom="0.5" header="0.5" footer="0.5"/>
  <pageSetup firstPageNumber="5" useFirstPageNumber="1" fitToHeight="1" fitToWidth="1" horizontalDpi="300" verticalDpi="3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1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7.10546875" style="53" customWidth="1"/>
    <col min="2" max="2" width="16.21484375" style="53" bestFit="1" customWidth="1"/>
    <col min="3" max="3" width="7.10546875" style="53" customWidth="1"/>
    <col min="4" max="205" width="8.6640625" style="53" customWidth="1"/>
    <col min="206" max="16384" width="7.10546875" style="53" customWidth="1"/>
  </cols>
  <sheetData>
    <row r="1" spans="1:15" ht="15.75">
      <c r="A1" s="56" t="s">
        <v>262</v>
      </c>
      <c r="C1" s="54"/>
      <c r="D1" s="54"/>
      <c r="O1" s="55" t="s">
        <v>63</v>
      </c>
    </row>
    <row r="2" spans="1:17" ht="15.75">
      <c r="A2" s="56"/>
      <c r="B2" s="57"/>
      <c r="C2" s="58"/>
      <c r="P2" s="59">
        <f>'Page 3 (MStage DCF)'!K9</f>
        <v>0.06</v>
      </c>
      <c r="Q2" s="59"/>
    </row>
    <row r="3" spans="1:5" ht="15">
      <c r="A3" s="57"/>
      <c r="B3" s="57"/>
      <c r="E3" s="53">
        <v>2010</v>
      </c>
    </row>
    <row r="4" spans="1:205" ht="15">
      <c r="A4" s="60"/>
      <c r="B4" s="61" t="s">
        <v>8</v>
      </c>
      <c r="D4" s="62" t="s">
        <v>64</v>
      </c>
      <c r="E4" s="62" t="s">
        <v>65</v>
      </c>
      <c r="F4" s="98" t="s">
        <v>66</v>
      </c>
      <c r="G4" s="98" t="s">
        <v>67</v>
      </c>
      <c r="H4" s="98" t="s">
        <v>68</v>
      </c>
      <c r="I4" s="98" t="s">
        <v>69</v>
      </c>
      <c r="J4" s="98" t="s">
        <v>70</v>
      </c>
      <c r="K4" s="99" t="s">
        <v>71</v>
      </c>
      <c r="L4" s="99" t="s">
        <v>72</v>
      </c>
      <c r="M4" s="99" t="s">
        <v>73</v>
      </c>
      <c r="N4" s="99" t="s">
        <v>74</v>
      </c>
      <c r="O4" s="99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80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85</v>
      </c>
      <c r="Z4" s="62" t="s">
        <v>86</v>
      </c>
      <c r="AA4" s="62" t="s">
        <v>87</v>
      </c>
      <c r="AB4" s="62" t="s">
        <v>88</v>
      </c>
      <c r="AC4" s="62" t="s">
        <v>89</v>
      </c>
      <c r="AD4" s="62" t="s">
        <v>90</v>
      </c>
      <c r="AE4" s="62" t="s">
        <v>91</v>
      </c>
      <c r="AF4" s="62" t="s">
        <v>92</v>
      </c>
      <c r="AG4" s="62" t="s">
        <v>93</v>
      </c>
      <c r="AH4" s="62" t="s">
        <v>94</v>
      </c>
      <c r="AI4" s="62" t="s">
        <v>95</v>
      </c>
      <c r="AJ4" s="62" t="s">
        <v>96</v>
      </c>
      <c r="AK4" s="62" t="s">
        <v>97</v>
      </c>
      <c r="AL4" s="62" t="s">
        <v>98</v>
      </c>
      <c r="AM4" s="62" t="s">
        <v>99</v>
      </c>
      <c r="AN4" s="62" t="s">
        <v>100</v>
      </c>
      <c r="AO4" s="62" t="s">
        <v>101</v>
      </c>
      <c r="AP4" s="62" t="s">
        <v>102</v>
      </c>
      <c r="AQ4" s="62" t="s">
        <v>103</v>
      </c>
      <c r="AR4" s="62" t="s">
        <v>104</v>
      </c>
      <c r="AS4" s="62" t="s">
        <v>105</v>
      </c>
      <c r="AT4" s="62" t="s">
        <v>106</v>
      </c>
      <c r="AU4" s="62" t="s">
        <v>107</v>
      </c>
      <c r="AV4" s="62" t="s">
        <v>108</v>
      </c>
      <c r="AW4" s="62" t="s">
        <v>109</v>
      </c>
      <c r="AX4" s="62" t="s">
        <v>110</v>
      </c>
      <c r="AY4" s="62" t="s">
        <v>111</v>
      </c>
      <c r="AZ4" s="62" t="s">
        <v>112</v>
      </c>
      <c r="BA4" s="62" t="s">
        <v>113</v>
      </c>
      <c r="BB4" s="62" t="s">
        <v>114</v>
      </c>
      <c r="BC4" s="62" t="s">
        <v>115</v>
      </c>
      <c r="BD4" s="62" t="s">
        <v>116</v>
      </c>
      <c r="BE4" s="62" t="s">
        <v>117</v>
      </c>
      <c r="BF4" s="62" t="s">
        <v>118</v>
      </c>
      <c r="BG4" s="62" t="s">
        <v>119</v>
      </c>
      <c r="BH4" s="62" t="s">
        <v>120</v>
      </c>
      <c r="BI4" s="62" t="s">
        <v>121</v>
      </c>
      <c r="BJ4" s="62" t="s">
        <v>122</v>
      </c>
      <c r="BK4" s="62" t="s">
        <v>123</v>
      </c>
      <c r="BL4" s="62" t="s">
        <v>124</v>
      </c>
      <c r="BM4" s="62" t="s">
        <v>125</v>
      </c>
      <c r="BN4" s="62" t="s">
        <v>126</v>
      </c>
      <c r="BO4" s="62" t="s">
        <v>127</v>
      </c>
      <c r="BP4" s="62" t="s">
        <v>128</v>
      </c>
      <c r="BQ4" s="62" t="s">
        <v>129</v>
      </c>
      <c r="BR4" s="62" t="s">
        <v>130</v>
      </c>
      <c r="BS4" s="62" t="s">
        <v>131</v>
      </c>
      <c r="BT4" s="62" t="s">
        <v>132</v>
      </c>
      <c r="BU4" s="62" t="s">
        <v>133</v>
      </c>
      <c r="BV4" s="62" t="s">
        <v>134</v>
      </c>
      <c r="BW4" s="62" t="s">
        <v>135</v>
      </c>
      <c r="BX4" s="62" t="s">
        <v>136</v>
      </c>
      <c r="BY4" s="62" t="s">
        <v>137</v>
      </c>
      <c r="BZ4" s="62" t="s">
        <v>138</v>
      </c>
      <c r="CA4" s="62" t="s">
        <v>139</v>
      </c>
      <c r="CB4" s="62" t="s">
        <v>140</v>
      </c>
      <c r="CC4" s="62" t="s">
        <v>141</v>
      </c>
      <c r="CD4" s="62" t="s">
        <v>142</v>
      </c>
      <c r="CE4" s="62" t="s">
        <v>143</v>
      </c>
      <c r="CF4" s="62" t="s">
        <v>144</v>
      </c>
      <c r="CG4" s="62" t="s">
        <v>145</v>
      </c>
      <c r="CH4" s="62" t="s">
        <v>146</v>
      </c>
      <c r="CI4" s="62" t="s">
        <v>147</v>
      </c>
      <c r="CJ4" s="62" t="s">
        <v>148</v>
      </c>
      <c r="CK4" s="62" t="s">
        <v>149</v>
      </c>
      <c r="CL4" s="62" t="s">
        <v>150</v>
      </c>
      <c r="CM4" s="62" t="s">
        <v>151</v>
      </c>
      <c r="CN4" s="62" t="s">
        <v>152</v>
      </c>
      <c r="CO4" s="62" t="s">
        <v>153</v>
      </c>
      <c r="CP4" s="62" t="s">
        <v>154</v>
      </c>
      <c r="CQ4" s="62" t="s">
        <v>155</v>
      </c>
      <c r="CR4" s="62" t="s">
        <v>156</v>
      </c>
      <c r="CS4" s="62" t="s">
        <v>157</v>
      </c>
      <c r="CT4" s="62" t="s">
        <v>158</v>
      </c>
      <c r="CU4" s="62" t="s">
        <v>159</v>
      </c>
      <c r="CV4" s="62" t="s">
        <v>160</v>
      </c>
      <c r="CW4" s="62" t="s">
        <v>161</v>
      </c>
      <c r="CX4" s="62" t="s">
        <v>162</v>
      </c>
      <c r="CY4" s="62" t="s">
        <v>163</v>
      </c>
      <c r="CZ4" s="62" t="s">
        <v>164</v>
      </c>
      <c r="DA4" s="62" t="s">
        <v>165</v>
      </c>
      <c r="DB4" s="62" t="s">
        <v>166</v>
      </c>
      <c r="DC4" s="62" t="s">
        <v>167</v>
      </c>
      <c r="DD4" s="62" t="s">
        <v>168</v>
      </c>
      <c r="DE4" s="62" t="s">
        <v>169</v>
      </c>
      <c r="DF4" s="62" t="s">
        <v>170</v>
      </c>
      <c r="DG4" s="62" t="s">
        <v>171</v>
      </c>
      <c r="DH4" s="62" t="s">
        <v>172</v>
      </c>
      <c r="DI4" s="62" t="s">
        <v>173</v>
      </c>
      <c r="DJ4" s="62" t="s">
        <v>174</v>
      </c>
      <c r="DK4" s="62" t="s">
        <v>175</v>
      </c>
      <c r="DL4" s="62" t="s">
        <v>176</v>
      </c>
      <c r="DM4" s="62" t="s">
        <v>177</v>
      </c>
      <c r="DN4" s="62" t="s">
        <v>178</v>
      </c>
      <c r="DO4" s="62" t="s">
        <v>179</v>
      </c>
      <c r="DP4" s="62" t="s">
        <v>180</v>
      </c>
      <c r="DQ4" s="62" t="s">
        <v>181</v>
      </c>
      <c r="DR4" s="62" t="s">
        <v>182</v>
      </c>
      <c r="DS4" s="62" t="s">
        <v>183</v>
      </c>
      <c r="DT4" s="62" t="s">
        <v>184</v>
      </c>
      <c r="DU4" s="62" t="s">
        <v>185</v>
      </c>
      <c r="DV4" s="62" t="s">
        <v>186</v>
      </c>
      <c r="DW4" s="62" t="s">
        <v>187</v>
      </c>
      <c r="DX4" s="62" t="s">
        <v>188</v>
      </c>
      <c r="DY4" s="62" t="s">
        <v>189</v>
      </c>
      <c r="DZ4" s="62" t="s">
        <v>190</v>
      </c>
      <c r="EA4" s="62" t="s">
        <v>191</v>
      </c>
      <c r="EB4" s="62" t="s">
        <v>192</v>
      </c>
      <c r="EC4" s="62" t="s">
        <v>193</v>
      </c>
      <c r="ED4" s="62" t="s">
        <v>194</v>
      </c>
      <c r="EE4" s="62" t="s">
        <v>195</v>
      </c>
      <c r="EF4" s="62" t="s">
        <v>196</v>
      </c>
      <c r="EG4" s="62" t="s">
        <v>197</v>
      </c>
      <c r="EH4" s="62" t="s">
        <v>198</v>
      </c>
      <c r="EI4" s="62" t="s">
        <v>199</v>
      </c>
      <c r="EJ4" s="62" t="s">
        <v>200</v>
      </c>
      <c r="EK4" s="62" t="s">
        <v>201</v>
      </c>
      <c r="EL4" s="62" t="s">
        <v>202</v>
      </c>
      <c r="EM4" s="62" t="s">
        <v>203</v>
      </c>
      <c r="EN4" s="62" t="s">
        <v>204</v>
      </c>
      <c r="EO4" s="62" t="s">
        <v>205</v>
      </c>
      <c r="EP4" s="62" t="s">
        <v>206</v>
      </c>
      <c r="EQ4" s="62" t="s">
        <v>207</v>
      </c>
      <c r="ER4" s="62" t="s">
        <v>208</v>
      </c>
      <c r="ES4" s="62" t="s">
        <v>209</v>
      </c>
      <c r="ET4" s="62" t="s">
        <v>210</v>
      </c>
      <c r="EU4" s="62" t="s">
        <v>211</v>
      </c>
      <c r="EV4" s="62" t="s">
        <v>212</v>
      </c>
      <c r="EW4" s="62" t="s">
        <v>213</v>
      </c>
      <c r="EX4" s="62" t="s">
        <v>214</v>
      </c>
      <c r="EY4" s="62" t="s">
        <v>215</v>
      </c>
      <c r="EZ4" s="62" t="s">
        <v>263</v>
      </c>
      <c r="FA4" s="62" t="s">
        <v>264</v>
      </c>
      <c r="FB4" s="62" t="s">
        <v>265</v>
      </c>
      <c r="FC4" s="62" t="s">
        <v>266</v>
      </c>
      <c r="FD4" s="62" t="s">
        <v>267</v>
      </c>
      <c r="FE4" s="62" t="s">
        <v>268</v>
      </c>
      <c r="FF4" s="62" t="s">
        <v>269</v>
      </c>
      <c r="FG4" s="62" t="s">
        <v>270</v>
      </c>
      <c r="FH4" s="62" t="s">
        <v>271</v>
      </c>
      <c r="FI4" s="62" t="s">
        <v>272</v>
      </c>
      <c r="FJ4" s="62" t="s">
        <v>273</v>
      </c>
      <c r="FK4" s="62" t="s">
        <v>274</v>
      </c>
      <c r="FL4" s="62" t="s">
        <v>275</v>
      </c>
      <c r="FM4" s="62" t="s">
        <v>276</v>
      </c>
      <c r="FN4" s="62" t="s">
        <v>277</v>
      </c>
      <c r="FO4" s="62" t="s">
        <v>278</v>
      </c>
      <c r="FP4" s="62" t="s">
        <v>279</v>
      </c>
      <c r="FQ4" s="62" t="s">
        <v>280</v>
      </c>
      <c r="FR4" s="62" t="s">
        <v>281</v>
      </c>
      <c r="FS4" s="62" t="s">
        <v>282</v>
      </c>
      <c r="FT4" s="62" t="s">
        <v>283</v>
      </c>
      <c r="FU4" s="62" t="s">
        <v>284</v>
      </c>
      <c r="FV4" s="62" t="s">
        <v>285</v>
      </c>
      <c r="FW4" s="62" t="s">
        <v>286</v>
      </c>
      <c r="FX4" s="62" t="s">
        <v>287</v>
      </c>
      <c r="FY4" s="62" t="s">
        <v>288</v>
      </c>
      <c r="FZ4" s="62" t="s">
        <v>289</v>
      </c>
      <c r="GA4" s="62" t="s">
        <v>290</v>
      </c>
      <c r="GB4" s="62" t="s">
        <v>291</v>
      </c>
      <c r="GC4" s="62" t="s">
        <v>292</v>
      </c>
      <c r="GD4" s="62" t="s">
        <v>293</v>
      </c>
      <c r="GE4" s="62" t="s">
        <v>294</v>
      </c>
      <c r="GF4" s="62" t="s">
        <v>295</v>
      </c>
      <c r="GG4" s="62" t="s">
        <v>296</v>
      </c>
      <c r="GH4" s="62" t="s">
        <v>297</v>
      </c>
      <c r="GI4" s="62" t="s">
        <v>298</v>
      </c>
      <c r="GJ4" s="62" t="s">
        <v>299</v>
      </c>
      <c r="GK4" s="62" t="s">
        <v>300</v>
      </c>
      <c r="GL4" s="62" t="s">
        <v>301</v>
      </c>
      <c r="GM4" s="62" t="s">
        <v>302</v>
      </c>
      <c r="GN4" s="62" t="s">
        <v>303</v>
      </c>
      <c r="GO4" s="62" t="s">
        <v>304</v>
      </c>
      <c r="GP4" s="62" t="s">
        <v>305</v>
      </c>
      <c r="GQ4" s="62" t="s">
        <v>306</v>
      </c>
      <c r="GR4" s="62" t="s">
        <v>307</v>
      </c>
      <c r="GS4" s="62" t="s">
        <v>308</v>
      </c>
      <c r="GT4" s="62" t="s">
        <v>309</v>
      </c>
      <c r="GU4" s="62" t="s">
        <v>310</v>
      </c>
      <c r="GV4" s="62" t="s">
        <v>311</v>
      </c>
      <c r="GW4" s="62" t="s">
        <v>312</v>
      </c>
    </row>
    <row r="5" spans="1:205" ht="15">
      <c r="A5" s="9">
        <v>1</v>
      </c>
      <c r="B5" s="1" t="str">
        <f>'Page 3 (MStage DCF)'!B9</f>
        <v>ALLETE</v>
      </c>
      <c r="C5" s="64"/>
      <c r="D5" s="64">
        <f>IRR(E5:GW5)</f>
        <v>0.11015206492891537</v>
      </c>
      <c r="E5" s="65">
        <f>-'Page 3 (MStage DCF)'!C9</f>
        <v>-35.59531153846154</v>
      </c>
      <c r="F5" s="65">
        <f>'Page 3 (MStage DCF)'!D9*(1+'Page 3 (MStage DCF)'!$E9)</f>
        <v>1.8528693333333333</v>
      </c>
      <c r="G5" s="65">
        <f>F5*(1+'Page 3 (MStage DCF)'!$E9)</f>
        <v>1.9506390718222222</v>
      </c>
      <c r="H5" s="65">
        <f>G5*(1+'Page 3 (MStage DCF)'!$E9)</f>
        <v>2.0535677935120416</v>
      </c>
      <c r="I5" s="65">
        <f>H5*(1+'Page 3 (MStage DCF)'!$E9)</f>
        <v>2.1619277207496936</v>
      </c>
      <c r="J5" s="65">
        <f>I5*(1+'Page 3 (MStage DCF)'!$E9)</f>
        <v>2.276005440147919</v>
      </c>
      <c r="K5" s="92">
        <f>J5*(1+'Page 3 (MStage DCF)'!F9)</f>
        <v>2.3988465115425694</v>
      </c>
      <c r="L5" s="65">
        <f>K5*(1+'Page 3 (MStage DCF)'!G9)</f>
        <v>2.5312095312794627</v>
      </c>
      <c r="M5" s="65">
        <f>L5*(1+'Page 3 (MStage DCF)'!H9)</f>
        <v>2.6739275620181027</v>
      </c>
      <c r="N5" s="65">
        <f>M5*(1+'Page 3 (MStage DCF)'!I9)</f>
        <v>2.8279160792841007</v>
      </c>
      <c r="O5" s="65">
        <f>N5*(1+'Page 3 (MStage DCF)'!J9)</f>
        <v>2.994181834101121</v>
      </c>
      <c r="P5" s="65">
        <f aca="true" t="shared" si="0" ref="P5:AU5">O5*(1+$P$2)</f>
        <v>3.1738327441471883</v>
      </c>
      <c r="Q5" s="65">
        <f t="shared" si="0"/>
        <v>3.3642627087960197</v>
      </c>
      <c r="R5" s="65">
        <f t="shared" si="0"/>
        <v>3.5661184713237812</v>
      </c>
      <c r="S5" s="65">
        <f t="shared" si="0"/>
        <v>3.7800855796032082</v>
      </c>
      <c r="T5" s="65">
        <f t="shared" si="0"/>
        <v>4.006890714379401</v>
      </c>
      <c r="U5" s="65">
        <f t="shared" si="0"/>
        <v>4.247304157242166</v>
      </c>
      <c r="V5" s="65">
        <f t="shared" si="0"/>
        <v>4.502142406676696</v>
      </c>
      <c r="W5" s="65">
        <f t="shared" si="0"/>
        <v>4.772270951077298</v>
      </c>
      <c r="X5" s="65">
        <f t="shared" si="0"/>
        <v>5.058607208141936</v>
      </c>
      <c r="Y5" s="65">
        <f t="shared" si="0"/>
        <v>5.362123640630452</v>
      </c>
      <c r="Z5" s="65">
        <f t="shared" si="0"/>
        <v>5.68385105906828</v>
      </c>
      <c r="AA5" s="65">
        <f t="shared" si="0"/>
        <v>6.024882122612377</v>
      </c>
      <c r="AB5" s="65">
        <f t="shared" si="0"/>
        <v>6.38637504996912</v>
      </c>
      <c r="AC5" s="65">
        <f t="shared" si="0"/>
        <v>6.769557552967267</v>
      </c>
      <c r="AD5" s="65">
        <f t="shared" si="0"/>
        <v>7.175731006145304</v>
      </c>
      <c r="AE5" s="65">
        <f t="shared" si="0"/>
        <v>7.606274866514022</v>
      </c>
      <c r="AF5" s="65">
        <f t="shared" si="0"/>
        <v>8.062651358504864</v>
      </c>
      <c r="AG5" s="65">
        <f t="shared" si="0"/>
        <v>8.546410440015157</v>
      </c>
      <c r="AH5" s="65">
        <f t="shared" si="0"/>
        <v>9.059195066416066</v>
      </c>
      <c r="AI5" s="65">
        <f t="shared" si="0"/>
        <v>9.602746770401032</v>
      </c>
      <c r="AJ5" s="65">
        <f t="shared" si="0"/>
        <v>10.178911576625094</v>
      </c>
      <c r="AK5" s="65">
        <f t="shared" si="0"/>
        <v>10.7896462712226</v>
      </c>
      <c r="AL5" s="65">
        <f t="shared" si="0"/>
        <v>11.437025047495956</v>
      </c>
      <c r="AM5" s="65">
        <f t="shared" si="0"/>
        <v>12.123246550345714</v>
      </c>
      <c r="AN5" s="65">
        <f t="shared" si="0"/>
        <v>12.850641343366457</v>
      </c>
      <c r="AO5" s="65">
        <f t="shared" si="0"/>
        <v>13.621679823968444</v>
      </c>
      <c r="AP5" s="65">
        <f t="shared" si="0"/>
        <v>14.438980613406551</v>
      </c>
      <c r="AQ5" s="65">
        <f t="shared" si="0"/>
        <v>15.305319450210945</v>
      </c>
      <c r="AR5" s="65">
        <f t="shared" si="0"/>
        <v>16.223638617223603</v>
      </c>
      <c r="AS5" s="65">
        <f t="shared" si="0"/>
        <v>17.19705693425702</v>
      </c>
      <c r="AT5" s="65">
        <f t="shared" si="0"/>
        <v>18.22888035031244</v>
      </c>
      <c r="AU5" s="65">
        <f t="shared" si="0"/>
        <v>19.322613171331188</v>
      </c>
      <c r="AV5" s="65">
        <f aca="true" t="shared" si="1" ref="AV5:CA5">AU5*(1+$P$2)</f>
        <v>20.48196996161106</v>
      </c>
      <c r="AW5" s="65">
        <f t="shared" si="1"/>
        <v>21.710888159307725</v>
      </c>
      <c r="AX5" s="65">
        <f t="shared" si="1"/>
        <v>23.01354144886619</v>
      </c>
      <c r="AY5" s="65">
        <f t="shared" si="1"/>
        <v>24.39435393579816</v>
      </c>
      <c r="AZ5" s="65">
        <f t="shared" si="1"/>
        <v>25.858015171946054</v>
      </c>
      <c r="BA5" s="65">
        <f t="shared" si="1"/>
        <v>27.40949608226282</v>
      </c>
      <c r="BB5" s="65">
        <f t="shared" si="1"/>
        <v>29.05406584719859</v>
      </c>
      <c r="BC5" s="65">
        <f t="shared" si="1"/>
        <v>30.797309798030508</v>
      </c>
      <c r="BD5" s="65">
        <f t="shared" si="1"/>
        <v>32.64514838591234</v>
      </c>
      <c r="BE5" s="65">
        <f t="shared" si="1"/>
        <v>34.603857289067086</v>
      </c>
      <c r="BF5" s="65">
        <f t="shared" si="1"/>
        <v>36.680088726411114</v>
      </c>
      <c r="BG5" s="65">
        <f t="shared" si="1"/>
        <v>38.88089404999578</v>
      </c>
      <c r="BH5" s="65">
        <f t="shared" si="1"/>
        <v>41.21374769299553</v>
      </c>
      <c r="BI5" s="65">
        <f t="shared" si="1"/>
        <v>43.686572554575264</v>
      </c>
      <c r="BJ5" s="65">
        <f t="shared" si="1"/>
        <v>46.30776690784978</v>
      </c>
      <c r="BK5" s="65">
        <f t="shared" si="1"/>
        <v>49.08623292232077</v>
      </c>
      <c r="BL5" s="65">
        <f t="shared" si="1"/>
        <v>52.03140689766002</v>
      </c>
      <c r="BM5" s="65">
        <f t="shared" si="1"/>
        <v>55.153291311519624</v>
      </c>
      <c r="BN5" s="65">
        <f t="shared" si="1"/>
        <v>58.462488790210806</v>
      </c>
      <c r="BO5" s="65">
        <f t="shared" si="1"/>
        <v>61.97023811762346</v>
      </c>
      <c r="BP5" s="65">
        <f t="shared" si="1"/>
        <v>65.68845240468087</v>
      </c>
      <c r="BQ5" s="65">
        <f t="shared" si="1"/>
        <v>69.62975954896173</v>
      </c>
      <c r="BR5" s="65">
        <f t="shared" si="1"/>
        <v>73.80754512189944</v>
      </c>
      <c r="BS5" s="65">
        <f t="shared" si="1"/>
        <v>78.2359978292134</v>
      </c>
      <c r="BT5" s="65">
        <f t="shared" si="1"/>
        <v>82.93015769896621</v>
      </c>
      <c r="BU5" s="65">
        <f t="shared" si="1"/>
        <v>87.90596716090418</v>
      </c>
      <c r="BV5" s="65">
        <f t="shared" si="1"/>
        <v>93.18032519055843</v>
      </c>
      <c r="BW5" s="65">
        <f t="shared" si="1"/>
        <v>98.77114470199194</v>
      </c>
      <c r="BX5" s="65">
        <f t="shared" si="1"/>
        <v>104.69741338411147</v>
      </c>
      <c r="BY5" s="65">
        <f t="shared" si="1"/>
        <v>110.97925818715817</v>
      </c>
      <c r="BZ5" s="65">
        <f t="shared" si="1"/>
        <v>117.63801367838767</v>
      </c>
      <c r="CA5" s="65">
        <f t="shared" si="1"/>
        <v>124.69629449909093</v>
      </c>
      <c r="CB5" s="65">
        <f aca="true" t="shared" si="2" ref="CB5:DG5">CA5*(1+$P$2)</f>
        <v>132.1780721690364</v>
      </c>
      <c r="CC5" s="65">
        <f t="shared" si="2"/>
        <v>140.10875649917858</v>
      </c>
      <c r="CD5" s="65">
        <f t="shared" si="2"/>
        <v>148.5152818891293</v>
      </c>
      <c r="CE5" s="65">
        <f t="shared" si="2"/>
        <v>157.42619880247707</v>
      </c>
      <c r="CF5" s="65">
        <f t="shared" si="2"/>
        <v>166.8717707306257</v>
      </c>
      <c r="CG5" s="65">
        <f t="shared" si="2"/>
        <v>176.88407697446326</v>
      </c>
      <c r="CH5" s="65">
        <f t="shared" si="2"/>
        <v>187.49712159293105</v>
      </c>
      <c r="CI5" s="65">
        <f t="shared" si="2"/>
        <v>198.74694888850692</v>
      </c>
      <c r="CJ5" s="65">
        <f t="shared" si="2"/>
        <v>210.67176582181736</v>
      </c>
      <c r="CK5" s="65">
        <f t="shared" si="2"/>
        <v>223.31207177112643</v>
      </c>
      <c r="CL5" s="65">
        <f t="shared" si="2"/>
        <v>236.71079607739404</v>
      </c>
      <c r="CM5" s="65">
        <f t="shared" si="2"/>
        <v>250.91344384203768</v>
      </c>
      <c r="CN5" s="65">
        <f t="shared" si="2"/>
        <v>265.96825047255993</v>
      </c>
      <c r="CO5" s="65">
        <f t="shared" si="2"/>
        <v>281.92634550091356</v>
      </c>
      <c r="CP5" s="65">
        <f t="shared" si="2"/>
        <v>298.8419262309684</v>
      </c>
      <c r="CQ5" s="65">
        <f t="shared" si="2"/>
        <v>316.77244180482654</v>
      </c>
      <c r="CR5" s="65">
        <f t="shared" si="2"/>
        <v>335.77878831311614</v>
      </c>
      <c r="CS5" s="65">
        <f t="shared" si="2"/>
        <v>355.9255156119031</v>
      </c>
      <c r="CT5" s="65">
        <f t="shared" si="2"/>
        <v>377.2810465486173</v>
      </c>
      <c r="CU5" s="65">
        <f t="shared" si="2"/>
        <v>399.91790934153437</v>
      </c>
      <c r="CV5" s="65">
        <f t="shared" si="2"/>
        <v>423.91298390202644</v>
      </c>
      <c r="CW5" s="65">
        <f t="shared" si="2"/>
        <v>449.34776293614806</v>
      </c>
      <c r="CX5" s="65">
        <f t="shared" si="2"/>
        <v>476.308628712317</v>
      </c>
      <c r="CY5" s="65">
        <f t="shared" si="2"/>
        <v>504.887146435056</v>
      </c>
      <c r="CZ5" s="65">
        <f t="shared" si="2"/>
        <v>535.1803752211595</v>
      </c>
      <c r="DA5" s="65">
        <f t="shared" si="2"/>
        <v>567.291197734429</v>
      </c>
      <c r="DB5" s="65">
        <f t="shared" si="2"/>
        <v>601.3286695984948</v>
      </c>
      <c r="DC5" s="65">
        <f t="shared" si="2"/>
        <v>637.4083897744046</v>
      </c>
      <c r="DD5" s="65">
        <f t="shared" si="2"/>
        <v>675.6528931608689</v>
      </c>
      <c r="DE5" s="65">
        <f t="shared" si="2"/>
        <v>716.192066750521</v>
      </c>
      <c r="DF5" s="65">
        <f t="shared" si="2"/>
        <v>759.1635907555523</v>
      </c>
      <c r="DG5" s="65">
        <f t="shared" si="2"/>
        <v>804.7134062008854</v>
      </c>
      <c r="DH5" s="65">
        <f aca="true" t="shared" si="3" ref="DH5:EM5">DG5*(1+$P$2)</f>
        <v>852.9962105729386</v>
      </c>
      <c r="DI5" s="65">
        <f t="shared" si="3"/>
        <v>904.175983207315</v>
      </c>
      <c r="DJ5" s="65">
        <f t="shared" si="3"/>
        <v>958.426542199754</v>
      </c>
      <c r="DK5" s="65">
        <f t="shared" si="3"/>
        <v>1015.9321347317392</v>
      </c>
      <c r="DL5" s="65">
        <f t="shared" si="3"/>
        <v>1076.8880628156437</v>
      </c>
      <c r="DM5" s="65">
        <f t="shared" si="3"/>
        <v>1141.5013465845823</v>
      </c>
      <c r="DN5" s="65">
        <f t="shared" si="3"/>
        <v>1209.9914273796574</v>
      </c>
      <c r="DO5" s="65">
        <f t="shared" si="3"/>
        <v>1282.5909130224368</v>
      </c>
      <c r="DP5" s="65">
        <f t="shared" si="3"/>
        <v>1359.5463678037831</v>
      </c>
      <c r="DQ5" s="65">
        <f t="shared" si="3"/>
        <v>1441.1191498720102</v>
      </c>
      <c r="DR5" s="65">
        <f t="shared" si="3"/>
        <v>1527.586298864331</v>
      </c>
      <c r="DS5" s="65">
        <f t="shared" si="3"/>
        <v>1619.241476796191</v>
      </c>
      <c r="DT5" s="65">
        <f t="shared" si="3"/>
        <v>1716.3959654039625</v>
      </c>
      <c r="DU5" s="65">
        <f t="shared" si="3"/>
        <v>1819.3797233282003</v>
      </c>
      <c r="DV5" s="65">
        <f t="shared" si="3"/>
        <v>1928.5425067278925</v>
      </c>
      <c r="DW5" s="65">
        <f t="shared" si="3"/>
        <v>2044.2550571315662</v>
      </c>
      <c r="DX5" s="65">
        <f t="shared" si="3"/>
        <v>2166.9103605594605</v>
      </c>
      <c r="DY5" s="65">
        <f t="shared" si="3"/>
        <v>2296.9249821930284</v>
      </c>
      <c r="DZ5" s="65">
        <f t="shared" si="3"/>
        <v>2434.74048112461</v>
      </c>
      <c r="EA5" s="65">
        <f t="shared" si="3"/>
        <v>2580.8249099920868</v>
      </c>
      <c r="EB5" s="65">
        <f t="shared" si="3"/>
        <v>2735.674404591612</v>
      </c>
      <c r="EC5" s="65">
        <f t="shared" si="3"/>
        <v>2899.814868867109</v>
      </c>
      <c r="ED5" s="65">
        <f t="shared" si="3"/>
        <v>3073.8037609991356</v>
      </c>
      <c r="EE5" s="65">
        <f t="shared" si="3"/>
        <v>3258.2319866590838</v>
      </c>
      <c r="EF5" s="65">
        <f t="shared" si="3"/>
        <v>3453.725905858629</v>
      </c>
      <c r="EG5" s="65">
        <f t="shared" si="3"/>
        <v>3660.949460210147</v>
      </c>
      <c r="EH5" s="65">
        <f t="shared" si="3"/>
        <v>3880.6064278227564</v>
      </c>
      <c r="EI5" s="65">
        <f t="shared" si="3"/>
        <v>4113.442813492122</v>
      </c>
      <c r="EJ5" s="65">
        <f t="shared" si="3"/>
        <v>4360.249382301649</v>
      </c>
      <c r="EK5" s="65">
        <f t="shared" si="3"/>
        <v>4621.864345239748</v>
      </c>
      <c r="EL5" s="65">
        <f t="shared" si="3"/>
        <v>4899.176205954133</v>
      </c>
      <c r="EM5" s="65">
        <f t="shared" si="3"/>
        <v>5193.126778311382</v>
      </c>
      <c r="EN5" s="65">
        <f aca="true" t="shared" si="4" ref="EN5:EY5">EM5*(1+$P$2)</f>
        <v>5504.714385010065</v>
      </c>
      <c r="EO5" s="65">
        <f t="shared" si="4"/>
        <v>5834.997248110669</v>
      </c>
      <c r="EP5" s="65">
        <f t="shared" si="4"/>
        <v>6185.097082997309</v>
      </c>
      <c r="EQ5" s="65">
        <f t="shared" si="4"/>
        <v>6556.202907977148</v>
      </c>
      <c r="ER5" s="65">
        <f t="shared" si="4"/>
        <v>6949.575082455777</v>
      </c>
      <c r="ES5" s="65">
        <f t="shared" si="4"/>
        <v>7366.549587403124</v>
      </c>
      <c r="ET5" s="65">
        <f t="shared" si="4"/>
        <v>7808.542562647312</v>
      </c>
      <c r="EU5" s="65">
        <f t="shared" si="4"/>
        <v>8277.05511640615</v>
      </c>
      <c r="EV5" s="65">
        <f t="shared" si="4"/>
        <v>8773.67842339052</v>
      </c>
      <c r="EW5" s="65">
        <f t="shared" si="4"/>
        <v>9300.099128793952</v>
      </c>
      <c r="EX5" s="65">
        <f t="shared" si="4"/>
        <v>9858.10507652159</v>
      </c>
      <c r="EY5" s="65">
        <f t="shared" si="4"/>
        <v>10449.591381112885</v>
      </c>
      <c r="EZ5" s="65">
        <f aca="true" t="shared" si="5" ref="EZ5:GE5">EY5*(1+$P$2)</f>
        <v>11076.566863979659</v>
      </c>
      <c r="FA5" s="65">
        <f t="shared" si="5"/>
        <v>11741.16087581844</v>
      </c>
      <c r="FB5" s="65">
        <f t="shared" si="5"/>
        <v>12445.630528367547</v>
      </c>
      <c r="FC5" s="65">
        <f t="shared" si="5"/>
        <v>13192.3683600696</v>
      </c>
      <c r="FD5" s="65">
        <f t="shared" si="5"/>
        <v>13983.910461673777</v>
      </c>
      <c r="FE5" s="65">
        <f t="shared" si="5"/>
        <v>14822.945089374205</v>
      </c>
      <c r="FF5" s="65">
        <f t="shared" si="5"/>
        <v>15712.321794736657</v>
      </c>
      <c r="FG5" s="65">
        <f t="shared" si="5"/>
        <v>16655.06110242086</v>
      </c>
      <c r="FH5" s="65">
        <f t="shared" si="5"/>
        <v>17654.364768566113</v>
      </c>
      <c r="FI5" s="65">
        <f t="shared" si="5"/>
        <v>18713.62665468008</v>
      </c>
      <c r="FJ5" s="65">
        <f t="shared" si="5"/>
        <v>19836.444253960886</v>
      </c>
      <c r="FK5" s="65">
        <f t="shared" si="5"/>
        <v>21026.630909198542</v>
      </c>
      <c r="FL5" s="65">
        <f t="shared" si="5"/>
        <v>22288.228763750456</v>
      </c>
      <c r="FM5" s="65">
        <f t="shared" si="5"/>
        <v>23625.522489575484</v>
      </c>
      <c r="FN5" s="65">
        <f t="shared" si="5"/>
        <v>25043.053838950014</v>
      </c>
      <c r="FO5" s="65">
        <f t="shared" si="5"/>
        <v>26545.637069287015</v>
      </c>
      <c r="FP5" s="65">
        <f t="shared" si="5"/>
        <v>28138.37529344424</v>
      </c>
      <c r="FQ5" s="65">
        <f t="shared" si="5"/>
        <v>29826.677811050893</v>
      </c>
      <c r="FR5" s="65">
        <f t="shared" si="5"/>
        <v>31616.278479713947</v>
      </c>
      <c r="FS5" s="65">
        <f t="shared" si="5"/>
        <v>33513.25518849678</v>
      </c>
      <c r="FT5" s="65">
        <f t="shared" si="5"/>
        <v>35524.050499806595</v>
      </c>
      <c r="FU5" s="65">
        <f t="shared" si="5"/>
        <v>37655.49352979499</v>
      </c>
      <c r="FV5" s="65">
        <f t="shared" si="5"/>
        <v>39914.823141582696</v>
      </c>
      <c r="FW5" s="65">
        <f t="shared" si="5"/>
        <v>42309.71253007766</v>
      </c>
      <c r="FX5" s="65">
        <f t="shared" si="5"/>
        <v>44848.295281882325</v>
      </c>
      <c r="FY5" s="65">
        <f t="shared" si="5"/>
        <v>47539.19299879527</v>
      </c>
      <c r="FZ5" s="65">
        <f t="shared" si="5"/>
        <v>50391.544578722984</v>
      </c>
      <c r="GA5" s="65">
        <f t="shared" si="5"/>
        <v>53415.03725344637</v>
      </c>
      <c r="GB5" s="65">
        <f t="shared" si="5"/>
        <v>56619.93948865315</v>
      </c>
      <c r="GC5" s="65">
        <f t="shared" si="5"/>
        <v>60017.135857972346</v>
      </c>
      <c r="GD5" s="65">
        <f t="shared" si="5"/>
        <v>63618.16400945069</v>
      </c>
      <c r="GE5" s="65">
        <f t="shared" si="5"/>
        <v>67435.25385001773</v>
      </c>
      <c r="GF5" s="65">
        <f aca="true" t="shared" si="6" ref="GF5:GW5">GE5*(1+$P$2)</f>
        <v>71481.3690810188</v>
      </c>
      <c r="GG5" s="65">
        <f t="shared" si="6"/>
        <v>75770.25122587993</v>
      </c>
      <c r="GH5" s="65">
        <f t="shared" si="6"/>
        <v>80316.46629943272</v>
      </c>
      <c r="GI5" s="65">
        <f t="shared" si="6"/>
        <v>85135.45427739869</v>
      </c>
      <c r="GJ5" s="65">
        <f t="shared" si="6"/>
        <v>90243.58153404262</v>
      </c>
      <c r="GK5" s="65">
        <f t="shared" si="6"/>
        <v>95658.19642608518</v>
      </c>
      <c r="GL5" s="65">
        <f t="shared" si="6"/>
        <v>101397.6882116503</v>
      </c>
      <c r="GM5" s="65">
        <f t="shared" si="6"/>
        <v>107481.54950434931</v>
      </c>
      <c r="GN5" s="65">
        <f t="shared" si="6"/>
        <v>113930.44247461027</v>
      </c>
      <c r="GO5" s="65">
        <f t="shared" si="6"/>
        <v>120766.26902308689</v>
      </c>
      <c r="GP5" s="65">
        <f t="shared" si="6"/>
        <v>128012.24516447211</v>
      </c>
      <c r="GQ5" s="65">
        <f t="shared" si="6"/>
        <v>135692.97987434044</v>
      </c>
      <c r="GR5" s="65">
        <f t="shared" si="6"/>
        <v>143834.55866680088</v>
      </c>
      <c r="GS5" s="65">
        <f t="shared" si="6"/>
        <v>152464.63218680894</v>
      </c>
      <c r="GT5" s="65">
        <f t="shared" si="6"/>
        <v>161612.5101180175</v>
      </c>
      <c r="GU5" s="65">
        <f t="shared" si="6"/>
        <v>171309.26072509855</v>
      </c>
      <c r="GV5" s="65">
        <f t="shared" si="6"/>
        <v>181587.81636860446</v>
      </c>
      <c r="GW5" s="65">
        <f t="shared" si="6"/>
        <v>192483.08535072074</v>
      </c>
    </row>
    <row r="6" spans="1:205" ht="15">
      <c r="A6" s="9">
        <v>2</v>
      </c>
      <c r="B6" s="1" t="str">
        <f>'Page 3 (MStage DCF)'!B10</f>
        <v>Alliant Energy Co.</v>
      </c>
      <c r="C6" s="64"/>
      <c r="D6" s="64">
        <f aca="true" t="shared" si="7" ref="D6:D26">IRR(E6:GW6)</f>
        <v>0.10982582354024255</v>
      </c>
      <c r="E6" s="65">
        <f>-'Page 3 (MStage DCF)'!C10</f>
        <v>-34.2555576923077</v>
      </c>
      <c r="F6" s="65">
        <f>'Page 3 (MStage DCF)'!D10*(1+'Page 3 (MStage DCF)'!$E10)</f>
        <v>1.6797506666666666</v>
      </c>
      <c r="G6" s="65">
        <f>F6*(1+'Page 3 (MStage DCF)'!$E10)</f>
        <v>1.785798925422222</v>
      </c>
      <c r="H6" s="65">
        <f>G6*(1+'Page 3 (MStage DCF)'!$E10)</f>
        <v>1.8985423642472115</v>
      </c>
      <c r="I6" s="65">
        <f>H6*(1+'Page 3 (MStage DCF)'!$E10)</f>
        <v>2.018403672176685</v>
      </c>
      <c r="J6" s="65">
        <f>I6*(1+'Page 3 (MStage DCF)'!$E10)</f>
        <v>2.1458322240134398</v>
      </c>
      <c r="K6" s="92">
        <f>J6*(1+'Page 3 (MStage DCF)'!F10)</f>
        <v>2.280185163816948</v>
      </c>
      <c r="L6" s="65">
        <f>K6*(1+'Page 3 (MStage DCF)'!G10)</f>
        <v>2.4217593270992714</v>
      </c>
      <c r="M6" s="65">
        <f>L6*(1+'Page 3 (MStage DCF)'!H10)</f>
        <v>2.5708589763376835</v>
      </c>
      <c r="N6" s="65">
        <f>M6*(1+'Page 3 (MStage DCF)'!I10)</f>
        <v>2.7277956342932304</v>
      </c>
      <c r="O6" s="65">
        <f>N6*(1+'Page 3 (MStage DCF)'!J10)</f>
        <v>2.8928878878487327</v>
      </c>
      <c r="P6" s="65">
        <f aca="true" t="shared" si="8" ref="P6:P26">O6*(1+$P$2)</f>
        <v>3.066461161119657</v>
      </c>
      <c r="Q6" s="65">
        <f aca="true" t="shared" si="9" ref="Q6:Q26">P6*(1+$P$2)</f>
        <v>3.2504488307868367</v>
      </c>
      <c r="R6" s="65">
        <f aca="true" t="shared" si="10" ref="R6:R26">Q6*(1+$P$2)</f>
        <v>3.445475760634047</v>
      </c>
      <c r="S6" s="65">
        <f aca="true" t="shared" si="11" ref="S6:S26">R6*(1+$P$2)</f>
        <v>3.65220430627209</v>
      </c>
      <c r="T6" s="65">
        <f aca="true" t="shared" si="12" ref="T6:T26">S6*(1+$P$2)</f>
        <v>3.871336564648416</v>
      </c>
      <c r="U6" s="65">
        <f aca="true" t="shared" si="13" ref="U6:U26">T6*(1+$P$2)</f>
        <v>4.103616758527321</v>
      </c>
      <c r="V6" s="65">
        <f aca="true" t="shared" si="14" ref="V6:V26">U6*(1+$P$2)</f>
        <v>4.34983376403896</v>
      </c>
      <c r="W6" s="65">
        <f aca="true" t="shared" si="15" ref="W6:W26">V6*(1+$P$2)</f>
        <v>4.610823789881298</v>
      </c>
      <c r="X6" s="65">
        <f aca="true" t="shared" si="16" ref="X6:X26">W6*(1+$P$2)</f>
        <v>4.887473217274176</v>
      </c>
      <c r="Y6" s="65">
        <f aca="true" t="shared" si="17" ref="Y6:Y26">X6*(1+$P$2)</f>
        <v>5.180721610310627</v>
      </c>
      <c r="Z6" s="65">
        <f aca="true" t="shared" si="18" ref="Z6:Z26">Y6*(1+$P$2)</f>
        <v>5.491564906929265</v>
      </c>
      <c r="AA6" s="65">
        <f aca="true" t="shared" si="19" ref="AA6:AA26">Z6*(1+$P$2)</f>
        <v>5.821058801345021</v>
      </c>
      <c r="AB6" s="65">
        <f aca="true" t="shared" si="20" ref="AB6:AB26">AA6*(1+$P$2)</f>
        <v>6.170322329425723</v>
      </c>
      <c r="AC6" s="65">
        <f aca="true" t="shared" si="21" ref="AC6:AC26">AB6*(1+$P$2)</f>
        <v>6.540541669191266</v>
      </c>
      <c r="AD6" s="65">
        <f aca="true" t="shared" si="22" ref="AD6:AD26">AC6*(1+$P$2)</f>
        <v>6.932974169342742</v>
      </c>
      <c r="AE6" s="65">
        <f aca="true" t="shared" si="23" ref="AE6:AE26">AD6*(1+$P$2)</f>
        <v>7.348952619503307</v>
      </c>
      <c r="AF6" s="65">
        <f aca="true" t="shared" si="24" ref="AF6:AF26">AE6*(1+$P$2)</f>
        <v>7.789889776673506</v>
      </c>
      <c r="AG6" s="65">
        <f aca="true" t="shared" si="25" ref="AG6:AG26">AF6*(1+$P$2)</f>
        <v>8.257283163273916</v>
      </c>
      <c r="AH6" s="65">
        <f aca="true" t="shared" si="26" ref="AH6:AH26">AG6*(1+$P$2)</f>
        <v>8.752720153070351</v>
      </c>
      <c r="AI6" s="65">
        <f aca="true" t="shared" si="27" ref="AI6:AI26">AH6*(1+$P$2)</f>
        <v>9.277883362254572</v>
      </c>
      <c r="AJ6" s="65">
        <f aca="true" t="shared" si="28" ref="AJ6:AJ26">AI6*(1+$P$2)</f>
        <v>9.834556363989847</v>
      </c>
      <c r="AK6" s="65">
        <f aca="true" t="shared" si="29" ref="AK6:AK26">AJ6*(1+$P$2)</f>
        <v>10.424629745829238</v>
      </c>
      <c r="AL6" s="65">
        <f aca="true" t="shared" si="30" ref="AL6:AL26">AK6*(1+$P$2)</f>
        <v>11.050107530578993</v>
      </c>
      <c r="AM6" s="65">
        <f aca="true" t="shared" si="31" ref="AM6:AM26">AL6*(1+$P$2)</f>
        <v>11.713113982413732</v>
      </c>
      <c r="AN6" s="65">
        <f aca="true" t="shared" si="32" ref="AN6:AN26">AM6*(1+$P$2)</f>
        <v>12.415900821358557</v>
      </c>
      <c r="AO6" s="65">
        <f aca="true" t="shared" si="33" ref="AO6:AO26">AN6*(1+$P$2)</f>
        <v>13.16085487064007</v>
      </c>
      <c r="AP6" s="65">
        <f aca="true" t="shared" si="34" ref="AP6:AP26">AO6*(1+$P$2)</f>
        <v>13.950506162878476</v>
      </c>
      <c r="AQ6" s="65">
        <f aca="true" t="shared" si="35" ref="AQ6:AQ26">AP6*(1+$P$2)</f>
        <v>14.787536532651185</v>
      </c>
      <c r="AR6" s="65">
        <f aca="true" t="shared" si="36" ref="AR6:AR26">AQ6*(1+$P$2)</f>
        <v>15.674788724610256</v>
      </c>
      <c r="AS6" s="65">
        <f aca="true" t="shared" si="37" ref="AS6:AS26">AR6*(1+$P$2)</f>
        <v>16.615276048086873</v>
      </c>
      <c r="AT6" s="65">
        <f aca="true" t="shared" si="38" ref="AT6:AT26">AS6*(1+$P$2)</f>
        <v>17.612192610972087</v>
      </c>
      <c r="AU6" s="65">
        <f aca="true" t="shared" si="39" ref="AU6:AU26">AT6*(1+$P$2)</f>
        <v>18.668924167630415</v>
      </c>
      <c r="AV6" s="65">
        <f aca="true" t="shared" si="40" ref="AV6:AV26">AU6*(1+$P$2)</f>
        <v>19.789059617688242</v>
      </c>
      <c r="AW6" s="65">
        <f aca="true" t="shared" si="41" ref="AW6:AW26">AV6*(1+$P$2)</f>
        <v>20.976403194749537</v>
      </c>
      <c r="AX6" s="65">
        <f aca="true" t="shared" si="42" ref="AX6:AX26">AW6*(1+$P$2)</f>
        <v>22.23498738643451</v>
      </c>
      <c r="AY6" s="65">
        <f aca="true" t="shared" si="43" ref="AY6:AY26">AX6*(1+$P$2)</f>
        <v>23.569086629620582</v>
      </c>
      <c r="AZ6" s="65">
        <f aca="true" t="shared" si="44" ref="AZ6:AZ26">AY6*(1+$P$2)</f>
        <v>24.98323182739782</v>
      </c>
      <c r="BA6" s="65">
        <f aca="true" t="shared" si="45" ref="BA6:BA26">AZ6*(1+$P$2)</f>
        <v>26.48222573704169</v>
      </c>
      <c r="BB6" s="65">
        <f aca="true" t="shared" si="46" ref="BB6:BB26">BA6*(1+$P$2)</f>
        <v>28.071159281264194</v>
      </c>
      <c r="BC6" s="65">
        <f aca="true" t="shared" si="47" ref="BC6:BC26">BB6*(1+$P$2)</f>
        <v>29.75542883814005</v>
      </c>
      <c r="BD6" s="65">
        <f aca="true" t="shared" si="48" ref="BD6:BD26">BC6*(1+$P$2)</f>
        <v>31.540754568428454</v>
      </c>
      <c r="BE6" s="65">
        <f aca="true" t="shared" si="49" ref="BE6:BE26">BD6*(1+$P$2)</f>
        <v>33.433199842534165</v>
      </c>
      <c r="BF6" s="65">
        <f aca="true" t="shared" si="50" ref="BF6:BF26">BE6*(1+$P$2)</f>
        <v>35.43919183308622</v>
      </c>
      <c r="BG6" s="65">
        <f aca="true" t="shared" si="51" ref="BG6:BG26">BF6*(1+$P$2)</f>
        <v>37.5655433430714</v>
      </c>
      <c r="BH6" s="65">
        <f aca="true" t="shared" si="52" ref="BH6:BH26">BG6*(1+$P$2)</f>
        <v>39.81947594365568</v>
      </c>
      <c r="BI6" s="65">
        <f aca="true" t="shared" si="53" ref="BI6:BI26">BH6*(1+$P$2)</f>
        <v>42.20864450027503</v>
      </c>
      <c r="BJ6" s="65">
        <f aca="true" t="shared" si="54" ref="BJ6:BJ26">BI6*(1+$P$2)</f>
        <v>44.74116317029153</v>
      </c>
      <c r="BK6" s="65">
        <f aca="true" t="shared" si="55" ref="BK6:BK26">BJ6*(1+$P$2)</f>
        <v>47.42563296050902</v>
      </c>
      <c r="BL6" s="65">
        <f aca="true" t="shared" si="56" ref="BL6:BL26">BK6*(1+$P$2)</f>
        <v>50.27117093813956</v>
      </c>
      <c r="BM6" s="65">
        <f aca="true" t="shared" si="57" ref="BM6:BM26">BL6*(1+$P$2)</f>
        <v>53.28744119442794</v>
      </c>
      <c r="BN6" s="65">
        <f aca="true" t="shared" si="58" ref="BN6:BN26">BM6*(1+$P$2)</f>
        <v>56.48468766609362</v>
      </c>
      <c r="BO6" s="65">
        <f aca="true" t="shared" si="59" ref="BO6:BO26">BN6*(1+$P$2)</f>
        <v>59.87376892605924</v>
      </c>
      <c r="BP6" s="65">
        <f aca="true" t="shared" si="60" ref="BP6:BP26">BO6*(1+$P$2)</f>
        <v>63.4661950616228</v>
      </c>
      <c r="BQ6" s="65">
        <f aca="true" t="shared" si="61" ref="BQ6:BQ26">BP6*(1+$P$2)</f>
        <v>67.27416676532017</v>
      </c>
      <c r="BR6" s="65">
        <f aca="true" t="shared" si="62" ref="BR6:BR26">BQ6*(1+$P$2)</f>
        <v>71.3106167712394</v>
      </c>
      <c r="BS6" s="65">
        <f aca="true" t="shared" si="63" ref="BS6:BS26">BR6*(1+$P$2)</f>
        <v>75.58925377751376</v>
      </c>
      <c r="BT6" s="65">
        <f aca="true" t="shared" si="64" ref="BT6:BT26">BS6*(1+$P$2)</f>
        <v>80.1246090041646</v>
      </c>
      <c r="BU6" s="65">
        <f aca="true" t="shared" si="65" ref="BU6:BU26">BT6*(1+$P$2)</f>
        <v>84.93208554441448</v>
      </c>
      <c r="BV6" s="65">
        <f aca="true" t="shared" si="66" ref="BV6:BV26">BU6*(1+$P$2)</f>
        <v>90.02801067707935</v>
      </c>
      <c r="BW6" s="65">
        <f aca="true" t="shared" si="67" ref="BW6:BW26">BV6*(1+$P$2)</f>
        <v>95.42969131770411</v>
      </c>
      <c r="BX6" s="65">
        <f aca="true" t="shared" si="68" ref="BX6:BX26">BW6*(1+$P$2)</f>
        <v>101.15547279676636</v>
      </c>
      <c r="BY6" s="65">
        <f aca="true" t="shared" si="69" ref="BY6:BY26">BX6*(1+$P$2)</f>
        <v>107.22480116457234</v>
      </c>
      <c r="BZ6" s="65">
        <f aca="true" t="shared" si="70" ref="BZ6:BZ26">BY6*(1+$P$2)</f>
        <v>113.65828923444668</v>
      </c>
      <c r="CA6" s="65">
        <f aca="true" t="shared" si="71" ref="CA6:CA26">BZ6*(1+$P$2)</f>
        <v>120.4777865885135</v>
      </c>
      <c r="CB6" s="65">
        <f aca="true" t="shared" si="72" ref="CB6:CB26">CA6*(1+$P$2)</f>
        <v>127.70645378382432</v>
      </c>
      <c r="CC6" s="65">
        <f aca="true" t="shared" si="73" ref="CC6:CC26">CB6*(1+$P$2)</f>
        <v>135.36884101085377</v>
      </c>
      <c r="CD6" s="65">
        <f aca="true" t="shared" si="74" ref="CD6:CD26">CC6*(1+$P$2)</f>
        <v>143.490971471505</v>
      </c>
      <c r="CE6" s="65">
        <f aca="true" t="shared" si="75" ref="CE6:CE26">CD6*(1+$P$2)</f>
        <v>152.1004297597953</v>
      </c>
      <c r="CF6" s="65">
        <f aca="true" t="shared" si="76" ref="CF6:CF26">CE6*(1+$P$2)</f>
        <v>161.22645554538303</v>
      </c>
      <c r="CG6" s="65">
        <f aca="true" t="shared" si="77" ref="CG6:CG26">CF6*(1+$P$2)</f>
        <v>170.90004287810604</v>
      </c>
      <c r="CH6" s="65">
        <f aca="true" t="shared" si="78" ref="CH6:CH26">CG6*(1+$P$2)</f>
        <v>181.1540454507924</v>
      </c>
      <c r="CI6" s="65">
        <f aca="true" t="shared" si="79" ref="CI6:CI26">CH6*(1+$P$2)</f>
        <v>192.02328817783996</v>
      </c>
      <c r="CJ6" s="65">
        <f aca="true" t="shared" si="80" ref="CJ6:CJ26">CI6*(1+$P$2)</f>
        <v>203.54468546851038</v>
      </c>
      <c r="CK6" s="65">
        <f aca="true" t="shared" si="81" ref="CK6:CK26">CJ6*(1+$P$2)</f>
        <v>215.757366596621</v>
      </c>
      <c r="CL6" s="65">
        <f aca="true" t="shared" si="82" ref="CL6:CL26">CK6*(1+$P$2)</f>
        <v>228.70280859241828</v>
      </c>
      <c r="CM6" s="65">
        <f aca="true" t="shared" si="83" ref="CM6:CM26">CL6*(1+$P$2)</f>
        <v>242.4249771079634</v>
      </c>
      <c r="CN6" s="65">
        <f aca="true" t="shared" si="84" ref="CN6:CN26">CM6*(1+$P$2)</f>
        <v>256.9704757344412</v>
      </c>
      <c r="CO6" s="65">
        <f aca="true" t="shared" si="85" ref="CO6:CO26">CN6*(1+$P$2)</f>
        <v>272.3887042785077</v>
      </c>
      <c r="CP6" s="65">
        <f aca="true" t="shared" si="86" ref="CP6:CP26">CO6*(1+$P$2)</f>
        <v>288.73202653521815</v>
      </c>
      <c r="CQ6" s="65">
        <f aca="true" t="shared" si="87" ref="CQ6:CQ26">CP6*(1+$P$2)</f>
        <v>306.05594812733125</v>
      </c>
      <c r="CR6" s="65">
        <f aca="true" t="shared" si="88" ref="CR6:CR26">CQ6*(1+$P$2)</f>
        <v>324.41930501497114</v>
      </c>
      <c r="CS6" s="65">
        <f aca="true" t="shared" si="89" ref="CS6:CS26">CR6*(1+$P$2)</f>
        <v>343.8844633158694</v>
      </c>
      <c r="CT6" s="65">
        <f aca="true" t="shared" si="90" ref="CT6:CT26">CS6*(1+$P$2)</f>
        <v>364.5175311148216</v>
      </c>
      <c r="CU6" s="65">
        <f aca="true" t="shared" si="91" ref="CU6:CU26">CT6*(1+$P$2)</f>
        <v>386.38858298171095</v>
      </c>
      <c r="CV6" s="65">
        <f aca="true" t="shared" si="92" ref="CV6:CV26">CU6*(1+$P$2)</f>
        <v>409.5718979606136</v>
      </c>
      <c r="CW6" s="65">
        <f aca="true" t="shared" si="93" ref="CW6:CW26">CV6*(1+$P$2)</f>
        <v>434.14621183825045</v>
      </c>
      <c r="CX6" s="65">
        <f aca="true" t="shared" si="94" ref="CX6:CX26">CW6*(1+$P$2)</f>
        <v>460.1949845485455</v>
      </c>
      <c r="CY6" s="65">
        <f aca="true" t="shared" si="95" ref="CY6:CY26">CX6*(1+$P$2)</f>
        <v>487.80668362145826</v>
      </c>
      <c r="CZ6" s="65">
        <f aca="true" t="shared" si="96" ref="CZ6:CZ26">CY6*(1+$P$2)</f>
        <v>517.0750846387458</v>
      </c>
      <c r="DA6" s="65">
        <f aca="true" t="shared" si="97" ref="DA6:DA26">CZ6*(1+$P$2)</f>
        <v>548.0995897170706</v>
      </c>
      <c r="DB6" s="65">
        <f aca="true" t="shared" si="98" ref="DB6:DB26">DA6*(1+$P$2)</f>
        <v>580.9855651000948</v>
      </c>
      <c r="DC6" s="65">
        <f aca="true" t="shared" si="99" ref="DC6:DC26">DB6*(1+$P$2)</f>
        <v>615.8446990061005</v>
      </c>
      <c r="DD6" s="65">
        <f aca="true" t="shared" si="100" ref="DD6:DD26">DC6*(1+$P$2)</f>
        <v>652.7953809464666</v>
      </c>
      <c r="DE6" s="65">
        <f aca="true" t="shared" si="101" ref="DE6:DE26">DD6*(1+$P$2)</f>
        <v>691.9631038032546</v>
      </c>
      <c r="DF6" s="65">
        <f aca="true" t="shared" si="102" ref="DF6:DF26">DE6*(1+$P$2)</f>
        <v>733.4808900314499</v>
      </c>
      <c r="DG6" s="65">
        <f aca="true" t="shared" si="103" ref="DG6:DG26">DF6*(1+$P$2)</f>
        <v>777.4897434333369</v>
      </c>
      <c r="DH6" s="65">
        <f aca="true" t="shared" si="104" ref="DH6:DH26">DG6*(1+$P$2)</f>
        <v>824.1391280393372</v>
      </c>
      <c r="DI6" s="65">
        <f aca="true" t="shared" si="105" ref="DI6:DI26">DH6*(1+$P$2)</f>
        <v>873.5874757216974</v>
      </c>
      <c r="DJ6" s="65">
        <f aca="true" t="shared" si="106" ref="DJ6:DJ26">DI6*(1+$P$2)</f>
        <v>926.0027242649993</v>
      </c>
      <c r="DK6" s="65">
        <f aca="true" t="shared" si="107" ref="DK6:DK26">DJ6*(1+$P$2)</f>
        <v>981.5628877208993</v>
      </c>
      <c r="DL6" s="65">
        <f aca="true" t="shared" si="108" ref="DL6:DL26">DK6*(1+$P$2)</f>
        <v>1040.4566609841534</v>
      </c>
      <c r="DM6" s="65">
        <f aca="true" t="shared" si="109" ref="DM6:DM26">DL6*(1+$P$2)</f>
        <v>1102.8840606432027</v>
      </c>
      <c r="DN6" s="65">
        <f aca="true" t="shared" si="110" ref="DN6:DN26">DM6*(1+$P$2)</f>
        <v>1169.0571042817949</v>
      </c>
      <c r="DO6" s="65">
        <f aca="true" t="shared" si="111" ref="DO6:DO26">DN6*(1+$P$2)</f>
        <v>1239.2005305387027</v>
      </c>
      <c r="DP6" s="65">
        <f aca="true" t="shared" si="112" ref="DP6:DP26">DO6*(1+$P$2)</f>
        <v>1313.5525623710248</v>
      </c>
      <c r="DQ6" s="65">
        <f aca="true" t="shared" si="113" ref="DQ6:DQ26">DP6*(1+$P$2)</f>
        <v>1392.3657161132865</v>
      </c>
      <c r="DR6" s="65">
        <f aca="true" t="shared" si="114" ref="DR6:DR26">DQ6*(1+$P$2)</f>
        <v>1475.9076590800837</v>
      </c>
      <c r="DS6" s="65">
        <f aca="true" t="shared" si="115" ref="DS6:DS26">DR6*(1+$P$2)</f>
        <v>1564.4621186248887</v>
      </c>
      <c r="DT6" s="65">
        <f aca="true" t="shared" si="116" ref="DT6:DT26">DS6*(1+$P$2)</f>
        <v>1658.329845742382</v>
      </c>
      <c r="DU6" s="65">
        <f aca="true" t="shared" si="117" ref="DU6:DU26">DT6*(1+$P$2)</f>
        <v>1757.829636486925</v>
      </c>
      <c r="DV6" s="65">
        <f aca="true" t="shared" si="118" ref="DV6:DV26">DU6*(1+$P$2)</f>
        <v>1863.2994146761405</v>
      </c>
      <c r="DW6" s="65">
        <f aca="true" t="shared" si="119" ref="DW6:DW26">DV6*(1+$P$2)</f>
        <v>1975.097379556709</v>
      </c>
      <c r="DX6" s="65">
        <f aca="true" t="shared" si="120" ref="DX6:DX26">DW6*(1+$P$2)</f>
        <v>2093.6032223301117</v>
      </c>
      <c r="DY6" s="65">
        <f aca="true" t="shared" si="121" ref="DY6:DY26">DX6*(1+$P$2)</f>
        <v>2219.2194156699184</v>
      </c>
      <c r="DZ6" s="65">
        <f aca="true" t="shared" si="122" ref="DZ6:DZ26">DY6*(1+$P$2)</f>
        <v>2352.372580610114</v>
      </c>
      <c r="EA6" s="65">
        <f aca="true" t="shared" si="123" ref="EA6:EA26">DZ6*(1+$P$2)</f>
        <v>2493.5149354467208</v>
      </c>
      <c r="EB6" s="65">
        <f aca="true" t="shared" si="124" ref="EB6:EB26">EA6*(1+$P$2)</f>
        <v>2643.125831573524</v>
      </c>
      <c r="EC6" s="65">
        <f aca="true" t="shared" si="125" ref="EC6:EC26">EB6*(1+$P$2)</f>
        <v>2801.7133814679355</v>
      </c>
      <c r="ED6" s="65">
        <f aca="true" t="shared" si="126" ref="ED6:ED26">EC6*(1+$P$2)</f>
        <v>2969.816184356012</v>
      </c>
      <c r="EE6" s="65">
        <f aca="true" t="shared" si="127" ref="EE6:EE26">ED6*(1+$P$2)</f>
        <v>3148.005155417373</v>
      </c>
      <c r="EF6" s="65">
        <f aca="true" t="shared" si="128" ref="EF6:EF26">EE6*(1+$P$2)</f>
        <v>3336.8854647424155</v>
      </c>
      <c r="EG6" s="65">
        <f aca="true" t="shared" si="129" ref="EG6:EG26">EF6*(1+$P$2)</f>
        <v>3537.0985926269605</v>
      </c>
      <c r="EH6" s="65">
        <f aca="true" t="shared" si="130" ref="EH6:EH26">EG6*(1+$P$2)</f>
        <v>3749.3245081845785</v>
      </c>
      <c r="EI6" s="65">
        <f aca="true" t="shared" si="131" ref="EI6:EI26">EH6*(1+$P$2)</f>
        <v>3974.2839786756535</v>
      </c>
      <c r="EJ6" s="65">
        <f aca="true" t="shared" si="132" ref="EJ6:EJ26">EI6*(1+$P$2)</f>
        <v>4212.741017396193</v>
      </c>
      <c r="EK6" s="65">
        <f aca="true" t="shared" si="133" ref="EK6:EK26">EJ6*(1+$P$2)</f>
        <v>4465.5054784399645</v>
      </c>
      <c r="EL6" s="65">
        <f aca="true" t="shared" si="134" ref="EL6:EL26">EK6*(1+$P$2)</f>
        <v>4733.435807146363</v>
      </c>
      <c r="EM6" s="65">
        <f aca="true" t="shared" si="135" ref="EM6:EM26">EL6*(1+$P$2)</f>
        <v>5017.441955575145</v>
      </c>
      <c r="EN6" s="65">
        <f aca="true" t="shared" si="136" ref="EN6:EN26">EM6*(1+$P$2)</f>
        <v>5318.488472909654</v>
      </c>
      <c r="EO6" s="65">
        <f aca="true" t="shared" si="137" ref="EO6:EO26">EN6*(1+$P$2)</f>
        <v>5637.597781284233</v>
      </c>
      <c r="EP6" s="65">
        <f aca="true" t="shared" si="138" ref="EP6:EP26">EO6*(1+$P$2)</f>
        <v>5975.853648161287</v>
      </c>
      <c r="EQ6" s="65">
        <f aca="true" t="shared" si="139" ref="EQ6:EQ26">EP6*(1+$P$2)</f>
        <v>6334.404867050965</v>
      </c>
      <c r="ER6" s="65">
        <f aca="true" t="shared" si="140" ref="ER6:ER26">EQ6*(1+$P$2)</f>
        <v>6714.469159074023</v>
      </c>
      <c r="ES6" s="65">
        <f aca="true" t="shared" si="141" ref="ES6:ES26">ER6*(1+$P$2)</f>
        <v>7117.337308618465</v>
      </c>
      <c r="ET6" s="65">
        <f aca="true" t="shared" si="142" ref="ET6:ET26">ES6*(1+$P$2)</f>
        <v>7544.377547135573</v>
      </c>
      <c r="EU6" s="65">
        <f aca="true" t="shared" si="143" ref="EU6:EU26">ET6*(1+$P$2)</f>
        <v>7997.040199963708</v>
      </c>
      <c r="EV6" s="65">
        <f aca="true" t="shared" si="144" ref="EV6:EV26">EU6*(1+$P$2)</f>
        <v>8476.862611961531</v>
      </c>
      <c r="EW6" s="65">
        <f aca="true" t="shared" si="145" ref="EW6:EW26">EV6*(1+$P$2)</f>
        <v>8985.474368679223</v>
      </c>
      <c r="EX6" s="65">
        <f aca="true" t="shared" si="146" ref="EX6:EX26">EW6*(1+$P$2)</f>
        <v>9524.602830799977</v>
      </c>
      <c r="EY6" s="65">
        <f aca="true" t="shared" si="147" ref="EY6:EY26">EX6*(1+$P$2)</f>
        <v>10096.079000647976</v>
      </c>
      <c r="EZ6" s="65">
        <f aca="true" t="shared" si="148" ref="EZ6:EZ26">EY6*(1+$P$2)</f>
        <v>10701.843740686856</v>
      </c>
      <c r="FA6" s="65">
        <f aca="true" t="shared" si="149" ref="FA6:FA26">EZ6*(1+$P$2)</f>
        <v>11343.954365128067</v>
      </c>
      <c r="FB6" s="65">
        <f aca="true" t="shared" si="150" ref="FB6:FB26">FA6*(1+$P$2)</f>
        <v>12024.591627035752</v>
      </c>
      <c r="FC6" s="65">
        <f aca="true" t="shared" si="151" ref="FC6:FC26">FB6*(1+$P$2)</f>
        <v>12746.067124657899</v>
      </c>
      <c r="FD6" s="65">
        <f aca="true" t="shared" si="152" ref="FD6:FD26">FC6*(1+$P$2)</f>
        <v>13510.831152137373</v>
      </c>
      <c r="FE6" s="65">
        <f aca="true" t="shared" si="153" ref="FE6:FE26">FD6*(1+$P$2)</f>
        <v>14321.481021265616</v>
      </c>
      <c r="FF6" s="65">
        <f aca="true" t="shared" si="154" ref="FF6:FF26">FE6*(1+$P$2)</f>
        <v>15180.769882541554</v>
      </c>
      <c r="FG6" s="65">
        <f aca="true" t="shared" si="155" ref="FG6:FG26">FF6*(1+$P$2)</f>
        <v>16091.616075494048</v>
      </c>
      <c r="FH6" s="65">
        <f aca="true" t="shared" si="156" ref="FH6:FH26">FG6*(1+$P$2)</f>
        <v>17057.11304002369</v>
      </c>
      <c r="FI6" s="65">
        <f aca="true" t="shared" si="157" ref="FI6:FI26">FH6*(1+$P$2)</f>
        <v>18080.539822425115</v>
      </c>
      <c r="FJ6" s="65">
        <f aca="true" t="shared" si="158" ref="FJ6:FJ26">FI6*(1+$P$2)</f>
        <v>19165.372211770624</v>
      </c>
      <c r="FK6" s="65">
        <f aca="true" t="shared" si="159" ref="FK6:FK26">FJ6*(1+$P$2)</f>
        <v>20315.294544476863</v>
      </c>
      <c r="FL6" s="65">
        <f aca="true" t="shared" si="160" ref="FL6:FL26">FK6*(1+$P$2)</f>
        <v>21534.212217145476</v>
      </c>
      <c r="FM6" s="65">
        <f aca="true" t="shared" si="161" ref="FM6:FM26">FL6*(1+$P$2)</f>
        <v>22826.264950174205</v>
      </c>
      <c r="FN6" s="65">
        <f aca="true" t="shared" si="162" ref="FN6:FN26">FM6*(1+$P$2)</f>
        <v>24195.84084718466</v>
      </c>
      <c r="FO6" s="65">
        <f aca="true" t="shared" si="163" ref="FO6:FO26">FN6*(1+$P$2)</f>
        <v>25647.59129801574</v>
      </c>
      <c r="FP6" s="65">
        <f aca="true" t="shared" si="164" ref="FP6:FP26">FO6*(1+$P$2)</f>
        <v>27186.446775896686</v>
      </c>
      <c r="FQ6" s="65">
        <f aca="true" t="shared" si="165" ref="FQ6:FQ26">FP6*(1+$P$2)</f>
        <v>28817.63358245049</v>
      </c>
      <c r="FR6" s="65">
        <f aca="true" t="shared" si="166" ref="FR6:FR26">FQ6*(1+$P$2)</f>
        <v>30546.69159739752</v>
      </c>
      <c r="FS6" s="65">
        <f aca="true" t="shared" si="167" ref="FS6:FS26">FR6*(1+$P$2)</f>
        <v>32379.493093241374</v>
      </c>
      <c r="FT6" s="65">
        <f aca="true" t="shared" si="168" ref="FT6:FT26">FS6*(1+$P$2)</f>
        <v>34322.26267883586</v>
      </c>
      <c r="FU6" s="65">
        <f aca="true" t="shared" si="169" ref="FU6:FU26">FT6*(1+$P$2)</f>
        <v>36381.59843956601</v>
      </c>
      <c r="FV6" s="65">
        <f aca="true" t="shared" si="170" ref="FV6:FV26">FU6*(1+$P$2)</f>
        <v>38564.49434593997</v>
      </c>
      <c r="FW6" s="65">
        <f aca="true" t="shared" si="171" ref="FW6:FW26">FV6*(1+$P$2)</f>
        <v>40878.36400669637</v>
      </c>
      <c r="FX6" s="65">
        <f aca="true" t="shared" si="172" ref="FX6:FX26">FW6*(1+$P$2)</f>
        <v>43331.06584709816</v>
      </c>
      <c r="FY6" s="65">
        <f aca="true" t="shared" si="173" ref="FY6:FY26">FX6*(1+$P$2)</f>
        <v>45930.92979792405</v>
      </c>
      <c r="FZ6" s="65">
        <f aca="true" t="shared" si="174" ref="FZ6:FZ26">FY6*(1+$P$2)</f>
        <v>48686.785585799495</v>
      </c>
      <c r="GA6" s="65">
        <f aca="true" t="shared" si="175" ref="GA6:GA26">FZ6*(1+$P$2)</f>
        <v>51607.99272094747</v>
      </c>
      <c r="GB6" s="65">
        <f aca="true" t="shared" si="176" ref="GB6:GB26">GA6*(1+$P$2)</f>
        <v>54704.47228420432</v>
      </c>
      <c r="GC6" s="65">
        <f aca="true" t="shared" si="177" ref="GC6:GC26">GB6*(1+$P$2)</f>
        <v>57986.740621256584</v>
      </c>
      <c r="GD6" s="65">
        <f aca="true" t="shared" si="178" ref="GD6:GD26">GC6*(1+$P$2)</f>
        <v>61465.94505853198</v>
      </c>
      <c r="GE6" s="65">
        <f aca="true" t="shared" si="179" ref="GE6:GE26">GD6*(1+$P$2)</f>
        <v>65153.901762043904</v>
      </c>
      <c r="GF6" s="65">
        <f aca="true" t="shared" si="180" ref="GF6:GF26">GE6*(1+$P$2)</f>
        <v>69063.13586776654</v>
      </c>
      <c r="GG6" s="65">
        <f aca="true" t="shared" si="181" ref="GG6:GG26">GF6*(1+$P$2)</f>
        <v>73206.92401983254</v>
      </c>
      <c r="GH6" s="65">
        <f aca="true" t="shared" si="182" ref="GH6:GH26">GG6*(1+$P$2)</f>
        <v>77599.3394610225</v>
      </c>
      <c r="GI6" s="65">
        <f aca="true" t="shared" si="183" ref="GI6:GI26">GH6*(1+$P$2)</f>
        <v>82255.29982868384</v>
      </c>
      <c r="GJ6" s="65">
        <f aca="true" t="shared" si="184" ref="GJ6:GJ26">GI6*(1+$P$2)</f>
        <v>87190.61781840488</v>
      </c>
      <c r="GK6" s="65">
        <f aca="true" t="shared" si="185" ref="GK6:GK26">GJ6*(1+$P$2)</f>
        <v>92422.05488750918</v>
      </c>
      <c r="GL6" s="65">
        <f aca="true" t="shared" si="186" ref="GL6:GL26">GK6*(1+$P$2)</f>
        <v>97967.37818075973</v>
      </c>
      <c r="GM6" s="65">
        <f aca="true" t="shared" si="187" ref="GM6:GM26">GL6*(1+$P$2)</f>
        <v>103845.42087160531</v>
      </c>
      <c r="GN6" s="65">
        <f aca="true" t="shared" si="188" ref="GN6:GN26">GM6*(1+$P$2)</f>
        <v>110076.14612390164</v>
      </c>
      <c r="GO6" s="65">
        <f aca="true" t="shared" si="189" ref="GO6:GO26">GN6*(1+$P$2)</f>
        <v>116680.71489133574</v>
      </c>
      <c r="GP6" s="65">
        <f aca="true" t="shared" si="190" ref="GP6:GP26">GO6*(1+$P$2)</f>
        <v>123681.55778481589</v>
      </c>
      <c r="GQ6" s="65">
        <f aca="true" t="shared" si="191" ref="GQ6:GQ26">GP6*(1+$P$2)</f>
        <v>131102.45125190486</v>
      </c>
      <c r="GR6" s="65">
        <f aca="true" t="shared" si="192" ref="GR6:GR26">GQ6*(1+$P$2)</f>
        <v>138968.59832701916</v>
      </c>
      <c r="GS6" s="65">
        <f aca="true" t="shared" si="193" ref="GS6:GS26">GR6*(1+$P$2)</f>
        <v>147306.71422664032</v>
      </c>
      <c r="GT6" s="65">
        <f aca="true" t="shared" si="194" ref="GT6:GT26">GS6*(1+$P$2)</f>
        <v>156145.11708023876</v>
      </c>
      <c r="GU6" s="65">
        <f aca="true" t="shared" si="195" ref="GU6:GU26">GT6*(1+$P$2)</f>
        <v>165513.8241050531</v>
      </c>
      <c r="GV6" s="65">
        <f aca="true" t="shared" si="196" ref="GV6:GV26">GU6*(1+$P$2)</f>
        <v>175444.65355135628</v>
      </c>
      <c r="GW6" s="65">
        <f aca="true" t="shared" si="197" ref="GW6:GW26">GV6*(1+$P$2)</f>
        <v>185971.33276443768</v>
      </c>
    </row>
    <row r="7" spans="1:205" ht="15">
      <c r="A7" s="9">
        <v>3</v>
      </c>
      <c r="B7" s="1" t="str">
        <f>'Page 3 (MStage DCF)'!B11</f>
        <v>Black Hills Corp</v>
      </c>
      <c r="C7" s="64"/>
      <c r="D7" s="64">
        <f t="shared" si="7"/>
        <v>0.11013906112232666</v>
      </c>
      <c r="E7" s="65">
        <f>-'Page 3 (MStage DCF)'!C11</f>
        <v>-30.440384615384612</v>
      </c>
      <c r="F7" s="65">
        <f>'Page 3 (MStage DCF)'!D11*(1+'Page 3 (MStage DCF)'!$E11)</f>
        <v>1.5264</v>
      </c>
      <c r="G7" s="65">
        <f>F7*(1+'Page 3 (MStage DCF)'!$E11)</f>
        <v>1.617984</v>
      </c>
      <c r="H7" s="65">
        <f>G7*(1+'Page 3 (MStage DCF)'!$E11)</f>
        <v>1.7150630400000002</v>
      </c>
      <c r="I7" s="65">
        <f>H7*(1+'Page 3 (MStage DCF)'!$E11)</f>
        <v>1.8179668224000003</v>
      </c>
      <c r="J7" s="65">
        <f>I7*(1+'Page 3 (MStage DCF)'!$E11)</f>
        <v>1.9270448317440003</v>
      </c>
      <c r="K7" s="92">
        <f>J7*(1+'Page 3 (MStage DCF)'!F11)</f>
        <v>2.0426675216486405</v>
      </c>
      <c r="L7" s="65">
        <f>K7*(1+'Page 3 (MStage DCF)'!G11)</f>
        <v>2.165227572947559</v>
      </c>
      <c r="M7" s="65">
        <f>L7*(1+'Page 3 (MStage DCF)'!H11)</f>
        <v>2.2951412273244127</v>
      </c>
      <c r="N7" s="65">
        <f>M7*(1+'Page 3 (MStage DCF)'!I11)</f>
        <v>2.4328497009638776</v>
      </c>
      <c r="O7" s="65">
        <f>N7*(1+'Page 3 (MStage DCF)'!J11)</f>
        <v>2.5788206830217106</v>
      </c>
      <c r="P7" s="65">
        <f t="shared" si="8"/>
        <v>2.733549924003013</v>
      </c>
      <c r="Q7" s="65">
        <f t="shared" si="9"/>
        <v>2.897562919443194</v>
      </c>
      <c r="R7" s="65">
        <f t="shared" si="10"/>
        <v>3.071416694609786</v>
      </c>
      <c r="S7" s="65">
        <f t="shared" si="11"/>
        <v>3.255701696286373</v>
      </c>
      <c r="T7" s="65">
        <f t="shared" si="12"/>
        <v>3.4510437980635555</v>
      </c>
      <c r="U7" s="65">
        <f t="shared" si="13"/>
        <v>3.658106425947369</v>
      </c>
      <c r="V7" s="65">
        <f t="shared" si="14"/>
        <v>3.8775928115042113</v>
      </c>
      <c r="W7" s="65">
        <f t="shared" si="15"/>
        <v>4.110248380194464</v>
      </c>
      <c r="X7" s="65">
        <f t="shared" si="16"/>
        <v>4.356863283006132</v>
      </c>
      <c r="Y7" s="65">
        <f t="shared" si="17"/>
        <v>4.6182750799865</v>
      </c>
      <c r="Z7" s="65">
        <f t="shared" si="18"/>
        <v>4.89537158478569</v>
      </c>
      <c r="AA7" s="65">
        <f t="shared" si="19"/>
        <v>5.189093879872832</v>
      </c>
      <c r="AB7" s="65">
        <f t="shared" si="20"/>
        <v>5.500439512665202</v>
      </c>
      <c r="AC7" s="65">
        <f t="shared" si="21"/>
        <v>5.830465883425115</v>
      </c>
      <c r="AD7" s="65">
        <f t="shared" si="22"/>
        <v>6.1802938364306215</v>
      </c>
      <c r="AE7" s="65">
        <f t="shared" si="23"/>
        <v>6.551111466616459</v>
      </c>
      <c r="AF7" s="65">
        <f t="shared" si="24"/>
        <v>6.9441781546134465</v>
      </c>
      <c r="AG7" s="65">
        <f t="shared" si="25"/>
        <v>7.360828843890253</v>
      </c>
      <c r="AH7" s="65">
        <f t="shared" si="26"/>
        <v>7.802478574523669</v>
      </c>
      <c r="AI7" s="65">
        <f t="shared" si="27"/>
        <v>8.27062728899509</v>
      </c>
      <c r="AJ7" s="65">
        <f t="shared" si="28"/>
        <v>8.766864926334796</v>
      </c>
      <c r="AK7" s="65">
        <f t="shared" si="29"/>
        <v>9.292876821914884</v>
      </c>
      <c r="AL7" s="65">
        <f t="shared" si="30"/>
        <v>9.850449431229778</v>
      </c>
      <c r="AM7" s="65">
        <f t="shared" si="31"/>
        <v>10.441476397103566</v>
      </c>
      <c r="AN7" s="65">
        <f t="shared" si="32"/>
        <v>11.06796498092978</v>
      </c>
      <c r="AO7" s="65">
        <f t="shared" si="33"/>
        <v>11.732042879785567</v>
      </c>
      <c r="AP7" s="65">
        <f t="shared" si="34"/>
        <v>12.435965452572702</v>
      </c>
      <c r="AQ7" s="65">
        <f t="shared" si="35"/>
        <v>13.182123379727065</v>
      </c>
      <c r="AR7" s="65">
        <f t="shared" si="36"/>
        <v>13.97305078251069</v>
      </c>
      <c r="AS7" s="65">
        <f t="shared" si="37"/>
        <v>14.811433829461333</v>
      </c>
      <c r="AT7" s="65">
        <f t="shared" si="38"/>
        <v>15.700119859229014</v>
      </c>
      <c r="AU7" s="65">
        <f t="shared" si="39"/>
        <v>16.642127050782754</v>
      </c>
      <c r="AV7" s="65">
        <f t="shared" si="40"/>
        <v>17.64065467382972</v>
      </c>
      <c r="AW7" s="65">
        <f t="shared" si="41"/>
        <v>18.699093954259503</v>
      </c>
      <c r="AX7" s="65">
        <f t="shared" si="42"/>
        <v>19.821039591515074</v>
      </c>
      <c r="AY7" s="65">
        <f t="shared" si="43"/>
        <v>21.01030196700598</v>
      </c>
      <c r="AZ7" s="65">
        <f t="shared" si="44"/>
        <v>22.27092008502634</v>
      </c>
      <c r="BA7" s="65">
        <f t="shared" si="45"/>
        <v>23.607175290127923</v>
      </c>
      <c r="BB7" s="65">
        <f t="shared" si="46"/>
        <v>25.0236058075356</v>
      </c>
      <c r="BC7" s="65">
        <f t="shared" si="47"/>
        <v>26.525022155987738</v>
      </c>
      <c r="BD7" s="65">
        <f t="shared" si="48"/>
        <v>28.116523485347003</v>
      </c>
      <c r="BE7" s="65">
        <f t="shared" si="49"/>
        <v>29.803514894467824</v>
      </c>
      <c r="BF7" s="65">
        <f t="shared" si="50"/>
        <v>31.591725788135896</v>
      </c>
      <c r="BG7" s="65">
        <f t="shared" si="51"/>
        <v>33.487229335424054</v>
      </c>
      <c r="BH7" s="65">
        <f t="shared" si="52"/>
        <v>35.4964630955495</v>
      </c>
      <c r="BI7" s="65">
        <f t="shared" si="53"/>
        <v>37.62625088128247</v>
      </c>
      <c r="BJ7" s="65">
        <f t="shared" si="54"/>
        <v>39.883825934159425</v>
      </c>
      <c r="BK7" s="65">
        <f t="shared" si="55"/>
        <v>42.276855490208995</v>
      </c>
      <c r="BL7" s="65">
        <f t="shared" si="56"/>
        <v>44.81346681962154</v>
      </c>
      <c r="BM7" s="65">
        <f t="shared" si="57"/>
        <v>47.50227482879883</v>
      </c>
      <c r="BN7" s="65">
        <f t="shared" si="58"/>
        <v>50.35241131852676</v>
      </c>
      <c r="BO7" s="65">
        <f t="shared" si="59"/>
        <v>53.37355599763837</v>
      </c>
      <c r="BP7" s="65">
        <f t="shared" si="60"/>
        <v>56.575969357496675</v>
      </c>
      <c r="BQ7" s="65">
        <f t="shared" si="61"/>
        <v>59.970527518946476</v>
      </c>
      <c r="BR7" s="65">
        <f t="shared" si="62"/>
        <v>63.56875917008327</v>
      </c>
      <c r="BS7" s="65">
        <f t="shared" si="63"/>
        <v>67.38288472028827</v>
      </c>
      <c r="BT7" s="65">
        <f t="shared" si="64"/>
        <v>71.42585780350558</v>
      </c>
      <c r="BU7" s="65">
        <f t="shared" si="65"/>
        <v>75.71140927171592</v>
      </c>
      <c r="BV7" s="65">
        <f t="shared" si="66"/>
        <v>80.25409382801888</v>
      </c>
      <c r="BW7" s="65">
        <f t="shared" si="67"/>
        <v>85.06933945770002</v>
      </c>
      <c r="BX7" s="65">
        <f t="shared" si="68"/>
        <v>90.17349982516203</v>
      </c>
      <c r="BY7" s="65">
        <f t="shared" si="69"/>
        <v>95.58390981467176</v>
      </c>
      <c r="BZ7" s="65">
        <f t="shared" si="70"/>
        <v>101.31894440355207</v>
      </c>
      <c r="CA7" s="65">
        <f t="shared" si="71"/>
        <v>107.39808106776519</v>
      </c>
      <c r="CB7" s="65">
        <f t="shared" si="72"/>
        <v>113.84196593183111</v>
      </c>
      <c r="CC7" s="65">
        <f t="shared" si="73"/>
        <v>120.67248388774098</v>
      </c>
      <c r="CD7" s="65">
        <f t="shared" si="74"/>
        <v>127.91283292100545</v>
      </c>
      <c r="CE7" s="65">
        <f t="shared" si="75"/>
        <v>135.5876028962658</v>
      </c>
      <c r="CF7" s="65">
        <f t="shared" si="76"/>
        <v>143.72285907004175</v>
      </c>
      <c r="CG7" s="65">
        <f t="shared" si="77"/>
        <v>152.34623061424426</v>
      </c>
      <c r="CH7" s="65">
        <f t="shared" si="78"/>
        <v>161.48700445109893</v>
      </c>
      <c r="CI7" s="65">
        <f t="shared" si="79"/>
        <v>171.17622471816486</v>
      </c>
      <c r="CJ7" s="65">
        <f t="shared" si="80"/>
        <v>181.44679820125475</v>
      </c>
      <c r="CK7" s="65">
        <f t="shared" si="81"/>
        <v>192.33360609333005</v>
      </c>
      <c r="CL7" s="65">
        <f t="shared" si="82"/>
        <v>203.87362245892987</v>
      </c>
      <c r="CM7" s="65">
        <f t="shared" si="83"/>
        <v>216.10603980646567</v>
      </c>
      <c r="CN7" s="65">
        <f t="shared" si="84"/>
        <v>229.07240219485362</v>
      </c>
      <c r="CO7" s="65">
        <f t="shared" si="85"/>
        <v>242.81674632654486</v>
      </c>
      <c r="CP7" s="65">
        <f t="shared" si="86"/>
        <v>257.38575110613755</v>
      </c>
      <c r="CQ7" s="65">
        <f t="shared" si="87"/>
        <v>272.82889617250584</v>
      </c>
      <c r="CR7" s="65">
        <f t="shared" si="88"/>
        <v>289.1986299428562</v>
      </c>
      <c r="CS7" s="65">
        <f t="shared" si="89"/>
        <v>306.5505477394276</v>
      </c>
      <c r="CT7" s="65">
        <f t="shared" si="90"/>
        <v>324.9435806037933</v>
      </c>
      <c r="CU7" s="65">
        <f t="shared" si="91"/>
        <v>344.4401954400209</v>
      </c>
      <c r="CV7" s="65">
        <f t="shared" si="92"/>
        <v>365.1066071664222</v>
      </c>
      <c r="CW7" s="65">
        <f t="shared" si="93"/>
        <v>387.01300359640754</v>
      </c>
      <c r="CX7" s="65">
        <f t="shared" si="94"/>
        <v>410.23378381219203</v>
      </c>
      <c r="CY7" s="65">
        <f t="shared" si="95"/>
        <v>434.84781084092356</v>
      </c>
      <c r="CZ7" s="65">
        <f t="shared" si="96"/>
        <v>460.938679491379</v>
      </c>
      <c r="DA7" s="65">
        <f t="shared" si="97"/>
        <v>488.59500026086175</v>
      </c>
      <c r="DB7" s="65">
        <f t="shared" si="98"/>
        <v>517.9107002765135</v>
      </c>
      <c r="DC7" s="65">
        <f t="shared" si="99"/>
        <v>548.9853422931043</v>
      </c>
      <c r="DD7" s="65">
        <f t="shared" si="100"/>
        <v>581.9244628306906</v>
      </c>
      <c r="DE7" s="65">
        <f t="shared" si="101"/>
        <v>616.839930600532</v>
      </c>
      <c r="DF7" s="65">
        <f t="shared" si="102"/>
        <v>653.850326436564</v>
      </c>
      <c r="DG7" s="65">
        <f t="shared" si="103"/>
        <v>693.0813460227579</v>
      </c>
      <c r="DH7" s="65">
        <f t="shared" si="104"/>
        <v>734.6662267841234</v>
      </c>
      <c r="DI7" s="65">
        <f t="shared" si="105"/>
        <v>778.7462003911709</v>
      </c>
      <c r="DJ7" s="65">
        <f t="shared" si="106"/>
        <v>825.4709724146412</v>
      </c>
      <c r="DK7" s="65">
        <f t="shared" si="107"/>
        <v>874.9992307595197</v>
      </c>
      <c r="DL7" s="65">
        <f t="shared" si="108"/>
        <v>927.4991846050909</v>
      </c>
      <c r="DM7" s="65">
        <f t="shared" si="109"/>
        <v>983.1491356813964</v>
      </c>
      <c r="DN7" s="65">
        <f t="shared" si="110"/>
        <v>1042.1380838222801</v>
      </c>
      <c r="DO7" s="65">
        <f t="shared" si="111"/>
        <v>1104.6663688516169</v>
      </c>
      <c r="DP7" s="65">
        <f t="shared" si="112"/>
        <v>1170.946350982714</v>
      </c>
      <c r="DQ7" s="65">
        <f t="shared" si="113"/>
        <v>1241.2031320416768</v>
      </c>
      <c r="DR7" s="65">
        <f t="shared" si="114"/>
        <v>1315.6753199641776</v>
      </c>
      <c r="DS7" s="65">
        <f t="shared" si="115"/>
        <v>1394.6158391620284</v>
      </c>
      <c r="DT7" s="65">
        <f t="shared" si="116"/>
        <v>1478.29278951175</v>
      </c>
      <c r="DU7" s="65">
        <f t="shared" si="117"/>
        <v>1566.990356882455</v>
      </c>
      <c r="DV7" s="65">
        <f t="shared" si="118"/>
        <v>1661.0097782954024</v>
      </c>
      <c r="DW7" s="65">
        <f t="shared" si="119"/>
        <v>1760.6703649931267</v>
      </c>
      <c r="DX7" s="65">
        <f t="shared" si="120"/>
        <v>1866.3105868927144</v>
      </c>
      <c r="DY7" s="65">
        <f t="shared" si="121"/>
        <v>1978.2892221062773</v>
      </c>
      <c r="DZ7" s="65">
        <f t="shared" si="122"/>
        <v>2096.9865754326543</v>
      </c>
      <c r="EA7" s="65">
        <f t="shared" si="123"/>
        <v>2222.805769958614</v>
      </c>
      <c r="EB7" s="65">
        <f t="shared" si="124"/>
        <v>2356.174116156131</v>
      </c>
      <c r="EC7" s="65">
        <f t="shared" si="125"/>
        <v>2497.544563125499</v>
      </c>
      <c r="ED7" s="65">
        <f t="shared" si="126"/>
        <v>2647.397236913029</v>
      </c>
      <c r="EE7" s="65">
        <f t="shared" si="127"/>
        <v>2806.2410711278108</v>
      </c>
      <c r="EF7" s="65">
        <f t="shared" si="128"/>
        <v>2974.6155353954796</v>
      </c>
      <c r="EG7" s="65">
        <f t="shared" si="129"/>
        <v>3153.0924675192086</v>
      </c>
      <c r="EH7" s="65">
        <f t="shared" si="130"/>
        <v>3342.2780155703613</v>
      </c>
      <c r="EI7" s="65">
        <f t="shared" si="131"/>
        <v>3542.814696504583</v>
      </c>
      <c r="EJ7" s="65">
        <f t="shared" si="132"/>
        <v>3755.383578294858</v>
      </c>
      <c r="EK7" s="65">
        <f t="shared" si="133"/>
        <v>3980.7065929925498</v>
      </c>
      <c r="EL7" s="65">
        <f t="shared" si="134"/>
        <v>4219.548988572103</v>
      </c>
      <c r="EM7" s="65">
        <f t="shared" si="135"/>
        <v>4472.721927886429</v>
      </c>
      <c r="EN7" s="65">
        <f t="shared" si="136"/>
        <v>4741.085243559614</v>
      </c>
      <c r="EO7" s="65">
        <f t="shared" si="137"/>
        <v>5025.550358173192</v>
      </c>
      <c r="EP7" s="65">
        <f t="shared" si="138"/>
        <v>5327.083379663583</v>
      </c>
      <c r="EQ7" s="65">
        <f t="shared" si="139"/>
        <v>5646.7083824433985</v>
      </c>
      <c r="ER7" s="65">
        <f t="shared" si="140"/>
        <v>5985.510885390003</v>
      </c>
      <c r="ES7" s="65">
        <f t="shared" si="141"/>
        <v>6344.641538513403</v>
      </c>
      <c r="ET7" s="65">
        <f t="shared" si="142"/>
        <v>6725.320030824208</v>
      </c>
      <c r="EU7" s="65">
        <f t="shared" si="143"/>
        <v>7128.83923267366</v>
      </c>
      <c r="EV7" s="65">
        <f t="shared" si="144"/>
        <v>7556.56958663408</v>
      </c>
      <c r="EW7" s="65">
        <f t="shared" si="145"/>
        <v>8009.963761832126</v>
      </c>
      <c r="EX7" s="65">
        <f t="shared" si="146"/>
        <v>8490.561587542054</v>
      </c>
      <c r="EY7" s="65">
        <f t="shared" si="147"/>
        <v>8999.995282794578</v>
      </c>
      <c r="EZ7" s="65">
        <f t="shared" si="148"/>
        <v>9539.994999762253</v>
      </c>
      <c r="FA7" s="65">
        <f t="shared" si="149"/>
        <v>10112.394699747989</v>
      </c>
      <c r="FB7" s="65">
        <f t="shared" si="150"/>
        <v>10719.138381732868</v>
      </c>
      <c r="FC7" s="65">
        <f t="shared" si="151"/>
        <v>11362.28668463684</v>
      </c>
      <c r="FD7" s="65">
        <f t="shared" si="152"/>
        <v>12044.02388571505</v>
      </c>
      <c r="FE7" s="65">
        <f t="shared" si="153"/>
        <v>12766.665318857955</v>
      </c>
      <c r="FF7" s="65">
        <f t="shared" si="154"/>
        <v>13532.665237989433</v>
      </c>
      <c r="FG7" s="65">
        <f t="shared" si="155"/>
        <v>14344.6251522688</v>
      </c>
      <c r="FH7" s="65">
        <f t="shared" si="156"/>
        <v>15205.302661404929</v>
      </c>
      <c r="FI7" s="65">
        <f t="shared" si="157"/>
        <v>16117.620821089226</v>
      </c>
      <c r="FJ7" s="65">
        <f t="shared" si="158"/>
        <v>17084.67807035458</v>
      </c>
      <c r="FK7" s="65">
        <f t="shared" si="159"/>
        <v>18109.758754575858</v>
      </c>
      <c r="FL7" s="65">
        <f t="shared" si="160"/>
        <v>19196.34427985041</v>
      </c>
      <c r="FM7" s="65">
        <f t="shared" si="161"/>
        <v>20348.124936641438</v>
      </c>
      <c r="FN7" s="65">
        <f t="shared" si="162"/>
        <v>21569.012432839925</v>
      </c>
      <c r="FO7" s="65">
        <f t="shared" si="163"/>
        <v>22863.15317881032</v>
      </c>
      <c r="FP7" s="65">
        <f t="shared" si="164"/>
        <v>24234.94236953894</v>
      </c>
      <c r="FQ7" s="65">
        <f t="shared" si="165"/>
        <v>25689.03891171128</v>
      </c>
      <c r="FR7" s="65">
        <f t="shared" si="166"/>
        <v>27230.381246413956</v>
      </c>
      <c r="FS7" s="65">
        <f t="shared" si="167"/>
        <v>28864.204121198793</v>
      </c>
      <c r="FT7" s="65">
        <f t="shared" si="168"/>
        <v>30596.056368470723</v>
      </c>
      <c r="FU7" s="65">
        <f t="shared" si="169"/>
        <v>32431.81975057897</v>
      </c>
      <c r="FV7" s="65">
        <f t="shared" si="170"/>
        <v>34377.72893561371</v>
      </c>
      <c r="FW7" s="65">
        <f t="shared" si="171"/>
        <v>36440.39267175054</v>
      </c>
      <c r="FX7" s="65">
        <f t="shared" si="172"/>
        <v>38626.81623205557</v>
      </c>
      <c r="FY7" s="65">
        <f t="shared" si="173"/>
        <v>40944.42520597891</v>
      </c>
      <c r="FZ7" s="65">
        <f t="shared" si="174"/>
        <v>43401.09071833764</v>
      </c>
      <c r="GA7" s="65">
        <f t="shared" si="175"/>
        <v>46005.1561614379</v>
      </c>
      <c r="GB7" s="65">
        <f t="shared" si="176"/>
        <v>48765.46553112418</v>
      </c>
      <c r="GC7" s="65">
        <f t="shared" si="177"/>
        <v>51691.39346299163</v>
      </c>
      <c r="GD7" s="65">
        <f t="shared" si="178"/>
        <v>54792.87707077113</v>
      </c>
      <c r="GE7" s="65">
        <f t="shared" si="179"/>
        <v>58080.4496950174</v>
      </c>
      <c r="GF7" s="65">
        <f t="shared" si="180"/>
        <v>61565.276676718444</v>
      </c>
      <c r="GG7" s="65">
        <f t="shared" si="181"/>
        <v>65259.19327732155</v>
      </c>
      <c r="GH7" s="65">
        <f t="shared" si="182"/>
        <v>69174.74487396085</v>
      </c>
      <c r="GI7" s="65">
        <f t="shared" si="183"/>
        <v>73325.22956639851</v>
      </c>
      <c r="GJ7" s="65">
        <f t="shared" si="184"/>
        <v>77724.74334038243</v>
      </c>
      <c r="GK7" s="65">
        <f t="shared" si="185"/>
        <v>82388.22794080537</v>
      </c>
      <c r="GL7" s="65">
        <f t="shared" si="186"/>
        <v>87331.5216172537</v>
      </c>
      <c r="GM7" s="65">
        <f t="shared" si="187"/>
        <v>92571.41291428893</v>
      </c>
      <c r="GN7" s="65">
        <f t="shared" si="188"/>
        <v>98125.69768914627</v>
      </c>
      <c r="GO7" s="65">
        <f t="shared" si="189"/>
        <v>104013.23955049505</v>
      </c>
      <c r="GP7" s="65">
        <f t="shared" si="190"/>
        <v>110254.03392352477</v>
      </c>
      <c r="GQ7" s="65">
        <f t="shared" si="191"/>
        <v>116869.27595893625</v>
      </c>
      <c r="GR7" s="65">
        <f t="shared" si="192"/>
        <v>123881.43251647243</v>
      </c>
      <c r="GS7" s="65">
        <f t="shared" si="193"/>
        <v>131314.31846746078</v>
      </c>
      <c r="GT7" s="65">
        <f t="shared" si="194"/>
        <v>139193.17757550842</v>
      </c>
      <c r="GU7" s="65">
        <f t="shared" si="195"/>
        <v>147544.76823003893</v>
      </c>
      <c r="GV7" s="65">
        <f t="shared" si="196"/>
        <v>156397.45432384126</v>
      </c>
      <c r="GW7" s="65">
        <f t="shared" si="197"/>
        <v>165781.30158327174</v>
      </c>
    </row>
    <row r="8" spans="1:205" ht="15">
      <c r="A8" s="9">
        <v>4</v>
      </c>
      <c r="B8" s="1" t="str">
        <f>'Page 3 (MStage DCF)'!B12</f>
        <v>Con. Edison</v>
      </c>
      <c r="C8" s="64"/>
      <c r="D8" s="64">
        <f t="shared" si="7"/>
        <v>0.10985576056280369</v>
      </c>
      <c r="E8" s="65">
        <f>-'Page 3 (MStage DCF)'!C12</f>
        <v>-46.029384615384615</v>
      </c>
      <c r="F8" s="65">
        <f>'Page 3 (MStage DCF)'!D12*(1+'Page 3 (MStage DCF)'!$E12)</f>
        <v>2.4858306666666667</v>
      </c>
      <c r="G8" s="65">
        <f>F8*(1+'Page 3 (MStage DCF)'!$E12)</f>
        <v>2.596367270311111</v>
      </c>
      <c r="H8" s="65">
        <f>G8*(1+'Page 3 (MStage DCF)'!$E12)</f>
        <v>2.7118190682642784</v>
      </c>
      <c r="I8" s="65">
        <f>H8*(1+'Page 3 (MStage DCF)'!$E12)</f>
        <v>2.8324046228330966</v>
      </c>
      <c r="J8" s="65">
        <f>I8*(1+'Page 3 (MStage DCF)'!$E12)</f>
        <v>2.9583522150617414</v>
      </c>
      <c r="K8" s="92">
        <f>J8*(1+'Page 3 (MStage DCF)'!F12)</f>
        <v>3.0975591220704803</v>
      </c>
      <c r="L8" s="65">
        <f>K8*(1+'Page 3 (MStage DCF)'!G12)</f>
        <v>3.25133572381949</v>
      </c>
      <c r="M8" s="65">
        <f>L8*(1+'Page 3 (MStage DCF)'!H12)</f>
        <v>3.421163826460328</v>
      </c>
      <c r="N8" s="65">
        <f>M8*(1+'Page 3 (MStage DCF)'!I12)</f>
        <v>3.6087196300131645</v>
      </c>
      <c r="O8" s="65">
        <f>N8*(1+'Page 3 (MStage DCF)'!J12)</f>
        <v>3.815900233660698</v>
      </c>
      <c r="P8" s="65">
        <f t="shared" si="8"/>
        <v>4.04485424768034</v>
      </c>
      <c r="Q8" s="65">
        <f t="shared" si="9"/>
        <v>4.28754550254116</v>
      </c>
      <c r="R8" s="65">
        <f t="shared" si="10"/>
        <v>4.54479823269363</v>
      </c>
      <c r="S8" s="65">
        <f t="shared" si="11"/>
        <v>4.817486126655248</v>
      </c>
      <c r="T8" s="65">
        <f t="shared" si="12"/>
        <v>5.106535294254563</v>
      </c>
      <c r="U8" s="65">
        <f t="shared" si="13"/>
        <v>5.412927411909837</v>
      </c>
      <c r="V8" s="65">
        <f t="shared" si="14"/>
        <v>5.737703056624428</v>
      </c>
      <c r="W8" s="65">
        <f t="shared" si="15"/>
        <v>6.081965240021893</v>
      </c>
      <c r="X8" s="65">
        <f t="shared" si="16"/>
        <v>6.446883154423207</v>
      </c>
      <c r="Y8" s="65">
        <f t="shared" si="17"/>
        <v>6.8336961436886</v>
      </c>
      <c r="Z8" s="65">
        <f t="shared" si="18"/>
        <v>7.243717912309917</v>
      </c>
      <c r="AA8" s="65">
        <f t="shared" si="19"/>
        <v>7.678340987048512</v>
      </c>
      <c r="AB8" s="65">
        <f t="shared" si="20"/>
        <v>8.139041446271422</v>
      </c>
      <c r="AC8" s="65">
        <f t="shared" si="21"/>
        <v>8.627383933047708</v>
      </c>
      <c r="AD8" s="65">
        <f t="shared" si="22"/>
        <v>9.145026969030571</v>
      </c>
      <c r="AE8" s="65">
        <f t="shared" si="23"/>
        <v>9.693728587172405</v>
      </c>
      <c r="AF8" s="65">
        <f t="shared" si="24"/>
        <v>10.27535230240275</v>
      </c>
      <c r="AG8" s="65">
        <f t="shared" si="25"/>
        <v>10.891873440546915</v>
      </c>
      <c r="AH8" s="65">
        <f t="shared" si="26"/>
        <v>11.54538584697973</v>
      </c>
      <c r="AI8" s="65">
        <f t="shared" si="27"/>
        <v>12.238108997798514</v>
      </c>
      <c r="AJ8" s="65">
        <f t="shared" si="28"/>
        <v>12.972395537666426</v>
      </c>
      <c r="AK8" s="65">
        <f t="shared" si="29"/>
        <v>13.750739269926411</v>
      </c>
      <c r="AL8" s="65">
        <f t="shared" si="30"/>
        <v>14.575783626121996</v>
      </c>
      <c r="AM8" s="65">
        <f t="shared" si="31"/>
        <v>15.450330643689316</v>
      </c>
      <c r="AN8" s="65">
        <f t="shared" si="32"/>
        <v>16.377350482310675</v>
      </c>
      <c r="AO8" s="65">
        <f t="shared" si="33"/>
        <v>17.359991511249316</v>
      </c>
      <c r="AP8" s="65">
        <f t="shared" si="34"/>
        <v>18.401591001924274</v>
      </c>
      <c r="AQ8" s="65">
        <f t="shared" si="35"/>
        <v>19.50568646203973</v>
      </c>
      <c r="AR8" s="65">
        <f t="shared" si="36"/>
        <v>20.676027649762116</v>
      </c>
      <c r="AS8" s="65">
        <f t="shared" si="37"/>
        <v>21.916589308747845</v>
      </c>
      <c r="AT8" s="65">
        <f t="shared" si="38"/>
        <v>23.231584667272717</v>
      </c>
      <c r="AU8" s="65">
        <f t="shared" si="39"/>
        <v>24.625479747309083</v>
      </c>
      <c r="AV8" s="65">
        <f t="shared" si="40"/>
        <v>26.10300853214763</v>
      </c>
      <c r="AW8" s="65">
        <f t="shared" si="41"/>
        <v>27.66918904407649</v>
      </c>
      <c r="AX8" s="65">
        <f t="shared" si="42"/>
        <v>29.32934038672108</v>
      </c>
      <c r="AY8" s="65">
        <f t="shared" si="43"/>
        <v>31.089100809924346</v>
      </c>
      <c r="AZ8" s="65">
        <f t="shared" si="44"/>
        <v>32.95444685851981</v>
      </c>
      <c r="BA8" s="65">
        <f t="shared" si="45"/>
        <v>34.931713670031</v>
      </c>
      <c r="BB8" s="65">
        <f t="shared" si="46"/>
        <v>37.027616490232866</v>
      </c>
      <c r="BC8" s="65">
        <f t="shared" si="47"/>
        <v>39.24927347964684</v>
      </c>
      <c r="BD8" s="65">
        <f t="shared" si="48"/>
        <v>41.60422988842565</v>
      </c>
      <c r="BE8" s="65">
        <f t="shared" si="49"/>
        <v>44.10048368173119</v>
      </c>
      <c r="BF8" s="65">
        <f t="shared" si="50"/>
        <v>46.746512702635066</v>
      </c>
      <c r="BG8" s="65">
        <f t="shared" si="51"/>
        <v>49.55130346479317</v>
      </c>
      <c r="BH8" s="65">
        <f t="shared" si="52"/>
        <v>52.52438167268077</v>
      </c>
      <c r="BI8" s="65">
        <f t="shared" si="53"/>
        <v>55.675844573041616</v>
      </c>
      <c r="BJ8" s="65">
        <f t="shared" si="54"/>
        <v>59.016395247424114</v>
      </c>
      <c r="BK8" s="65">
        <f t="shared" si="55"/>
        <v>62.55737896226957</v>
      </c>
      <c r="BL8" s="65">
        <f t="shared" si="56"/>
        <v>66.31082170000575</v>
      </c>
      <c r="BM8" s="65">
        <f t="shared" si="57"/>
        <v>70.2894710020061</v>
      </c>
      <c r="BN8" s="65">
        <f t="shared" si="58"/>
        <v>74.50683926212646</v>
      </c>
      <c r="BO8" s="65">
        <f t="shared" si="59"/>
        <v>78.97724961785406</v>
      </c>
      <c r="BP8" s="65">
        <f t="shared" si="60"/>
        <v>83.7158845949253</v>
      </c>
      <c r="BQ8" s="65">
        <f t="shared" si="61"/>
        <v>88.73883767062082</v>
      </c>
      <c r="BR8" s="65">
        <f t="shared" si="62"/>
        <v>94.06316793085809</v>
      </c>
      <c r="BS8" s="65">
        <f t="shared" si="63"/>
        <v>99.70695800670957</v>
      </c>
      <c r="BT8" s="65">
        <f t="shared" si="64"/>
        <v>105.68937548711214</v>
      </c>
      <c r="BU8" s="65">
        <f t="shared" si="65"/>
        <v>112.03073801633887</v>
      </c>
      <c r="BV8" s="65">
        <f t="shared" si="66"/>
        <v>118.75258229731921</v>
      </c>
      <c r="BW8" s="65">
        <f t="shared" si="67"/>
        <v>125.87773723515836</v>
      </c>
      <c r="BX8" s="65">
        <f t="shared" si="68"/>
        <v>133.43040146926788</v>
      </c>
      <c r="BY8" s="65">
        <f t="shared" si="69"/>
        <v>141.43622555742397</v>
      </c>
      <c r="BZ8" s="65">
        <f t="shared" si="70"/>
        <v>149.92239909086942</v>
      </c>
      <c r="CA8" s="65">
        <f t="shared" si="71"/>
        <v>158.91774303632158</v>
      </c>
      <c r="CB8" s="65">
        <f t="shared" si="72"/>
        <v>168.45280761850088</v>
      </c>
      <c r="CC8" s="65">
        <f t="shared" si="73"/>
        <v>178.55997607561093</v>
      </c>
      <c r="CD8" s="65">
        <f t="shared" si="74"/>
        <v>189.2735746401476</v>
      </c>
      <c r="CE8" s="65">
        <f t="shared" si="75"/>
        <v>200.62998911855644</v>
      </c>
      <c r="CF8" s="65">
        <f t="shared" si="76"/>
        <v>212.66778846566984</v>
      </c>
      <c r="CG8" s="65">
        <f t="shared" si="77"/>
        <v>225.42785577361005</v>
      </c>
      <c r="CH8" s="65">
        <f t="shared" si="78"/>
        <v>238.95352712002665</v>
      </c>
      <c r="CI8" s="65">
        <f t="shared" si="79"/>
        <v>253.29073874722826</v>
      </c>
      <c r="CJ8" s="65">
        <f t="shared" si="80"/>
        <v>268.488183072062</v>
      </c>
      <c r="CK8" s="65">
        <f t="shared" si="81"/>
        <v>284.5974740563857</v>
      </c>
      <c r="CL8" s="65">
        <f t="shared" si="82"/>
        <v>301.67332249976886</v>
      </c>
      <c r="CM8" s="65">
        <f t="shared" si="83"/>
        <v>319.773721849755</v>
      </c>
      <c r="CN8" s="65">
        <f t="shared" si="84"/>
        <v>338.96014516074035</v>
      </c>
      <c r="CO8" s="65">
        <f t="shared" si="85"/>
        <v>359.2977538703848</v>
      </c>
      <c r="CP8" s="65">
        <f t="shared" si="86"/>
        <v>380.8556191026079</v>
      </c>
      <c r="CQ8" s="65">
        <f t="shared" si="87"/>
        <v>403.70695624876436</v>
      </c>
      <c r="CR8" s="65">
        <f t="shared" si="88"/>
        <v>427.92937362369025</v>
      </c>
      <c r="CS8" s="65">
        <f t="shared" si="89"/>
        <v>453.6051360411117</v>
      </c>
      <c r="CT8" s="65">
        <f t="shared" si="90"/>
        <v>480.8214442035784</v>
      </c>
      <c r="CU8" s="65">
        <f t="shared" si="91"/>
        <v>509.6707308557931</v>
      </c>
      <c r="CV8" s="65">
        <f t="shared" si="92"/>
        <v>540.2509747071407</v>
      </c>
      <c r="CW8" s="65">
        <f t="shared" si="93"/>
        <v>572.6660331895691</v>
      </c>
      <c r="CX8" s="65">
        <f t="shared" si="94"/>
        <v>607.0259951809434</v>
      </c>
      <c r="CY8" s="65">
        <f t="shared" si="95"/>
        <v>643.4475548918</v>
      </c>
      <c r="CZ8" s="65">
        <f t="shared" si="96"/>
        <v>682.054408185308</v>
      </c>
      <c r="DA8" s="65">
        <f t="shared" si="97"/>
        <v>722.9776726764266</v>
      </c>
      <c r="DB8" s="65">
        <f t="shared" si="98"/>
        <v>766.3563330370122</v>
      </c>
      <c r="DC8" s="65">
        <f t="shared" si="99"/>
        <v>812.337713019233</v>
      </c>
      <c r="DD8" s="65">
        <f t="shared" si="100"/>
        <v>861.077975800387</v>
      </c>
      <c r="DE8" s="65">
        <f t="shared" si="101"/>
        <v>912.7426543484103</v>
      </c>
      <c r="DF8" s="65">
        <f t="shared" si="102"/>
        <v>967.5072136093149</v>
      </c>
      <c r="DG8" s="65">
        <f t="shared" si="103"/>
        <v>1025.5576464258738</v>
      </c>
      <c r="DH8" s="65">
        <f t="shared" si="104"/>
        <v>1087.0911052114263</v>
      </c>
      <c r="DI8" s="65">
        <f t="shared" si="105"/>
        <v>1152.316571524112</v>
      </c>
      <c r="DJ8" s="65">
        <f t="shared" si="106"/>
        <v>1221.4555658155589</v>
      </c>
      <c r="DK8" s="65">
        <f t="shared" si="107"/>
        <v>1294.7428997644924</v>
      </c>
      <c r="DL8" s="65">
        <f t="shared" si="108"/>
        <v>1372.427473750362</v>
      </c>
      <c r="DM8" s="65">
        <f t="shared" si="109"/>
        <v>1454.7731221753838</v>
      </c>
      <c r="DN8" s="65">
        <f t="shared" si="110"/>
        <v>1542.059509505907</v>
      </c>
      <c r="DO8" s="65">
        <f t="shared" si="111"/>
        <v>1634.5830800762615</v>
      </c>
      <c r="DP8" s="65">
        <f t="shared" si="112"/>
        <v>1732.6580648808372</v>
      </c>
      <c r="DQ8" s="65">
        <f t="shared" si="113"/>
        <v>1836.6175487736875</v>
      </c>
      <c r="DR8" s="65">
        <f t="shared" si="114"/>
        <v>1946.8146017001088</v>
      </c>
      <c r="DS8" s="65">
        <f t="shared" si="115"/>
        <v>2063.6234778021153</v>
      </c>
      <c r="DT8" s="65">
        <f t="shared" si="116"/>
        <v>2187.4408864702423</v>
      </c>
      <c r="DU8" s="65">
        <f t="shared" si="117"/>
        <v>2318.687339658457</v>
      </c>
      <c r="DV8" s="65">
        <f t="shared" si="118"/>
        <v>2457.8085800379645</v>
      </c>
      <c r="DW8" s="65">
        <f t="shared" si="119"/>
        <v>2605.2770948402426</v>
      </c>
      <c r="DX8" s="65">
        <f t="shared" si="120"/>
        <v>2761.5937205306573</v>
      </c>
      <c r="DY8" s="65">
        <f t="shared" si="121"/>
        <v>2927.2893437624966</v>
      </c>
      <c r="DZ8" s="65">
        <f t="shared" si="122"/>
        <v>3102.9267043882464</v>
      </c>
      <c r="EA8" s="65">
        <f t="shared" si="123"/>
        <v>3289.1023066515413</v>
      </c>
      <c r="EB8" s="65">
        <f t="shared" si="124"/>
        <v>3486.448445050634</v>
      </c>
      <c r="EC8" s="65">
        <f t="shared" si="125"/>
        <v>3695.6353517536722</v>
      </c>
      <c r="ED8" s="65">
        <f t="shared" si="126"/>
        <v>3917.373472858893</v>
      </c>
      <c r="EE8" s="65">
        <f t="shared" si="127"/>
        <v>4152.415881230427</v>
      </c>
      <c r="EF8" s="65">
        <f t="shared" si="128"/>
        <v>4401.5608341042525</v>
      </c>
      <c r="EG8" s="65">
        <f t="shared" si="129"/>
        <v>4665.654484150508</v>
      </c>
      <c r="EH8" s="65">
        <f t="shared" si="130"/>
        <v>4945.593753199539</v>
      </c>
      <c r="EI8" s="65">
        <f t="shared" si="131"/>
        <v>5242.329378391511</v>
      </c>
      <c r="EJ8" s="65">
        <f t="shared" si="132"/>
        <v>5556.869141095002</v>
      </c>
      <c r="EK8" s="65">
        <f t="shared" si="133"/>
        <v>5890.281289560703</v>
      </c>
      <c r="EL8" s="65">
        <f t="shared" si="134"/>
        <v>6243.698166934346</v>
      </c>
      <c r="EM8" s="65">
        <f t="shared" si="135"/>
        <v>6618.320056950407</v>
      </c>
      <c r="EN8" s="65">
        <f t="shared" si="136"/>
        <v>7015.419260367432</v>
      </c>
      <c r="EO8" s="65">
        <f t="shared" si="137"/>
        <v>7436.344415989478</v>
      </c>
      <c r="EP8" s="65">
        <f t="shared" si="138"/>
        <v>7882.525080948847</v>
      </c>
      <c r="EQ8" s="65">
        <f t="shared" si="139"/>
        <v>8355.476585805778</v>
      </c>
      <c r="ER8" s="65">
        <f t="shared" si="140"/>
        <v>8856.805180954125</v>
      </c>
      <c r="ES8" s="65">
        <f t="shared" si="141"/>
        <v>9388.213491811373</v>
      </c>
      <c r="ET8" s="65">
        <f t="shared" si="142"/>
        <v>9951.506301320056</v>
      </c>
      <c r="EU8" s="65">
        <f t="shared" si="143"/>
        <v>10548.59667939926</v>
      </c>
      <c r="EV8" s="65">
        <f t="shared" si="144"/>
        <v>11181.512480163216</v>
      </c>
      <c r="EW8" s="65">
        <f t="shared" si="145"/>
        <v>11852.40322897301</v>
      </c>
      <c r="EX8" s="65">
        <f t="shared" si="146"/>
        <v>12563.54742271139</v>
      </c>
      <c r="EY8" s="65">
        <f t="shared" si="147"/>
        <v>13317.360268074073</v>
      </c>
      <c r="EZ8" s="65">
        <f t="shared" si="148"/>
        <v>14116.401884158518</v>
      </c>
      <c r="FA8" s="65">
        <f t="shared" si="149"/>
        <v>14963.38599720803</v>
      </c>
      <c r="FB8" s="65">
        <f t="shared" si="150"/>
        <v>15861.189157040513</v>
      </c>
      <c r="FC8" s="65">
        <f t="shared" si="151"/>
        <v>16812.860506462945</v>
      </c>
      <c r="FD8" s="65">
        <f t="shared" si="152"/>
        <v>17821.632136850723</v>
      </c>
      <c r="FE8" s="65">
        <f t="shared" si="153"/>
        <v>18890.930065061766</v>
      </c>
      <c r="FF8" s="65">
        <f t="shared" si="154"/>
        <v>20024.385868965473</v>
      </c>
      <c r="FG8" s="65">
        <f t="shared" si="155"/>
        <v>21225.849021103404</v>
      </c>
      <c r="FH8" s="65">
        <f t="shared" si="156"/>
        <v>22499.39996236961</v>
      </c>
      <c r="FI8" s="65">
        <f t="shared" si="157"/>
        <v>23849.36396011179</v>
      </c>
      <c r="FJ8" s="65">
        <f t="shared" si="158"/>
        <v>25280.3257977185</v>
      </c>
      <c r="FK8" s="65">
        <f t="shared" si="159"/>
        <v>26797.145345581608</v>
      </c>
      <c r="FL8" s="65">
        <f t="shared" si="160"/>
        <v>28404.974066316507</v>
      </c>
      <c r="FM8" s="65">
        <f t="shared" si="161"/>
        <v>30109.272510295497</v>
      </c>
      <c r="FN8" s="65">
        <f t="shared" si="162"/>
        <v>31915.82886091323</v>
      </c>
      <c r="FO8" s="65">
        <f t="shared" si="163"/>
        <v>33830.77859256802</v>
      </c>
      <c r="FP8" s="65">
        <f t="shared" si="164"/>
        <v>35860.62530812211</v>
      </c>
      <c r="FQ8" s="65">
        <f t="shared" si="165"/>
        <v>38012.26282660943</v>
      </c>
      <c r="FR8" s="65">
        <f t="shared" si="166"/>
        <v>40292.998596206</v>
      </c>
      <c r="FS8" s="65">
        <f t="shared" si="167"/>
        <v>42710.57851197836</v>
      </c>
      <c r="FT8" s="65">
        <f t="shared" si="168"/>
        <v>45273.213222697064</v>
      </c>
      <c r="FU8" s="65">
        <f t="shared" si="169"/>
        <v>47989.60601605889</v>
      </c>
      <c r="FV8" s="65">
        <f t="shared" si="170"/>
        <v>50868.982377022425</v>
      </c>
      <c r="FW8" s="65">
        <f t="shared" si="171"/>
        <v>53921.121319643775</v>
      </c>
      <c r="FX8" s="65">
        <f t="shared" si="172"/>
        <v>57156.38859882241</v>
      </c>
      <c r="FY8" s="65">
        <f t="shared" si="173"/>
        <v>60585.77191475176</v>
      </c>
      <c r="FZ8" s="65">
        <f t="shared" si="174"/>
        <v>64220.91822963687</v>
      </c>
      <c r="GA8" s="65">
        <f t="shared" si="175"/>
        <v>68074.17332341509</v>
      </c>
      <c r="GB8" s="65">
        <f t="shared" si="176"/>
        <v>72158.62372282</v>
      </c>
      <c r="GC8" s="65">
        <f t="shared" si="177"/>
        <v>76488.14114618921</v>
      </c>
      <c r="GD8" s="65">
        <f t="shared" si="178"/>
        <v>81077.42961496057</v>
      </c>
      <c r="GE8" s="65">
        <f t="shared" si="179"/>
        <v>85942.0753918582</v>
      </c>
      <c r="GF8" s="65">
        <f t="shared" si="180"/>
        <v>91098.5999153697</v>
      </c>
      <c r="GG8" s="65">
        <f t="shared" si="181"/>
        <v>96564.5159102919</v>
      </c>
      <c r="GH8" s="65">
        <f t="shared" si="182"/>
        <v>102358.38686490942</v>
      </c>
      <c r="GI8" s="65">
        <f t="shared" si="183"/>
        <v>108499.89007680399</v>
      </c>
      <c r="GJ8" s="65">
        <f t="shared" si="184"/>
        <v>115009.88348141224</v>
      </c>
      <c r="GK8" s="65">
        <f t="shared" si="185"/>
        <v>121910.47649029698</v>
      </c>
      <c r="GL8" s="65">
        <f t="shared" si="186"/>
        <v>129225.1050797148</v>
      </c>
      <c r="GM8" s="65">
        <f t="shared" si="187"/>
        <v>136978.6113844977</v>
      </c>
      <c r="GN8" s="65">
        <f t="shared" si="188"/>
        <v>145197.32806756755</v>
      </c>
      <c r="GO8" s="65">
        <f t="shared" si="189"/>
        <v>153909.1677516216</v>
      </c>
      <c r="GP8" s="65">
        <f t="shared" si="190"/>
        <v>163143.7178167189</v>
      </c>
      <c r="GQ8" s="65">
        <f t="shared" si="191"/>
        <v>172932.34088572205</v>
      </c>
      <c r="GR8" s="65">
        <f t="shared" si="192"/>
        <v>183308.28133886537</v>
      </c>
      <c r="GS8" s="65">
        <f t="shared" si="193"/>
        <v>194306.7782191973</v>
      </c>
      <c r="GT8" s="65">
        <f t="shared" si="194"/>
        <v>205965.18491234916</v>
      </c>
      <c r="GU8" s="65">
        <f t="shared" si="195"/>
        <v>218323.09600709012</v>
      </c>
      <c r="GV8" s="65">
        <f t="shared" si="196"/>
        <v>231422.48176751554</v>
      </c>
      <c r="GW8" s="65">
        <f t="shared" si="197"/>
        <v>245307.83067356647</v>
      </c>
    </row>
    <row r="9" spans="1:205" ht="15">
      <c r="A9" s="9">
        <v>5</v>
      </c>
      <c r="B9" s="1" t="str">
        <f>'Page 3 (MStage DCF)'!B13</f>
        <v>DPL Inc.</v>
      </c>
      <c r="C9" s="64"/>
      <c r="D9" s="64">
        <f t="shared" si="7"/>
        <v>0.12013980926743908</v>
      </c>
      <c r="E9" s="65">
        <f>-'Page 3 (MStage DCF)'!C13</f>
        <v>-25.26265384615385</v>
      </c>
      <c r="F9" s="65">
        <f>'Page 3 (MStage DCF)'!D13*(1+'Page 3 (MStage DCF)'!$E13)</f>
        <v>1.319262</v>
      </c>
      <c r="G9" s="65">
        <f>F9*(1+'Page 3 (MStage DCF)'!$E13)</f>
        <v>1.436016687</v>
      </c>
      <c r="H9" s="65">
        <f>G9*(1+'Page 3 (MStage DCF)'!$E13)</f>
        <v>1.5631041637995</v>
      </c>
      <c r="I9" s="65">
        <f>H9*(1+'Page 3 (MStage DCF)'!$E13)</f>
        <v>1.7014388822957558</v>
      </c>
      <c r="J9" s="65">
        <f>I9*(1+'Page 3 (MStage DCF)'!$E13)</f>
        <v>1.8520162233789301</v>
      </c>
      <c r="K9" s="92">
        <f>J9*(1+'Page 3 (MStage DCF)'!F13)</f>
        <v>2.0071225820869154</v>
      </c>
      <c r="L9" s="65">
        <f>K9*(1+'Page 3 (MStage DCF)'!G13)</f>
        <v>2.165685266071782</v>
      </c>
      <c r="M9" s="65">
        <f>L9*(1+'Page 3 (MStage DCF)'!H13)</f>
        <v>2.3264873970776114</v>
      </c>
      <c r="N9" s="65">
        <f>M9*(1+'Page 3 (MStage DCF)'!I13)</f>
        <v>2.488178271174505</v>
      </c>
      <c r="O9" s="65">
        <f>N9*(1+'Page 3 (MStage DCF)'!J13)</f>
        <v>2.6492878142330545</v>
      </c>
      <c r="P9" s="65">
        <f t="shared" si="8"/>
        <v>2.808245083087038</v>
      </c>
      <c r="Q9" s="65">
        <f t="shared" si="9"/>
        <v>2.9767397880722606</v>
      </c>
      <c r="R9" s="65">
        <f t="shared" si="10"/>
        <v>3.1553441753565963</v>
      </c>
      <c r="S9" s="65">
        <f t="shared" si="11"/>
        <v>3.344664825877992</v>
      </c>
      <c r="T9" s="65">
        <f t="shared" si="12"/>
        <v>3.5453447154306716</v>
      </c>
      <c r="U9" s="65">
        <f t="shared" si="13"/>
        <v>3.758065398356512</v>
      </c>
      <c r="V9" s="65">
        <f t="shared" si="14"/>
        <v>3.983549322257903</v>
      </c>
      <c r="W9" s="65">
        <f t="shared" si="15"/>
        <v>4.222562281593377</v>
      </c>
      <c r="X9" s="65">
        <f t="shared" si="16"/>
        <v>4.47591601848898</v>
      </c>
      <c r="Y9" s="65">
        <f t="shared" si="17"/>
        <v>4.744470979598319</v>
      </c>
      <c r="Z9" s="65">
        <f t="shared" si="18"/>
        <v>5.029139238374218</v>
      </c>
      <c r="AA9" s="65">
        <f t="shared" si="19"/>
        <v>5.330887592676671</v>
      </c>
      <c r="AB9" s="65">
        <f t="shared" si="20"/>
        <v>5.650740848237271</v>
      </c>
      <c r="AC9" s="65">
        <f t="shared" si="21"/>
        <v>5.989785299131508</v>
      </c>
      <c r="AD9" s="65">
        <f t="shared" si="22"/>
        <v>6.349172417079399</v>
      </c>
      <c r="AE9" s="65">
        <f t="shared" si="23"/>
        <v>6.7301227621041635</v>
      </c>
      <c r="AF9" s="65">
        <f t="shared" si="24"/>
        <v>7.133930127830413</v>
      </c>
      <c r="AG9" s="65">
        <f t="shared" si="25"/>
        <v>7.561965935500238</v>
      </c>
      <c r="AH9" s="65">
        <f t="shared" si="26"/>
        <v>8.015683891630253</v>
      </c>
      <c r="AI9" s="65">
        <f t="shared" si="27"/>
        <v>8.496624925128069</v>
      </c>
      <c r="AJ9" s="65">
        <f t="shared" si="28"/>
        <v>9.006422420635754</v>
      </c>
      <c r="AK9" s="65">
        <f t="shared" si="29"/>
        <v>9.5468077658739</v>
      </c>
      <c r="AL9" s="65">
        <f t="shared" si="30"/>
        <v>10.119616231826335</v>
      </c>
      <c r="AM9" s="65">
        <f t="shared" si="31"/>
        <v>10.726793205735916</v>
      </c>
      <c r="AN9" s="65">
        <f t="shared" si="32"/>
        <v>11.370400798080071</v>
      </c>
      <c r="AO9" s="65">
        <f t="shared" si="33"/>
        <v>12.052624845964877</v>
      </c>
      <c r="AP9" s="65">
        <f t="shared" si="34"/>
        <v>12.77578233672277</v>
      </c>
      <c r="AQ9" s="65">
        <f t="shared" si="35"/>
        <v>13.542329276926138</v>
      </c>
      <c r="AR9" s="65">
        <f t="shared" si="36"/>
        <v>14.354869033541707</v>
      </c>
      <c r="AS9" s="65">
        <f t="shared" si="37"/>
        <v>15.21616117555421</v>
      </c>
      <c r="AT9" s="65">
        <f t="shared" si="38"/>
        <v>16.129130846087463</v>
      </c>
      <c r="AU9" s="65">
        <f t="shared" si="39"/>
        <v>17.096878696852713</v>
      </c>
      <c r="AV9" s="65">
        <f t="shared" si="40"/>
        <v>18.122691418663877</v>
      </c>
      <c r="AW9" s="65">
        <f t="shared" si="41"/>
        <v>19.21005290378371</v>
      </c>
      <c r="AX9" s="65">
        <f t="shared" si="42"/>
        <v>20.362656078010733</v>
      </c>
      <c r="AY9" s="65">
        <f t="shared" si="43"/>
        <v>21.584415442691377</v>
      </c>
      <c r="AZ9" s="65">
        <f t="shared" si="44"/>
        <v>22.87948036925286</v>
      </c>
      <c r="BA9" s="65">
        <f t="shared" si="45"/>
        <v>24.252249191408033</v>
      </c>
      <c r="BB9" s="65">
        <f t="shared" si="46"/>
        <v>25.707384142892515</v>
      </c>
      <c r="BC9" s="65">
        <f t="shared" si="47"/>
        <v>27.249827191466068</v>
      </c>
      <c r="BD9" s="65">
        <f t="shared" si="48"/>
        <v>28.884816822954033</v>
      </c>
      <c r="BE9" s="65">
        <f t="shared" si="49"/>
        <v>30.617905832331274</v>
      </c>
      <c r="BF9" s="65">
        <f t="shared" si="50"/>
        <v>32.45498018227115</v>
      </c>
      <c r="BG9" s="65">
        <f t="shared" si="51"/>
        <v>34.40227899320742</v>
      </c>
      <c r="BH9" s="65">
        <f t="shared" si="52"/>
        <v>36.46641573279987</v>
      </c>
      <c r="BI9" s="65">
        <f t="shared" si="53"/>
        <v>38.654400676767864</v>
      </c>
      <c r="BJ9" s="65">
        <f t="shared" si="54"/>
        <v>40.973664717373936</v>
      </c>
      <c r="BK9" s="65">
        <f t="shared" si="55"/>
        <v>43.432084600416374</v>
      </c>
      <c r="BL9" s="65">
        <f t="shared" si="56"/>
        <v>46.03800967644136</v>
      </c>
      <c r="BM9" s="65">
        <f t="shared" si="57"/>
        <v>48.80029025702785</v>
      </c>
      <c r="BN9" s="65">
        <f t="shared" si="58"/>
        <v>51.72830767244952</v>
      </c>
      <c r="BO9" s="65">
        <f t="shared" si="59"/>
        <v>54.832006132796494</v>
      </c>
      <c r="BP9" s="65">
        <f t="shared" si="60"/>
        <v>58.12192650076429</v>
      </c>
      <c r="BQ9" s="65">
        <f t="shared" si="61"/>
        <v>61.60924209081015</v>
      </c>
      <c r="BR9" s="65">
        <f t="shared" si="62"/>
        <v>65.30579661625876</v>
      </c>
      <c r="BS9" s="65">
        <f t="shared" si="63"/>
        <v>69.22414441323428</v>
      </c>
      <c r="BT9" s="65">
        <f t="shared" si="64"/>
        <v>73.37759307802834</v>
      </c>
      <c r="BU9" s="65">
        <f t="shared" si="65"/>
        <v>77.78024866271005</v>
      </c>
      <c r="BV9" s="65">
        <f t="shared" si="66"/>
        <v>82.44706358247265</v>
      </c>
      <c r="BW9" s="65">
        <f t="shared" si="67"/>
        <v>87.39388739742101</v>
      </c>
      <c r="BX9" s="65">
        <f t="shared" si="68"/>
        <v>92.63752064126628</v>
      </c>
      <c r="BY9" s="65">
        <f t="shared" si="69"/>
        <v>98.19577187974225</v>
      </c>
      <c r="BZ9" s="65">
        <f t="shared" si="70"/>
        <v>104.08751819252679</v>
      </c>
      <c r="CA9" s="65">
        <f t="shared" si="71"/>
        <v>110.3327692840784</v>
      </c>
      <c r="CB9" s="65">
        <f t="shared" si="72"/>
        <v>116.95273544112311</v>
      </c>
      <c r="CC9" s="65">
        <f t="shared" si="73"/>
        <v>123.9698995675905</v>
      </c>
      <c r="CD9" s="65">
        <f t="shared" si="74"/>
        <v>131.40809354164594</v>
      </c>
      <c r="CE9" s="65">
        <f t="shared" si="75"/>
        <v>139.2925791541447</v>
      </c>
      <c r="CF9" s="65">
        <f t="shared" si="76"/>
        <v>147.6501339033934</v>
      </c>
      <c r="CG9" s="65">
        <f t="shared" si="77"/>
        <v>156.509141937597</v>
      </c>
      <c r="CH9" s="65">
        <f t="shared" si="78"/>
        <v>165.89969045385283</v>
      </c>
      <c r="CI9" s="65">
        <f t="shared" si="79"/>
        <v>175.853671881084</v>
      </c>
      <c r="CJ9" s="65">
        <f t="shared" si="80"/>
        <v>186.40489219394905</v>
      </c>
      <c r="CK9" s="65">
        <f t="shared" si="81"/>
        <v>197.589185725586</v>
      </c>
      <c r="CL9" s="65">
        <f t="shared" si="82"/>
        <v>209.44453686912115</v>
      </c>
      <c r="CM9" s="65">
        <f t="shared" si="83"/>
        <v>222.01120908126842</v>
      </c>
      <c r="CN9" s="65">
        <f t="shared" si="84"/>
        <v>235.33188162614454</v>
      </c>
      <c r="CO9" s="65">
        <f t="shared" si="85"/>
        <v>249.45179452371323</v>
      </c>
      <c r="CP9" s="65">
        <f t="shared" si="86"/>
        <v>264.418902195136</v>
      </c>
      <c r="CQ9" s="65">
        <f t="shared" si="87"/>
        <v>280.2840363268442</v>
      </c>
      <c r="CR9" s="65">
        <f t="shared" si="88"/>
        <v>297.1010785064549</v>
      </c>
      <c r="CS9" s="65">
        <f t="shared" si="89"/>
        <v>314.9271432168422</v>
      </c>
      <c r="CT9" s="65">
        <f t="shared" si="90"/>
        <v>333.8227718098527</v>
      </c>
      <c r="CU9" s="65">
        <f t="shared" si="91"/>
        <v>353.8521381184439</v>
      </c>
      <c r="CV9" s="65">
        <f t="shared" si="92"/>
        <v>375.08326640555055</v>
      </c>
      <c r="CW9" s="65">
        <f t="shared" si="93"/>
        <v>397.5882623898836</v>
      </c>
      <c r="CX9" s="65">
        <f t="shared" si="94"/>
        <v>421.4435581332766</v>
      </c>
      <c r="CY9" s="65">
        <f t="shared" si="95"/>
        <v>446.73017162127326</v>
      </c>
      <c r="CZ9" s="65">
        <f t="shared" si="96"/>
        <v>473.53398191854967</v>
      </c>
      <c r="DA9" s="65">
        <f t="shared" si="97"/>
        <v>501.94602083366266</v>
      </c>
      <c r="DB9" s="65">
        <f t="shared" si="98"/>
        <v>532.0627820836825</v>
      </c>
      <c r="DC9" s="65">
        <f t="shared" si="99"/>
        <v>563.9865490087035</v>
      </c>
      <c r="DD9" s="65">
        <f t="shared" si="100"/>
        <v>597.8257419492257</v>
      </c>
      <c r="DE9" s="65">
        <f t="shared" si="101"/>
        <v>633.6952864661794</v>
      </c>
      <c r="DF9" s="65">
        <f t="shared" si="102"/>
        <v>671.7170036541502</v>
      </c>
      <c r="DG9" s="65">
        <f t="shared" si="103"/>
        <v>712.0200238733992</v>
      </c>
      <c r="DH9" s="65">
        <f t="shared" si="104"/>
        <v>754.7412253058031</v>
      </c>
      <c r="DI9" s="65">
        <f t="shared" si="105"/>
        <v>800.0256988241514</v>
      </c>
      <c r="DJ9" s="65">
        <f t="shared" si="106"/>
        <v>848.0272407536005</v>
      </c>
      <c r="DK9" s="65">
        <f t="shared" si="107"/>
        <v>898.9088751988165</v>
      </c>
      <c r="DL9" s="65">
        <f t="shared" si="108"/>
        <v>952.8434077107456</v>
      </c>
      <c r="DM9" s="65">
        <f t="shared" si="109"/>
        <v>1010.0140121733904</v>
      </c>
      <c r="DN9" s="65">
        <f t="shared" si="110"/>
        <v>1070.614852903794</v>
      </c>
      <c r="DO9" s="65">
        <f t="shared" si="111"/>
        <v>1134.8517440780215</v>
      </c>
      <c r="DP9" s="65">
        <f t="shared" si="112"/>
        <v>1202.9428487227028</v>
      </c>
      <c r="DQ9" s="65">
        <f t="shared" si="113"/>
        <v>1275.1194196460651</v>
      </c>
      <c r="DR9" s="65">
        <f t="shared" si="114"/>
        <v>1351.626584824829</v>
      </c>
      <c r="DS9" s="65">
        <f t="shared" si="115"/>
        <v>1432.724179914319</v>
      </c>
      <c r="DT9" s="65">
        <f t="shared" si="116"/>
        <v>1518.6876307091782</v>
      </c>
      <c r="DU9" s="65">
        <f t="shared" si="117"/>
        <v>1609.8088885517288</v>
      </c>
      <c r="DV9" s="65">
        <f t="shared" si="118"/>
        <v>1706.3974218648327</v>
      </c>
      <c r="DW9" s="65">
        <f t="shared" si="119"/>
        <v>1808.7812671767228</v>
      </c>
      <c r="DX9" s="65">
        <f t="shared" si="120"/>
        <v>1917.3081432073263</v>
      </c>
      <c r="DY9" s="65">
        <f t="shared" si="121"/>
        <v>2032.346631799766</v>
      </c>
      <c r="DZ9" s="65">
        <f t="shared" si="122"/>
        <v>2154.2874297077524</v>
      </c>
      <c r="EA9" s="65">
        <f t="shared" si="123"/>
        <v>2283.5446754902177</v>
      </c>
      <c r="EB9" s="65">
        <f t="shared" si="124"/>
        <v>2420.557356019631</v>
      </c>
      <c r="EC9" s="65">
        <f t="shared" si="125"/>
        <v>2565.7907973808087</v>
      </c>
      <c r="ED9" s="65">
        <f t="shared" si="126"/>
        <v>2719.7382452236575</v>
      </c>
      <c r="EE9" s="65">
        <f t="shared" si="127"/>
        <v>2882.922539937077</v>
      </c>
      <c r="EF9" s="65">
        <f t="shared" si="128"/>
        <v>3055.897892333302</v>
      </c>
      <c r="EG9" s="65">
        <f t="shared" si="129"/>
        <v>3239.2517658733004</v>
      </c>
      <c r="EH9" s="65">
        <f t="shared" si="130"/>
        <v>3433.606871825699</v>
      </c>
      <c r="EI9" s="65">
        <f t="shared" si="131"/>
        <v>3639.6232841352407</v>
      </c>
      <c r="EJ9" s="65">
        <f t="shared" si="132"/>
        <v>3858.0006811833555</v>
      </c>
      <c r="EK9" s="65">
        <f t="shared" si="133"/>
        <v>4089.480722054357</v>
      </c>
      <c r="EL9" s="65">
        <f t="shared" si="134"/>
        <v>4334.849565377619</v>
      </c>
      <c r="EM9" s="65">
        <f t="shared" si="135"/>
        <v>4594.940539300276</v>
      </c>
      <c r="EN9" s="65">
        <f t="shared" si="136"/>
        <v>4870.636971658293</v>
      </c>
      <c r="EO9" s="65">
        <f t="shared" si="137"/>
        <v>5162.875189957791</v>
      </c>
      <c r="EP9" s="65">
        <f t="shared" si="138"/>
        <v>5472.6477013552585</v>
      </c>
      <c r="EQ9" s="65">
        <f t="shared" si="139"/>
        <v>5801.006563436575</v>
      </c>
      <c r="ER9" s="65">
        <f t="shared" si="140"/>
        <v>6149.06695724277</v>
      </c>
      <c r="ES9" s="65">
        <f t="shared" si="141"/>
        <v>6518.010974677336</v>
      </c>
      <c r="ET9" s="65">
        <f t="shared" si="142"/>
        <v>6909.0916331579765</v>
      </c>
      <c r="EU9" s="65">
        <f t="shared" si="143"/>
        <v>7323.637131147456</v>
      </c>
      <c r="EV9" s="65">
        <f t="shared" si="144"/>
        <v>7763.055359016304</v>
      </c>
      <c r="EW9" s="65">
        <f t="shared" si="145"/>
        <v>8228.838680557283</v>
      </c>
      <c r="EX9" s="65">
        <f t="shared" si="146"/>
        <v>8722.56900139072</v>
      </c>
      <c r="EY9" s="65">
        <f t="shared" si="147"/>
        <v>9245.923141474164</v>
      </c>
      <c r="EZ9" s="65">
        <f t="shared" si="148"/>
        <v>9800.678529962615</v>
      </c>
      <c r="FA9" s="65">
        <f t="shared" si="149"/>
        <v>10388.719241760373</v>
      </c>
      <c r="FB9" s="65">
        <f t="shared" si="150"/>
        <v>11012.042396265995</v>
      </c>
      <c r="FC9" s="65">
        <f t="shared" si="151"/>
        <v>11672.764940041956</v>
      </c>
      <c r="FD9" s="65">
        <f t="shared" si="152"/>
        <v>12373.130836444474</v>
      </c>
      <c r="FE9" s="65">
        <f t="shared" si="153"/>
        <v>13115.518686631143</v>
      </c>
      <c r="FF9" s="65">
        <f t="shared" si="154"/>
        <v>13902.449807829013</v>
      </c>
      <c r="FG9" s="65">
        <f t="shared" si="155"/>
        <v>14736.596796298754</v>
      </c>
      <c r="FH9" s="65">
        <f t="shared" si="156"/>
        <v>15620.79260407668</v>
      </c>
      <c r="FI9" s="65">
        <f t="shared" si="157"/>
        <v>16558.04016032128</v>
      </c>
      <c r="FJ9" s="65">
        <f t="shared" si="158"/>
        <v>17551.52256994056</v>
      </c>
      <c r="FK9" s="65">
        <f t="shared" si="159"/>
        <v>18604.613924136993</v>
      </c>
      <c r="FL9" s="65">
        <f t="shared" si="160"/>
        <v>19720.890759585214</v>
      </c>
      <c r="FM9" s="65">
        <f t="shared" si="161"/>
        <v>20904.14420516033</v>
      </c>
      <c r="FN9" s="65">
        <f t="shared" si="162"/>
        <v>22158.39285746995</v>
      </c>
      <c r="FO9" s="65">
        <f t="shared" si="163"/>
        <v>23487.896428918146</v>
      </c>
      <c r="FP9" s="65">
        <f t="shared" si="164"/>
        <v>24897.170214653237</v>
      </c>
      <c r="FQ9" s="65">
        <f t="shared" si="165"/>
        <v>26391.00042753243</v>
      </c>
      <c r="FR9" s="65">
        <f t="shared" si="166"/>
        <v>27974.46045318438</v>
      </c>
      <c r="FS9" s="65">
        <f t="shared" si="167"/>
        <v>29652.928080375445</v>
      </c>
      <c r="FT9" s="65">
        <f t="shared" si="168"/>
        <v>31432.10376519797</v>
      </c>
      <c r="FU9" s="65">
        <f t="shared" si="169"/>
        <v>33318.02999110985</v>
      </c>
      <c r="FV9" s="65">
        <f t="shared" si="170"/>
        <v>35317.11179057644</v>
      </c>
      <c r="FW9" s="65">
        <f t="shared" si="171"/>
        <v>37436.13849801103</v>
      </c>
      <c r="FX9" s="65">
        <f t="shared" si="172"/>
        <v>39682.30680789169</v>
      </c>
      <c r="FY9" s="65">
        <f t="shared" si="173"/>
        <v>42063.2452163652</v>
      </c>
      <c r="FZ9" s="65">
        <f t="shared" si="174"/>
        <v>44587.03992934711</v>
      </c>
      <c r="GA9" s="65">
        <f t="shared" si="175"/>
        <v>47262.26232510794</v>
      </c>
      <c r="GB9" s="65">
        <f t="shared" si="176"/>
        <v>50097.99806461442</v>
      </c>
      <c r="GC9" s="65">
        <f t="shared" si="177"/>
        <v>53103.87794849129</v>
      </c>
      <c r="GD9" s="65">
        <f t="shared" si="178"/>
        <v>56290.11062540077</v>
      </c>
      <c r="GE9" s="65">
        <f t="shared" si="179"/>
        <v>59667.51726292482</v>
      </c>
      <c r="GF9" s="65">
        <f t="shared" si="180"/>
        <v>63247.56829870031</v>
      </c>
      <c r="GG9" s="65">
        <f t="shared" si="181"/>
        <v>67042.42239662234</v>
      </c>
      <c r="GH9" s="65">
        <f t="shared" si="182"/>
        <v>71064.96774041968</v>
      </c>
      <c r="GI9" s="65">
        <f t="shared" si="183"/>
        <v>75328.86580484487</v>
      </c>
      <c r="GJ9" s="65">
        <f t="shared" si="184"/>
        <v>79848.59775313556</v>
      </c>
      <c r="GK9" s="65">
        <f t="shared" si="185"/>
        <v>84639.5136183237</v>
      </c>
      <c r="GL9" s="65">
        <f t="shared" si="186"/>
        <v>89717.88443542313</v>
      </c>
      <c r="GM9" s="65">
        <f t="shared" si="187"/>
        <v>95100.95750154852</v>
      </c>
      <c r="GN9" s="65">
        <f t="shared" si="188"/>
        <v>100807.01495164144</v>
      </c>
      <c r="GO9" s="65">
        <f t="shared" si="189"/>
        <v>106855.43584873993</v>
      </c>
      <c r="GP9" s="65">
        <f t="shared" si="190"/>
        <v>113266.76199966433</v>
      </c>
      <c r="GQ9" s="65">
        <f t="shared" si="191"/>
        <v>120062.7677196442</v>
      </c>
      <c r="GR9" s="65">
        <f t="shared" si="192"/>
        <v>127266.53378282285</v>
      </c>
      <c r="GS9" s="65">
        <f t="shared" si="193"/>
        <v>134902.52580979222</v>
      </c>
      <c r="GT9" s="65">
        <f t="shared" si="194"/>
        <v>142996.67735837976</v>
      </c>
      <c r="GU9" s="65">
        <f t="shared" si="195"/>
        <v>151576.47799988257</v>
      </c>
      <c r="GV9" s="65">
        <f t="shared" si="196"/>
        <v>160671.06667987554</v>
      </c>
      <c r="GW9" s="65">
        <f t="shared" si="197"/>
        <v>170311.3306806681</v>
      </c>
    </row>
    <row r="10" spans="1:205" ht="15">
      <c r="A10" s="9">
        <v>6</v>
      </c>
      <c r="B10" s="1" t="str">
        <f>'Page 3 (MStage DCF)'!B14</f>
        <v>DTE Energy Co.</v>
      </c>
      <c r="C10" s="64"/>
      <c r="D10" s="64">
        <f t="shared" si="7"/>
        <v>0.10468170657562087</v>
      </c>
      <c r="E10" s="65">
        <f>-'Page 3 (MStage DCF)'!C14</f>
        <v>-46.87935</v>
      </c>
      <c r="F10" s="65">
        <f>'Page 3 (MStage DCF)'!D14*(1+'Page 3 (MStage DCF)'!$E14)</f>
        <v>2.2231733333333334</v>
      </c>
      <c r="G10" s="65">
        <f>F10*(1+'Page 3 (MStage DCF)'!$E14)</f>
        <v>2.3313677688888887</v>
      </c>
      <c r="H10" s="65">
        <f>G10*(1+'Page 3 (MStage DCF)'!$E14)</f>
        <v>2.4448276669748146</v>
      </c>
      <c r="I10" s="65">
        <f>H10*(1+'Page 3 (MStage DCF)'!$E14)</f>
        <v>2.563809280100922</v>
      </c>
      <c r="J10" s="65">
        <f>I10*(1+'Page 3 (MStage DCF)'!$E14)</f>
        <v>2.6885813317325002</v>
      </c>
      <c r="K10" s="92">
        <f>J10*(1+'Page 3 (MStage DCF)'!F14)</f>
        <v>2.824504054614532</v>
      </c>
      <c r="L10" s="65">
        <f>K10*(1+'Page 3 (MStage DCF)'!G14)</f>
        <v>2.972633600589872</v>
      </c>
      <c r="M10" s="65">
        <f>L10*(1+'Page 3 (MStage DCF)'!H14)</f>
        <v>3.1341466928885886</v>
      </c>
      <c r="N10" s="65">
        <f>M10*(1+'Page 3 (MStage DCF)'!I14)</f>
        <v>3.3103553847332137</v>
      </c>
      <c r="O10" s="65">
        <f>N10*(1+'Page 3 (MStage DCF)'!J14)</f>
        <v>3.50272381431271</v>
      </c>
      <c r="P10" s="65">
        <f t="shared" si="8"/>
        <v>3.712887243171473</v>
      </c>
      <c r="Q10" s="65">
        <f t="shared" si="9"/>
        <v>3.9356604777617616</v>
      </c>
      <c r="R10" s="65">
        <f t="shared" si="10"/>
        <v>4.171800106427468</v>
      </c>
      <c r="S10" s="65">
        <f t="shared" si="11"/>
        <v>4.422108112813116</v>
      </c>
      <c r="T10" s="65">
        <f t="shared" si="12"/>
        <v>4.687434599581903</v>
      </c>
      <c r="U10" s="65">
        <f t="shared" si="13"/>
        <v>4.968680675556818</v>
      </c>
      <c r="V10" s="65">
        <f t="shared" si="14"/>
        <v>5.266801516090227</v>
      </c>
      <c r="W10" s="65">
        <f t="shared" si="15"/>
        <v>5.5828096070556406</v>
      </c>
      <c r="X10" s="65">
        <f t="shared" si="16"/>
        <v>5.917778183478979</v>
      </c>
      <c r="Y10" s="65">
        <f t="shared" si="17"/>
        <v>6.272844874487718</v>
      </c>
      <c r="Z10" s="65">
        <f t="shared" si="18"/>
        <v>6.649215566956982</v>
      </c>
      <c r="AA10" s="65">
        <f t="shared" si="19"/>
        <v>7.048168500974401</v>
      </c>
      <c r="AB10" s="65">
        <f t="shared" si="20"/>
        <v>7.471058611032865</v>
      </c>
      <c r="AC10" s="65">
        <f t="shared" si="21"/>
        <v>7.919322127694838</v>
      </c>
      <c r="AD10" s="65">
        <f t="shared" si="22"/>
        <v>8.394481455356528</v>
      </c>
      <c r="AE10" s="65">
        <f t="shared" si="23"/>
        <v>8.898150342677921</v>
      </c>
      <c r="AF10" s="65">
        <f t="shared" si="24"/>
        <v>9.432039363238596</v>
      </c>
      <c r="AG10" s="65">
        <f t="shared" si="25"/>
        <v>9.997961725032912</v>
      </c>
      <c r="AH10" s="65">
        <f t="shared" si="26"/>
        <v>10.597839428534888</v>
      </c>
      <c r="AI10" s="65">
        <f t="shared" si="27"/>
        <v>11.233709794246982</v>
      </c>
      <c r="AJ10" s="65">
        <f t="shared" si="28"/>
        <v>11.907732381901802</v>
      </c>
      <c r="AK10" s="65">
        <f t="shared" si="29"/>
        <v>12.62219632481591</v>
      </c>
      <c r="AL10" s="65">
        <f t="shared" si="30"/>
        <v>13.379528104304866</v>
      </c>
      <c r="AM10" s="65">
        <f t="shared" si="31"/>
        <v>14.182299790563158</v>
      </c>
      <c r="AN10" s="65">
        <f t="shared" si="32"/>
        <v>15.033237777996948</v>
      </c>
      <c r="AO10" s="65">
        <f t="shared" si="33"/>
        <v>15.935232044676766</v>
      </c>
      <c r="AP10" s="65">
        <f t="shared" si="34"/>
        <v>16.891345967357374</v>
      </c>
      <c r="AQ10" s="65">
        <f t="shared" si="35"/>
        <v>17.904826725398816</v>
      </c>
      <c r="AR10" s="65">
        <f t="shared" si="36"/>
        <v>18.979116328922746</v>
      </c>
      <c r="AS10" s="65">
        <f t="shared" si="37"/>
        <v>20.117863308658112</v>
      </c>
      <c r="AT10" s="65">
        <f t="shared" si="38"/>
        <v>21.3249351071776</v>
      </c>
      <c r="AU10" s="65">
        <f t="shared" si="39"/>
        <v>22.604431213608255</v>
      </c>
      <c r="AV10" s="65">
        <f t="shared" si="40"/>
        <v>23.96069708642475</v>
      </c>
      <c r="AW10" s="65">
        <f t="shared" si="41"/>
        <v>25.39833891161024</v>
      </c>
      <c r="AX10" s="65">
        <f t="shared" si="42"/>
        <v>26.922239246306855</v>
      </c>
      <c r="AY10" s="65">
        <f t="shared" si="43"/>
        <v>28.537573601085267</v>
      </c>
      <c r="AZ10" s="65">
        <f t="shared" si="44"/>
        <v>30.249828017150385</v>
      </c>
      <c r="BA10" s="65">
        <f t="shared" si="45"/>
        <v>32.06481769817941</v>
      </c>
      <c r="BB10" s="65">
        <f t="shared" si="46"/>
        <v>33.98870676007018</v>
      </c>
      <c r="BC10" s="65">
        <f t="shared" si="47"/>
        <v>36.02802916567439</v>
      </c>
      <c r="BD10" s="65">
        <f t="shared" si="48"/>
        <v>38.18971091561485</v>
      </c>
      <c r="BE10" s="65">
        <f t="shared" si="49"/>
        <v>40.48109357055175</v>
      </c>
      <c r="BF10" s="65">
        <f t="shared" si="50"/>
        <v>42.90995918478486</v>
      </c>
      <c r="BG10" s="65">
        <f t="shared" si="51"/>
        <v>45.484556735871955</v>
      </c>
      <c r="BH10" s="65">
        <f t="shared" si="52"/>
        <v>48.21363014002427</v>
      </c>
      <c r="BI10" s="65">
        <f t="shared" si="53"/>
        <v>51.10644794842573</v>
      </c>
      <c r="BJ10" s="65">
        <f t="shared" si="54"/>
        <v>54.17283482533128</v>
      </c>
      <c r="BK10" s="65">
        <f t="shared" si="55"/>
        <v>57.423204914851155</v>
      </c>
      <c r="BL10" s="65">
        <f t="shared" si="56"/>
        <v>60.86859720974223</v>
      </c>
      <c r="BM10" s="65">
        <f t="shared" si="57"/>
        <v>64.52071304232676</v>
      </c>
      <c r="BN10" s="65">
        <f t="shared" si="58"/>
        <v>68.39195582486637</v>
      </c>
      <c r="BO10" s="65">
        <f t="shared" si="59"/>
        <v>72.49547317435835</v>
      </c>
      <c r="BP10" s="65">
        <f t="shared" si="60"/>
        <v>76.84520156481986</v>
      </c>
      <c r="BQ10" s="65">
        <f t="shared" si="61"/>
        <v>81.45591365870905</v>
      </c>
      <c r="BR10" s="65">
        <f t="shared" si="62"/>
        <v>86.3432684782316</v>
      </c>
      <c r="BS10" s="65">
        <f t="shared" si="63"/>
        <v>91.5238645869255</v>
      </c>
      <c r="BT10" s="65">
        <f t="shared" si="64"/>
        <v>97.01529646214104</v>
      </c>
      <c r="BU10" s="65">
        <f t="shared" si="65"/>
        <v>102.8362142498695</v>
      </c>
      <c r="BV10" s="65">
        <f t="shared" si="66"/>
        <v>109.00638710486167</v>
      </c>
      <c r="BW10" s="65">
        <f t="shared" si="67"/>
        <v>115.54677033115338</v>
      </c>
      <c r="BX10" s="65">
        <f t="shared" si="68"/>
        <v>122.47957655102259</v>
      </c>
      <c r="BY10" s="65">
        <f t="shared" si="69"/>
        <v>129.82835114408394</v>
      </c>
      <c r="BZ10" s="65">
        <f t="shared" si="70"/>
        <v>137.61805221272897</v>
      </c>
      <c r="CA10" s="65">
        <f t="shared" si="71"/>
        <v>145.8751353454927</v>
      </c>
      <c r="CB10" s="65">
        <f t="shared" si="72"/>
        <v>154.62764346622228</v>
      </c>
      <c r="CC10" s="65">
        <f t="shared" si="73"/>
        <v>163.90530207419562</v>
      </c>
      <c r="CD10" s="65">
        <f t="shared" si="74"/>
        <v>173.73962019864737</v>
      </c>
      <c r="CE10" s="65">
        <f t="shared" si="75"/>
        <v>184.16399741056622</v>
      </c>
      <c r="CF10" s="65">
        <f t="shared" si="76"/>
        <v>195.21383725520022</v>
      </c>
      <c r="CG10" s="65">
        <f t="shared" si="77"/>
        <v>206.92666749051224</v>
      </c>
      <c r="CH10" s="65">
        <f t="shared" si="78"/>
        <v>219.34226753994298</v>
      </c>
      <c r="CI10" s="65">
        <f t="shared" si="79"/>
        <v>232.50280359233957</v>
      </c>
      <c r="CJ10" s="65">
        <f t="shared" si="80"/>
        <v>246.45297180787995</v>
      </c>
      <c r="CK10" s="65">
        <f t="shared" si="81"/>
        <v>261.24015011635277</v>
      </c>
      <c r="CL10" s="65">
        <f t="shared" si="82"/>
        <v>276.91455912333396</v>
      </c>
      <c r="CM10" s="65">
        <f t="shared" si="83"/>
        <v>293.529432670734</v>
      </c>
      <c r="CN10" s="65">
        <f t="shared" si="84"/>
        <v>311.14119863097807</v>
      </c>
      <c r="CO10" s="65">
        <f t="shared" si="85"/>
        <v>329.8096705488368</v>
      </c>
      <c r="CP10" s="65">
        <f t="shared" si="86"/>
        <v>349.598250781767</v>
      </c>
      <c r="CQ10" s="65">
        <f t="shared" si="87"/>
        <v>370.574145828673</v>
      </c>
      <c r="CR10" s="65">
        <f t="shared" si="88"/>
        <v>392.8085945783934</v>
      </c>
      <c r="CS10" s="65">
        <f t="shared" si="89"/>
        <v>416.37711025309704</v>
      </c>
      <c r="CT10" s="65">
        <f t="shared" si="90"/>
        <v>441.3597368682829</v>
      </c>
      <c r="CU10" s="65">
        <f t="shared" si="91"/>
        <v>467.8413210803799</v>
      </c>
      <c r="CV10" s="65">
        <f t="shared" si="92"/>
        <v>495.9118003452027</v>
      </c>
      <c r="CW10" s="65">
        <f t="shared" si="93"/>
        <v>525.6665083659149</v>
      </c>
      <c r="CX10" s="65">
        <f t="shared" si="94"/>
        <v>557.2064988678698</v>
      </c>
      <c r="CY10" s="65">
        <f t="shared" si="95"/>
        <v>590.6388887999419</v>
      </c>
      <c r="CZ10" s="65">
        <f t="shared" si="96"/>
        <v>626.0772221279385</v>
      </c>
      <c r="DA10" s="65">
        <f t="shared" si="97"/>
        <v>663.6418554556149</v>
      </c>
      <c r="DB10" s="65">
        <f t="shared" si="98"/>
        <v>703.4603667829518</v>
      </c>
      <c r="DC10" s="65">
        <f t="shared" si="99"/>
        <v>745.667988789929</v>
      </c>
      <c r="DD10" s="65">
        <f t="shared" si="100"/>
        <v>790.4080681173248</v>
      </c>
      <c r="DE10" s="65">
        <f t="shared" si="101"/>
        <v>837.8325522043643</v>
      </c>
      <c r="DF10" s="65">
        <f t="shared" si="102"/>
        <v>888.1025053366262</v>
      </c>
      <c r="DG10" s="65">
        <f t="shared" si="103"/>
        <v>941.3886556568239</v>
      </c>
      <c r="DH10" s="65">
        <f t="shared" si="104"/>
        <v>997.8719749962333</v>
      </c>
      <c r="DI10" s="65">
        <f t="shared" si="105"/>
        <v>1057.7442934960075</v>
      </c>
      <c r="DJ10" s="65">
        <f t="shared" si="106"/>
        <v>1121.208951105768</v>
      </c>
      <c r="DK10" s="65">
        <f t="shared" si="107"/>
        <v>1188.481488172114</v>
      </c>
      <c r="DL10" s="65">
        <f t="shared" si="108"/>
        <v>1259.790377462441</v>
      </c>
      <c r="DM10" s="65">
        <f t="shared" si="109"/>
        <v>1335.3778001101875</v>
      </c>
      <c r="DN10" s="65">
        <f t="shared" si="110"/>
        <v>1415.5004681167989</v>
      </c>
      <c r="DO10" s="65">
        <f t="shared" si="111"/>
        <v>1500.4304962038068</v>
      </c>
      <c r="DP10" s="65">
        <f t="shared" si="112"/>
        <v>1590.4563259760353</v>
      </c>
      <c r="DQ10" s="65">
        <f t="shared" si="113"/>
        <v>1685.8837055345975</v>
      </c>
      <c r="DR10" s="65">
        <f t="shared" si="114"/>
        <v>1787.0367278666736</v>
      </c>
      <c r="DS10" s="65">
        <f t="shared" si="115"/>
        <v>1894.258931538674</v>
      </c>
      <c r="DT10" s="65">
        <f t="shared" si="116"/>
        <v>2007.9144674309946</v>
      </c>
      <c r="DU10" s="65">
        <f t="shared" si="117"/>
        <v>2128.3893354768543</v>
      </c>
      <c r="DV10" s="65">
        <f t="shared" si="118"/>
        <v>2256.0926956054655</v>
      </c>
      <c r="DW10" s="65">
        <f t="shared" si="119"/>
        <v>2391.4582573417933</v>
      </c>
      <c r="DX10" s="65">
        <f t="shared" si="120"/>
        <v>2534.945752782301</v>
      </c>
      <c r="DY10" s="65">
        <f t="shared" si="121"/>
        <v>2687.042497949239</v>
      </c>
      <c r="DZ10" s="65">
        <f t="shared" si="122"/>
        <v>2848.2650478261935</v>
      </c>
      <c r="EA10" s="65">
        <f t="shared" si="123"/>
        <v>3019.160950695765</v>
      </c>
      <c r="EB10" s="65">
        <f t="shared" si="124"/>
        <v>3200.3106077375114</v>
      </c>
      <c r="EC10" s="65">
        <f t="shared" si="125"/>
        <v>3392.3292442017623</v>
      </c>
      <c r="ED10" s="65">
        <f t="shared" si="126"/>
        <v>3595.868998853868</v>
      </c>
      <c r="EE10" s="65">
        <f t="shared" si="127"/>
        <v>3811.6211387851004</v>
      </c>
      <c r="EF10" s="65">
        <f t="shared" si="128"/>
        <v>4040.3184071122064</v>
      </c>
      <c r="EG10" s="65">
        <f t="shared" si="129"/>
        <v>4282.737511538939</v>
      </c>
      <c r="EH10" s="65">
        <f t="shared" si="130"/>
        <v>4539.701762231275</v>
      </c>
      <c r="EI10" s="65">
        <f t="shared" si="131"/>
        <v>4812.0838679651515</v>
      </c>
      <c r="EJ10" s="65">
        <f t="shared" si="132"/>
        <v>5100.808900043061</v>
      </c>
      <c r="EK10" s="65">
        <f t="shared" si="133"/>
        <v>5406.857434045645</v>
      </c>
      <c r="EL10" s="65">
        <f t="shared" si="134"/>
        <v>5731.268880088384</v>
      </c>
      <c r="EM10" s="65">
        <f t="shared" si="135"/>
        <v>6075.145012893688</v>
      </c>
      <c r="EN10" s="65">
        <f t="shared" si="136"/>
        <v>6439.65371366731</v>
      </c>
      <c r="EO10" s="65">
        <f t="shared" si="137"/>
        <v>6826.032936487349</v>
      </c>
      <c r="EP10" s="65">
        <f t="shared" si="138"/>
        <v>7235.59491267659</v>
      </c>
      <c r="EQ10" s="65">
        <f t="shared" si="139"/>
        <v>7669.730607437185</v>
      </c>
      <c r="ER10" s="65">
        <f t="shared" si="140"/>
        <v>8129.914443883417</v>
      </c>
      <c r="ES10" s="65">
        <f t="shared" si="141"/>
        <v>8617.709310516422</v>
      </c>
      <c r="ET10" s="65">
        <f t="shared" si="142"/>
        <v>9134.771869147407</v>
      </c>
      <c r="EU10" s="65">
        <f t="shared" si="143"/>
        <v>9682.858181296253</v>
      </c>
      <c r="EV10" s="65">
        <f t="shared" si="144"/>
        <v>10263.829672174028</v>
      </c>
      <c r="EW10" s="65">
        <f t="shared" si="145"/>
        <v>10879.659452504471</v>
      </c>
      <c r="EX10" s="65">
        <f t="shared" si="146"/>
        <v>11532.43901965474</v>
      </c>
      <c r="EY10" s="65">
        <f t="shared" si="147"/>
        <v>12224.385360834025</v>
      </c>
      <c r="EZ10" s="65">
        <f t="shared" si="148"/>
        <v>12957.848482484067</v>
      </c>
      <c r="FA10" s="65">
        <f t="shared" si="149"/>
        <v>13735.319391433111</v>
      </c>
      <c r="FB10" s="65">
        <f t="shared" si="150"/>
        <v>14559.4385549191</v>
      </c>
      <c r="FC10" s="65">
        <f t="shared" si="151"/>
        <v>15433.004868214246</v>
      </c>
      <c r="FD10" s="65">
        <f t="shared" si="152"/>
        <v>16358.985160307102</v>
      </c>
      <c r="FE10" s="65">
        <f t="shared" si="153"/>
        <v>17340.52426992553</v>
      </c>
      <c r="FF10" s="65">
        <f t="shared" si="154"/>
        <v>18380.95572612106</v>
      </c>
      <c r="FG10" s="65">
        <f t="shared" si="155"/>
        <v>19483.813069688327</v>
      </c>
      <c r="FH10" s="65">
        <f t="shared" si="156"/>
        <v>20652.841853869628</v>
      </c>
      <c r="FI10" s="65">
        <f t="shared" si="157"/>
        <v>21892.012365101808</v>
      </c>
      <c r="FJ10" s="65">
        <f t="shared" si="158"/>
        <v>23205.533107007916</v>
      </c>
      <c r="FK10" s="65">
        <f t="shared" si="159"/>
        <v>24597.86509342839</v>
      </c>
      <c r="FL10" s="65">
        <f t="shared" si="160"/>
        <v>26073.736999034096</v>
      </c>
      <c r="FM10" s="65">
        <f t="shared" si="161"/>
        <v>27638.161218976144</v>
      </c>
      <c r="FN10" s="65">
        <f t="shared" si="162"/>
        <v>29296.450892114713</v>
      </c>
      <c r="FO10" s="65">
        <f t="shared" si="163"/>
        <v>31054.2379456416</v>
      </c>
      <c r="FP10" s="65">
        <f t="shared" si="164"/>
        <v>32917.4922223801</v>
      </c>
      <c r="FQ10" s="65">
        <f t="shared" si="165"/>
        <v>34892.5417557229</v>
      </c>
      <c r="FR10" s="65">
        <f t="shared" si="166"/>
        <v>36986.094261066275</v>
      </c>
      <c r="FS10" s="65">
        <f t="shared" si="167"/>
        <v>39205.259916730254</v>
      </c>
      <c r="FT10" s="65">
        <f t="shared" si="168"/>
        <v>41557.575511734074</v>
      </c>
      <c r="FU10" s="65">
        <f t="shared" si="169"/>
        <v>44051.03004243812</v>
      </c>
      <c r="FV10" s="65">
        <f t="shared" si="170"/>
        <v>46694.09184498441</v>
      </c>
      <c r="FW10" s="65">
        <f t="shared" si="171"/>
        <v>49495.73735568348</v>
      </c>
      <c r="FX10" s="65">
        <f t="shared" si="172"/>
        <v>52465.48159702449</v>
      </c>
      <c r="FY10" s="65">
        <f t="shared" si="173"/>
        <v>55613.410492845964</v>
      </c>
      <c r="FZ10" s="65">
        <f t="shared" si="174"/>
        <v>58950.215122416725</v>
      </c>
      <c r="GA10" s="65">
        <f t="shared" si="175"/>
        <v>62487.22802976173</v>
      </c>
      <c r="GB10" s="65">
        <f t="shared" si="176"/>
        <v>66236.46171154744</v>
      </c>
      <c r="GC10" s="65">
        <f t="shared" si="177"/>
        <v>70210.6494142403</v>
      </c>
      <c r="GD10" s="65">
        <f t="shared" si="178"/>
        <v>74423.28837909472</v>
      </c>
      <c r="GE10" s="65">
        <f t="shared" si="179"/>
        <v>78888.6856818404</v>
      </c>
      <c r="GF10" s="65">
        <f t="shared" si="180"/>
        <v>83622.00682275083</v>
      </c>
      <c r="GG10" s="65">
        <f t="shared" si="181"/>
        <v>88639.32723211589</v>
      </c>
      <c r="GH10" s="65">
        <f t="shared" si="182"/>
        <v>93957.68686604284</v>
      </c>
      <c r="GI10" s="65">
        <f t="shared" si="183"/>
        <v>99595.14807800543</v>
      </c>
      <c r="GJ10" s="65">
        <f t="shared" si="184"/>
        <v>105570.85696268576</v>
      </c>
      <c r="GK10" s="65">
        <f t="shared" si="185"/>
        <v>111905.10838044691</v>
      </c>
      <c r="GL10" s="65">
        <f t="shared" si="186"/>
        <v>118619.41488327373</v>
      </c>
      <c r="GM10" s="65">
        <f t="shared" si="187"/>
        <v>125736.57977627015</v>
      </c>
      <c r="GN10" s="65">
        <f t="shared" si="188"/>
        <v>133280.77456284637</v>
      </c>
      <c r="GO10" s="65">
        <f t="shared" si="189"/>
        <v>141277.62103661717</v>
      </c>
      <c r="GP10" s="65">
        <f t="shared" si="190"/>
        <v>149754.2782988142</v>
      </c>
      <c r="GQ10" s="65">
        <f t="shared" si="191"/>
        <v>158739.53499674305</v>
      </c>
      <c r="GR10" s="65">
        <f t="shared" si="192"/>
        <v>168263.90709654766</v>
      </c>
      <c r="GS10" s="65">
        <f t="shared" si="193"/>
        <v>178359.7415223405</v>
      </c>
      <c r="GT10" s="65">
        <f t="shared" si="194"/>
        <v>189061.32601368095</v>
      </c>
      <c r="GU10" s="65">
        <f t="shared" si="195"/>
        <v>200405.00557450182</v>
      </c>
      <c r="GV10" s="65">
        <f t="shared" si="196"/>
        <v>212429.30590897193</v>
      </c>
      <c r="GW10" s="65">
        <f t="shared" si="197"/>
        <v>225175.06426351026</v>
      </c>
    </row>
    <row r="11" spans="1:205" ht="15">
      <c r="A11" s="9">
        <v>7</v>
      </c>
      <c r="B11" s="1" t="str">
        <f>'Page 3 (MStage DCF)'!B15</f>
        <v>Duke Energy</v>
      </c>
      <c r="C11" s="64"/>
      <c r="D11" s="64">
        <f t="shared" si="7"/>
        <v>0.11316246545555246</v>
      </c>
      <c r="E11" s="65">
        <f>-'Page 3 (MStage DCF)'!C15</f>
        <v>-16.937126923076924</v>
      </c>
      <c r="F11" s="65">
        <f>'Page 3 (MStage DCF)'!D15*(1+'Page 3 (MStage DCF)'!$E15)</f>
        <v>1.0156066666666665</v>
      </c>
      <c r="G11" s="65">
        <f>F11*(1+'Page 3 (MStage DCF)'!$E15)</f>
        <v>1.052507042222222</v>
      </c>
      <c r="H11" s="65">
        <f>G11*(1+'Page 3 (MStage DCF)'!$E15)</f>
        <v>1.0907481314229628</v>
      </c>
      <c r="I11" s="65">
        <f>H11*(1+'Page 3 (MStage DCF)'!$E15)</f>
        <v>1.1303786468646637</v>
      </c>
      <c r="J11" s="65">
        <f>I11*(1+'Page 3 (MStage DCF)'!$E15)</f>
        <v>1.17144907103408</v>
      </c>
      <c r="K11" s="92">
        <f>J11*(1+'Page 3 (MStage DCF)'!F15)</f>
        <v>1.2186324363951748</v>
      </c>
      <c r="L11" s="65">
        <f>K11*(1+'Page 3 (MStage DCF)'!G15)</f>
        <v>1.2725230708046502</v>
      </c>
      <c r="M11" s="65">
        <f>L11*(1+'Page 3 (MStage DCF)'!H15)</f>
        <v>1.333816265381741</v>
      </c>
      <c r="N11" s="65">
        <f>M11*(1+'Page 3 (MStage DCF)'!I15)</f>
        <v>1.4033229129888563</v>
      </c>
      <c r="O11" s="65">
        <f>N11*(1+'Page 3 (MStage DCF)'!J15)</f>
        <v>1.4819869585002872</v>
      </c>
      <c r="P11" s="65">
        <f t="shared" si="8"/>
        <v>1.5709061760103045</v>
      </c>
      <c r="Q11" s="65">
        <f t="shared" si="9"/>
        <v>1.6651605465709227</v>
      </c>
      <c r="R11" s="65">
        <f t="shared" si="10"/>
        <v>1.7650701793651782</v>
      </c>
      <c r="S11" s="65">
        <f t="shared" si="11"/>
        <v>1.870974390127089</v>
      </c>
      <c r="T11" s="65">
        <f t="shared" si="12"/>
        <v>1.9832328535347143</v>
      </c>
      <c r="U11" s="65">
        <f t="shared" si="13"/>
        <v>2.1022268247467975</v>
      </c>
      <c r="V11" s="65">
        <f t="shared" si="14"/>
        <v>2.2283604342316052</v>
      </c>
      <c r="W11" s="65">
        <f t="shared" si="15"/>
        <v>2.362062060285502</v>
      </c>
      <c r="X11" s="65">
        <f t="shared" si="16"/>
        <v>2.503785783902632</v>
      </c>
      <c r="Y11" s="65">
        <f t="shared" si="17"/>
        <v>2.6540129309367897</v>
      </c>
      <c r="Z11" s="65">
        <f t="shared" si="18"/>
        <v>2.813253706792997</v>
      </c>
      <c r="AA11" s="65">
        <f t="shared" si="19"/>
        <v>2.982048929200577</v>
      </c>
      <c r="AB11" s="65">
        <f t="shared" si="20"/>
        <v>3.160971864952612</v>
      </c>
      <c r="AC11" s="65">
        <f t="shared" si="21"/>
        <v>3.3506301768497693</v>
      </c>
      <c r="AD11" s="65">
        <f t="shared" si="22"/>
        <v>3.5516679874607555</v>
      </c>
      <c r="AE11" s="65">
        <f t="shared" si="23"/>
        <v>3.764768066708401</v>
      </c>
      <c r="AF11" s="65">
        <f t="shared" si="24"/>
        <v>3.9906541507109052</v>
      </c>
      <c r="AG11" s="65">
        <f t="shared" si="25"/>
        <v>4.23009339975356</v>
      </c>
      <c r="AH11" s="65">
        <f t="shared" si="26"/>
        <v>4.483899003738774</v>
      </c>
      <c r="AI11" s="65">
        <f t="shared" si="27"/>
        <v>4.7529329439631</v>
      </c>
      <c r="AJ11" s="65">
        <f t="shared" si="28"/>
        <v>5.038108920600886</v>
      </c>
      <c r="AK11" s="65">
        <f t="shared" si="29"/>
        <v>5.34039545583694</v>
      </c>
      <c r="AL11" s="65">
        <f t="shared" si="30"/>
        <v>5.660819183187156</v>
      </c>
      <c r="AM11" s="65">
        <f t="shared" si="31"/>
        <v>6.000468334178386</v>
      </c>
      <c r="AN11" s="65">
        <f t="shared" si="32"/>
        <v>6.3604964342290895</v>
      </c>
      <c r="AO11" s="65">
        <f t="shared" si="33"/>
        <v>6.742126220282835</v>
      </c>
      <c r="AP11" s="65">
        <f t="shared" si="34"/>
        <v>7.146653793499806</v>
      </c>
      <c r="AQ11" s="65">
        <f t="shared" si="35"/>
        <v>7.575453021109794</v>
      </c>
      <c r="AR11" s="65">
        <f t="shared" si="36"/>
        <v>8.029980202376382</v>
      </c>
      <c r="AS11" s="65">
        <f t="shared" si="37"/>
        <v>8.511779014518966</v>
      </c>
      <c r="AT11" s="65">
        <f t="shared" si="38"/>
        <v>9.022485755390104</v>
      </c>
      <c r="AU11" s="65">
        <f t="shared" si="39"/>
        <v>9.56383490071351</v>
      </c>
      <c r="AV11" s="65">
        <f t="shared" si="40"/>
        <v>10.137664994756323</v>
      </c>
      <c r="AW11" s="65">
        <f t="shared" si="41"/>
        <v>10.745924894441703</v>
      </c>
      <c r="AX11" s="65">
        <f t="shared" si="42"/>
        <v>11.390680388108207</v>
      </c>
      <c r="AY11" s="65">
        <f t="shared" si="43"/>
        <v>12.074121211394699</v>
      </c>
      <c r="AZ11" s="65">
        <f t="shared" si="44"/>
        <v>12.798568484078382</v>
      </c>
      <c r="BA11" s="65">
        <f t="shared" si="45"/>
        <v>13.566482593123085</v>
      </c>
      <c r="BB11" s="65">
        <f t="shared" si="46"/>
        <v>14.38047154871047</v>
      </c>
      <c r="BC11" s="65">
        <f t="shared" si="47"/>
        <v>15.2432998416331</v>
      </c>
      <c r="BD11" s="65">
        <f t="shared" si="48"/>
        <v>16.157897832131088</v>
      </c>
      <c r="BE11" s="65">
        <f t="shared" si="49"/>
        <v>17.127371702058955</v>
      </c>
      <c r="BF11" s="65">
        <f t="shared" si="50"/>
        <v>18.155014004182494</v>
      </c>
      <c r="BG11" s="65">
        <f t="shared" si="51"/>
        <v>19.244314844433443</v>
      </c>
      <c r="BH11" s="65">
        <f t="shared" si="52"/>
        <v>20.39897373509945</v>
      </c>
      <c r="BI11" s="65">
        <f t="shared" si="53"/>
        <v>21.622912159205416</v>
      </c>
      <c r="BJ11" s="65">
        <f t="shared" si="54"/>
        <v>22.920286888757744</v>
      </c>
      <c r="BK11" s="65">
        <f t="shared" si="55"/>
        <v>24.29550410208321</v>
      </c>
      <c r="BL11" s="65">
        <f t="shared" si="56"/>
        <v>25.753234348208206</v>
      </c>
      <c r="BM11" s="65">
        <f t="shared" si="57"/>
        <v>27.2984284091007</v>
      </c>
      <c r="BN11" s="65">
        <f t="shared" si="58"/>
        <v>28.936334113646744</v>
      </c>
      <c r="BO11" s="65">
        <f t="shared" si="59"/>
        <v>30.67251416046555</v>
      </c>
      <c r="BP11" s="65">
        <f t="shared" si="60"/>
        <v>32.512865010093485</v>
      </c>
      <c r="BQ11" s="65">
        <f t="shared" si="61"/>
        <v>34.463636910699094</v>
      </c>
      <c r="BR11" s="65">
        <f t="shared" si="62"/>
        <v>36.53145512534104</v>
      </c>
      <c r="BS11" s="65">
        <f t="shared" si="63"/>
        <v>38.72334243286151</v>
      </c>
      <c r="BT11" s="65">
        <f t="shared" si="64"/>
        <v>41.0467429788332</v>
      </c>
      <c r="BU11" s="65">
        <f t="shared" si="65"/>
        <v>43.509547557563195</v>
      </c>
      <c r="BV11" s="65">
        <f t="shared" si="66"/>
        <v>46.12012041101699</v>
      </c>
      <c r="BW11" s="65">
        <f t="shared" si="67"/>
        <v>48.88732763567801</v>
      </c>
      <c r="BX11" s="65">
        <f t="shared" si="68"/>
        <v>51.8205672938187</v>
      </c>
      <c r="BY11" s="65">
        <f t="shared" si="69"/>
        <v>54.92980133144782</v>
      </c>
      <c r="BZ11" s="65">
        <f t="shared" si="70"/>
        <v>58.22558941133469</v>
      </c>
      <c r="CA11" s="65">
        <f t="shared" si="71"/>
        <v>61.71912477601477</v>
      </c>
      <c r="CB11" s="65">
        <f t="shared" si="72"/>
        <v>65.42227226257566</v>
      </c>
      <c r="CC11" s="65">
        <f t="shared" si="73"/>
        <v>69.3476085983302</v>
      </c>
      <c r="CD11" s="65">
        <f t="shared" si="74"/>
        <v>73.50846511423</v>
      </c>
      <c r="CE11" s="65">
        <f t="shared" si="75"/>
        <v>77.91897302108381</v>
      </c>
      <c r="CF11" s="65">
        <f t="shared" si="76"/>
        <v>82.59411140234884</v>
      </c>
      <c r="CG11" s="65">
        <f t="shared" si="77"/>
        <v>87.54975808648977</v>
      </c>
      <c r="CH11" s="65">
        <f t="shared" si="78"/>
        <v>92.80274357167916</v>
      </c>
      <c r="CI11" s="65">
        <f t="shared" si="79"/>
        <v>98.37090818597991</v>
      </c>
      <c r="CJ11" s="65">
        <f t="shared" si="80"/>
        <v>104.27316267713871</v>
      </c>
      <c r="CK11" s="65">
        <f t="shared" si="81"/>
        <v>110.52955243776704</v>
      </c>
      <c r="CL11" s="65">
        <f t="shared" si="82"/>
        <v>117.16132558403307</v>
      </c>
      <c r="CM11" s="65">
        <f t="shared" si="83"/>
        <v>124.19100511907506</v>
      </c>
      <c r="CN11" s="65">
        <f t="shared" si="84"/>
        <v>131.64246542621956</v>
      </c>
      <c r="CO11" s="65">
        <f t="shared" si="85"/>
        <v>139.54101335179274</v>
      </c>
      <c r="CP11" s="65">
        <f t="shared" si="86"/>
        <v>147.9134741529003</v>
      </c>
      <c r="CQ11" s="65">
        <f t="shared" si="87"/>
        <v>156.78828260207433</v>
      </c>
      <c r="CR11" s="65">
        <f t="shared" si="88"/>
        <v>166.1955795581988</v>
      </c>
      <c r="CS11" s="65">
        <f t="shared" si="89"/>
        <v>176.16731433169073</v>
      </c>
      <c r="CT11" s="65">
        <f t="shared" si="90"/>
        <v>186.73735319159218</v>
      </c>
      <c r="CU11" s="65">
        <f t="shared" si="91"/>
        <v>197.9415943830877</v>
      </c>
      <c r="CV11" s="65">
        <f t="shared" si="92"/>
        <v>209.81809004607297</v>
      </c>
      <c r="CW11" s="65">
        <f t="shared" si="93"/>
        <v>222.40717544883736</v>
      </c>
      <c r="CX11" s="65">
        <f t="shared" si="94"/>
        <v>235.75160597576763</v>
      </c>
      <c r="CY11" s="65">
        <f t="shared" si="95"/>
        <v>249.89670233431372</v>
      </c>
      <c r="CZ11" s="65">
        <f t="shared" si="96"/>
        <v>264.89050447437256</v>
      </c>
      <c r="DA11" s="65">
        <f t="shared" si="97"/>
        <v>280.78393474283496</v>
      </c>
      <c r="DB11" s="65">
        <f t="shared" si="98"/>
        <v>297.63097082740506</v>
      </c>
      <c r="DC11" s="65">
        <f t="shared" si="99"/>
        <v>315.4888290770494</v>
      </c>
      <c r="DD11" s="65">
        <f t="shared" si="100"/>
        <v>334.41815882167236</v>
      </c>
      <c r="DE11" s="65">
        <f t="shared" si="101"/>
        <v>354.4832483509727</v>
      </c>
      <c r="DF11" s="65">
        <f t="shared" si="102"/>
        <v>375.75224325203106</v>
      </c>
      <c r="DG11" s="65">
        <f t="shared" si="103"/>
        <v>398.297377847153</v>
      </c>
      <c r="DH11" s="65">
        <f t="shared" si="104"/>
        <v>422.1952205179822</v>
      </c>
      <c r="DI11" s="65">
        <f t="shared" si="105"/>
        <v>447.52693374906113</v>
      </c>
      <c r="DJ11" s="65">
        <f t="shared" si="106"/>
        <v>474.3785497740048</v>
      </c>
      <c r="DK11" s="65">
        <f t="shared" si="107"/>
        <v>502.8412627604451</v>
      </c>
      <c r="DL11" s="65">
        <f t="shared" si="108"/>
        <v>533.0117385260718</v>
      </c>
      <c r="DM11" s="65">
        <f t="shared" si="109"/>
        <v>564.9924428376361</v>
      </c>
      <c r="DN11" s="65">
        <f t="shared" si="110"/>
        <v>598.8919894078942</v>
      </c>
      <c r="DO11" s="65">
        <f t="shared" si="111"/>
        <v>634.8255087723679</v>
      </c>
      <c r="DP11" s="65">
        <f t="shared" si="112"/>
        <v>672.91503929871</v>
      </c>
      <c r="DQ11" s="65">
        <f t="shared" si="113"/>
        <v>713.2899416566327</v>
      </c>
      <c r="DR11" s="65">
        <f t="shared" si="114"/>
        <v>756.0873381560307</v>
      </c>
      <c r="DS11" s="65">
        <f t="shared" si="115"/>
        <v>801.4525784453925</v>
      </c>
      <c r="DT11" s="65">
        <f t="shared" si="116"/>
        <v>849.5397331521161</v>
      </c>
      <c r="DU11" s="65">
        <f t="shared" si="117"/>
        <v>900.5121171412432</v>
      </c>
      <c r="DV11" s="65">
        <f t="shared" si="118"/>
        <v>954.5428441697178</v>
      </c>
      <c r="DW11" s="65">
        <f t="shared" si="119"/>
        <v>1011.8154148199009</v>
      </c>
      <c r="DX11" s="65">
        <f t="shared" si="120"/>
        <v>1072.5243397090949</v>
      </c>
      <c r="DY11" s="65">
        <f t="shared" si="121"/>
        <v>1136.8758000916407</v>
      </c>
      <c r="DZ11" s="65">
        <f t="shared" si="122"/>
        <v>1205.0883480971393</v>
      </c>
      <c r="EA11" s="65">
        <f t="shared" si="123"/>
        <v>1277.3936489829678</v>
      </c>
      <c r="EB11" s="65">
        <f t="shared" si="124"/>
        <v>1354.0372679219458</v>
      </c>
      <c r="EC11" s="65">
        <f t="shared" si="125"/>
        <v>1435.2795039972627</v>
      </c>
      <c r="ED11" s="65">
        <f t="shared" si="126"/>
        <v>1521.3962742370986</v>
      </c>
      <c r="EE11" s="65">
        <f t="shared" si="127"/>
        <v>1612.6800506913246</v>
      </c>
      <c r="EF11" s="65">
        <f t="shared" si="128"/>
        <v>1709.440853732804</v>
      </c>
      <c r="EG11" s="65">
        <f t="shared" si="129"/>
        <v>1812.0073049567725</v>
      </c>
      <c r="EH11" s="65">
        <f t="shared" si="130"/>
        <v>1920.727743254179</v>
      </c>
      <c r="EI11" s="65">
        <f t="shared" si="131"/>
        <v>2035.9714078494299</v>
      </c>
      <c r="EJ11" s="65">
        <f t="shared" si="132"/>
        <v>2158.129692320396</v>
      </c>
      <c r="EK11" s="65">
        <f t="shared" si="133"/>
        <v>2287.6174738596196</v>
      </c>
      <c r="EL11" s="65">
        <f t="shared" si="134"/>
        <v>2424.874522291197</v>
      </c>
      <c r="EM11" s="65">
        <f t="shared" si="135"/>
        <v>2570.366993628669</v>
      </c>
      <c r="EN11" s="65">
        <f t="shared" si="136"/>
        <v>2724.5890132463896</v>
      </c>
      <c r="EO11" s="65">
        <f t="shared" si="137"/>
        <v>2888.0643540411734</v>
      </c>
      <c r="EP11" s="65">
        <f t="shared" si="138"/>
        <v>3061.348215283644</v>
      </c>
      <c r="EQ11" s="65">
        <f t="shared" si="139"/>
        <v>3245.029108200663</v>
      </c>
      <c r="ER11" s="65">
        <f t="shared" si="140"/>
        <v>3439.730854692703</v>
      </c>
      <c r="ES11" s="65">
        <f t="shared" si="141"/>
        <v>3646.1147059742652</v>
      </c>
      <c r="ET11" s="65">
        <f t="shared" si="142"/>
        <v>3864.8815883327215</v>
      </c>
      <c r="EU11" s="65">
        <f t="shared" si="143"/>
        <v>4096.774483632685</v>
      </c>
      <c r="EV11" s="65">
        <f t="shared" si="144"/>
        <v>4342.580952650646</v>
      </c>
      <c r="EW11" s="65">
        <f t="shared" si="145"/>
        <v>4603.135809809685</v>
      </c>
      <c r="EX11" s="65">
        <f t="shared" si="146"/>
        <v>4879.323958398267</v>
      </c>
      <c r="EY11" s="65">
        <f t="shared" si="147"/>
        <v>5172.083395902163</v>
      </c>
      <c r="EZ11" s="65">
        <f t="shared" si="148"/>
        <v>5482.408399656293</v>
      </c>
      <c r="FA11" s="65">
        <f t="shared" si="149"/>
        <v>5811.352903635671</v>
      </c>
      <c r="FB11" s="65">
        <f t="shared" si="150"/>
        <v>6160.034077853812</v>
      </c>
      <c r="FC11" s="65">
        <f t="shared" si="151"/>
        <v>6529.636122525041</v>
      </c>
      <c r="FD11" s="65">
        <f t="shared" si="152"/>
        <v>6921.414289876544</v>
      </c>
      <c r="FE11" s="65">
        <f t="shared" si="153"/>
        <v>7336.699147269137</v>
      </c>
      <c r="FF11" s="65">
        <f t="shared" si="154"/>
        <v>7776.901096105285</v>
      </c>
      <c r="FG11" s="65">
        <f t="shared" si="155"/>
        <v>8243.515161871603</v>
      </c>
      <c r="FH11" s="65">
        <f t="shared" si="156"/>
        <v>8738.1260715839</v>
      </c>
      <c r="FI11" s="65">
        <f t="shared" si="157"/>
        <v>9262.413635878935</v>
      </c>
      <c r="FJ11" s="65">
        <f t="shared" si="158"/>
        <v>9818.15845403167</v>
      </c>
      <c r="FK11" s="65">
        <f t="shared" si="159"/>
        <v>10407.247961273571</v>
      </c>
      <c r="FL11" s="65">
        <f t="shared" si="160"/>
        <v>11031.682838949986</v>
      </c>
      <c r="FM11" s="65">
        <f t="shared" si="161"/>
        <v>11693.583809286985</v>
      </c>
      <c r="FN11" s="65">
        <f t="shared" si="162"/>
        <v>12395.198837844206</v>
      </c>
      <c r="FO11" s="65">
        <f t="shared" si="163"/>
        <v>13138.910768114858</v>
      </c>
      <c r="FP11" s="65">
        <f t="shared" si="164"/>
        <v>13927.24541420175</v>
      </c>
      <c r="FQ11" s="65">
        <f t="shared" si="165"/>
        <v>14762.880139053856</v>
      </c>
      <c r="FR11" s="65">
        <f t="shared" si="166"/>
        <v>15648.652947397088</v>
      </c>
      <c r="FS11" s="65">
        <f t="shared" si="167"/>
        <v>16587.572124240913</v>
      </c>
      <c r="FT11" s="65">
        <f t="shared" si="168"/>
        <v>17582.826451695368</v>
      </c>
      <c r="FU11" s="65">
        <f t="shared" si="169"/>
        <v>18637.796038797092</v>
      </c>
      <c r="FV11" s="65">
        <f t="shared" si="170"/>
        <v>19756.063801124918</v>
      </c>
      <c r="FW11" s="65">
        <f t="shared" si="171"/>
        <v>20941.427629192414</v>
      </c>
      <c r="FX11" s="65">
        <f t="shared" si="172"/>
        <v>22197.91328694396</v>
      </c>
      <c r="FY11" s="65">
        <f t="shared" si="173"/>
        <v>23529.7880841606</v>
      </c>
      <c r="FZ11" s="65">
        <f t="shared" si="174"/>
        <v>24941.575369210237</v>
      </c>
      <c r="GA11" s="65">
        <f t="shared" si="175"/>
        <v>26438.06989136285</v>
      </c>
      <c r="GB11" s="65">
        <f t="shared" si="176"/>
        <v>28024.354084844625</v>
      </c>
      <c r="GC11" s="65">
        <f t="shared" si="177"/>
        <v>29705.815329935303</v>
      </c>
      <c r="GD11" s="65">
        <f t="shared" si="178"/>
        <v>31488.164249731424</v>
      </c>
      <c r="GE11" s="65">
        <f t="shared" si="179"/>
        <v>33377.45410471531</v>
      </c>
      <c r="GF11" s="65">
        <f t="shared" si="180"/>
        <v>35380.10135099823</v>
      </c>
      <c r="GG11" s="65">
        <f t="shared" si="181"/>
        <v>37502.90743205813</v>
      </c>
      <c r="GH11" s="65">
        <f t="shared" si="182"/>
        <v>39753.08187798162</v>
      </c>
      <c r="GI11" s="65">
        <f t="shared" si="183"/>
        <v>42138.26679066052</v>
      </c>
      <c r="GJ11" s="65">
        <f t="shared" si="184"/>
        <v>44666.56279810015</v>
      </c>
      <c r="GK11" s="65">
        <f t="shared" si="185"/>
        <v>47346.55656598617</v>
      </c>
      <c r="GL11" s="65">
        <f t="shared" si="186"/>
        <v>50187.34995994534</v>
      </c>
      <c r="GM11" s="65">
        <f t="shared" si="187"/>
        <v>53198.59095754207</v>
      </c>
      <c r="GN11" s="65">
        <f t="shared" si="188"/>
        <v>56390.50641499459</v>
      </c>
      <c r="GO11" s="65">
        <f t="shared" si="189"/>
        <v>59773.93679989427</v>
      </c>
      <c r="GP11" s="65">
        <f t="shared" si="190"/>
        <v>63360.37300788793</v>
      </c>
      <c r="GQ11" s="65">
        <f t="shared" si="191"/>
        <v>67161.9953883612</v>
      </c>
      <c r="GR11" s="65">
        <f t="shared" si="192"/>
        <v>71191.71511166288</v>
      </c>
      <c r="GS11" s="65">
        <f t="shared" si="193"/>
        <v>75463.21801836266</v>
      </c>
      <c r="GT11" s="65">
        <f t="shared" si="194"/>
        <v>79991.01109946442</v>
      </c>
      <c r="GU11" s="65">
        <f t="shared" si="195"/>
        <v>84790.47176543229</v>
      </c>
      <c r="GV11" s="65">
        <f t="shared" si="196"/>
        <v>89877.90007135824</v>
      </c>
      <c r="GW11" s="65">
        <f t="shared" si="197"/>
        <v>95270.57407563973</v>
      </c>
    </row>
    <row r="12" spans="1:205" ht="15">
      <c r="A12" s="9">
        <v>8</v>
      </c>
      <c r="B12" s="1" t="str">
        <f>'Page 3 (MStage DCF)'!B16</f>
        <v>Edison Internat.</v>
      </c>
      <c r="C12" s="64"/>
      <c r="D12" s="64">
        <f t="shared" si="7"/>
        <v>0.0967195165743519</v>
      </c>
      <c r="E12" s="65">
        <f>-'Page 3 (MStage DCF)'!C16</f>
        <v>-33.378076923076925</v>
      </c>
      <c r="F12" s="65">
        <f>'Page 3 (MStage DCF)'!D16*(1+'Page 3 (MStage DCF)'!$E16)</f>
        <v>1.318716</v>
      </c>
      <c r="G12" s="65">
        <f>F12*(1+'Page 3 (MStage DCF)'!$E16)</f>
        <v>1.3801681656</v>
      </c>
      <c r="H12" s="65">
        <f>G12*(1+'Page 3 (MStage DCF)'!$E16)</f>
        <v>1.44448400211696</v>
      </c>
      <c r="I12" s="65">
        <f>H12*(1+'Page 3 (MStage DCF)'!$E16)</f>
        <v>1.5117969566156104</v>
      </c>
      <c r="J12" s="65">
        <f>I12*(1+'Page 3 (MStage DCF)'!$E16)</f>
        <v>1.5822466947938978</v>
      </c>
      <c r="K12" s="92">
        <f>J12*(1+'Page 3 (MStage DCF)'!F16)</f>
        <v>1.6595130750563332</v>
      </c>
      <c r="L12" s="65">
        <f>K12*(1+'Page 3 (MStage DCF)'!G16)</f>
        <v>1.7442588760892097</v>
      </c>
      <c r="M12" s="65">
        <f>L12*(1+'Page 3 (MStage DCF)'!H16)</f>
        <v>1.8372278741847645</v>
      </c>
      <c r="N12" s="65">
        <f>M12*(1+'Page 3 (MStage DCF)'!I16)</f>
        <v>1.9392552621311587</v>
      </c>
      <c r="O12" s="65">
        <f>N12*(1+'Page 3 (MStage DCF)'!J16)</f>
        <v>2.0512795744402688</v>
      </c>
      <c r="P12" s="65">
        <f t="shared" si="8"/>
        <v>2.174356348906685</v>
      </c>
      <c r="Q12" s="65">
        <f t="shared" si="9"/>
        <v>2.304817729841086</v>
      </c>
      <c r="R12" s="65">
        <f t="shared" si="10"/>
        <v>2.4431067936315514</v>
      </c>
      <c r="S12" s="65">
        <f t="shared" si="11"/>
        <v>2.5896932012494447</v>
      </c>
      <c r="T12" s="65">
        <f t="shared" si="12"/>
        <v>2.7450747933244113</v>
      </c>
      <c r="U12" s="65">
        <f t="shared" si="13"/>
        <v>2.909779280923876</v>
      </c>
      <c r="V12" s="65">
        <f t="shared" si="14"/>
        <v>3.0843660377793087</v>
      </c>
      <c r="W12" s="65">
        <f t="shared" si="15"/>
        <v>3.2694280000460676</v>
      </c>
      <c r="X12" s="65">
        <f t="shared" si="16"/>
        <v>3.4655936800488316</v>
      </c>
      <c r="Y12" s="65">
        <f t="shared" si="17"/>
        <v>3.6735293008517615</v>
      </c>
      <c r="Z12" s="65">
        <f t="shared" si="18"/>
        <v>3.8939410589028673</v>
      </c>
      <c r="AA12" s="65">
        <f t="shared" si="19"/>
        <v>4.12757752243704</v>
      </c>
      <c r="AB12" s="65">
        <f t="shared" si="20"/>
        <v>4.375232173783263</v>
      </c>
      <c r="AC12" s="65">
        <f t="shared" si="21"/>
        <v>4.637746104210259</v>
      </c>
      <c r="AD12" s="65">
        <f t="shared" si="22"/>
        <v>4.916010870462875</v>
      </c>
      <c r="AE12" s="65">
        <f t="shared" si="23"/>
        <v>5.210971522690648</v>
      </c>
      <c r="AF12" s="65">
        <f t="shared" si="24"/>
        <v>5.523629814052087</v>
      </c>
      <c r="AG12" s="65">
        <f t="shared" si="25"/>
        <v>5.855047602895212</v>
      </c>
      <c r="AH12" s="65">
        <f t="shared" si="26"/>
        <v>6.206350459068925</v>
      </c>
      <c r="AI12" s="65">
        <f t="shared" si="27"/>
        <v>6.57873148661306</v>
      </c>
      <c r="AJ12" s="65">
        <f t="shared" si="28"/>
        <v>6.973455375809844</v>
      </c>
      <c r="AK12" s="65">
        <f t="shared" si="29"/>
        <v>7.391862698358435</v>
      </c>
      <c r="AL12" s="65">
        <f t="shared" si="30"/>
        <v>7.835374460259941</v>
      </c>
      <c r="AM12" s="65">
        <f t="shared" si="31"/>
        <v>8.305496927875538</v>
      </c>
      <c r="AN12" s="65">
        <f t="shared" si="32"/>
        <v>8.80382674354807</v>
      </c>
      <c r="AO12" s="65">
        <f t="shared" si="33"/>
        <v>9.332056348160954</v>
      </c>
      <c r="AP12" s="65">
        <f t="shared" si="34"/>
        <v>9.891979729050611</v>
      </c>
      <c r="AQ12" s="65">
        <f t="shared" si="35"/>
        <v>10.485498512793649</v>
      </c>
      <c r="AR12" s="65">
        <f t="shared" si="36"/>
        <v>11.11462842356127</v>
      </c>
      <c r="AS12" s="65">
        <f t="shared" si="37"/>
        <v>11.781506128974947</v>
      </c>
      <c r="AT12" s="65">
        <f t="shared" si="38"/>
        <v>12.488396496713444</v>
      </c>
      <c r="AU12" s="65">
        <f t="shared" si="39"/>
        <v>13.237700286516251</v>
      </c>
      <c r="AV12" s="65">
        <f t="shared" si="40"/>
        <v>14.031962303707227</v>
      </c>
      <c r="AW12" s="65">
        <f t="shared" si="41"/>
        <v>14.873880041929661</v>
      </c>
      <c r="AX12" s="65">
        <f t="shared" si="42"/>
        <v>15.766312844445443</v>
      </c>
      <c r="AY12" s="65">
        <f t="shared" si="43"/>
        <v>16.71229161511217</v>
      </c>
      <c r="AZ12" s="65">
        <f t="shared" si="44"/>
        <v>17.715029112018904</v>
      </c>
      <c r="BA12" s="65">
        <f t="shared" si="45"/>
        <v>18.77793085874004</v>
      </c>
      <c r="BB12" s="65">
        <f t="shared" si="46"/>
        <v>19.904606710264442</v>
      </c>
      <c r="BC12" s="65">
        <f t="shared" si="47"/>
        <v>21.09888311288031</v>
      </c>
      <c r="BD12" s="65">
        <f t="shared" si="48"/>
        <v>22.36481609965313</v>
      </c>
      <c r="BE12" s="65">
        <f t="shared" si="49"/>
        <v>23.706705065632317</v>
      </c>
      <c r="BF12" s="65">
        <f t="shared" si="50"/>
        <v>25.129107369570256</v>
      </c>
      <c r="BG12" s="65">
        <f t="shared" si="51"/>
        <v>26.636853811744473</v>
      </c>
      <c r="BH12" s="65">
        <f t="shared" si="52"/>
        <v>28.235065040449143</v>
      </c>
      <c r="BI12" s="65">
        <f t="shared" si="53"/>
        <v>29.929168942876093</v>
      </c>
      <c r="BJ12" s="65">
        <f t="shared" si="54"/>
        <v>31.72491907944866</v>
      </c>
      <c r="BK12" s="65">
        <f t="shared" si="55"/>
        <v>33.62841422421558</v>
      </c>
      <c r="BL12" s="65">
        <f t="shared" si="56"/>
        <v>35.646119077668516</v>
      </c>
      <c r="BM12" s="65">
        <f t="shared" si="57"/>
        <v>37.78488622232863</v>
      </c>
      <c r="BN12" s="65">
        <f t="shared" si="58"/>
        <v>40.05197939566835</v>
      </c>
      <c r="BO12" s="65">
        <f t="shared" si="59"/>
        <v>42.45509815940845</v>
      </c>
      <c r="BP12" s="65">
        <f t="shared" si="60"/>
        <v>45.00240404897296</v>
      </c>
      <c r="BQ12" s="65">
        <f t="shared" si="61"/>
        <v>47.70254829191134</v>
      </c>
      <c r="BR12" s="65">
        <f t="shared" si="62"/>
        <v>50.564701189426025</v>
      </c>
      <c r="BS12" s="65">
        <f t="shared" si="63"/>
        <v>53.598583260791585</v>
      </c>
      <c r="BT12" s="65">
        <f t="shared" si="64"/>
        <v>56.81449825643908</v>
      </c>
      <c r="BU12" s="65">
        <f t="shared" si="65"/>
        <v>60.223368151825426</v>
      </c>
      <c r="BV12" s="65">
        <f t="shared" si="66"/>
        <v>63.83677024093495</v>
      </c>
      <c r="BW12" s="65">
        <f t="shared" si="67"/>
        <v>67.66697645539105</v>
      </c>
      <c r="BX12" s="65">
        <f t="shared" si="68"/>
        <v>71.72699504271452</v>
      </c>
      <c r="BY12" s="65">
        <f t="shared" si="69"/>
        <v>76.03061474527739</v>
      </c>
      <c r="BZ12" s="65">
        <f t="shared" si="70"/>
        <v>80.59245162999403</v>
      </c>
      <c r="CA12" s="65">
        <f t="shared" si="71"/>
        <v>85.42799872779368</v>
      </c>
      <c r="CB12" s="65">
        <f t="shared" si="72"/>
        <v>90.5536786514613</v>
      </c>
      <c r="CC12" s="65">
        <f t="shared" si="73"/>
        <v>95.98689937054898</v>
      </c>
      <c r="CD12" s="65">
        <f t="shared" si="74"/>
        <v>101.74611333278193</v>
      </c>
      <c r="CE12" s="65">
        <f t="shared" si="75"/>
        <v>107.85088013274886</v>
      </c>
      <c r="CF12" s="65">
        <f t="shared" si="76"/>
        <v>114.3219329407138</v>
      </c>
      <c r="CG12" s="65">
        <f t="shared" si="77"/>
        <v>121.18124891715662</v>
      </c>
      <c r="CH12" s="65">
        <f t="shared" si="78"/>
        <v>128.45212385218602</v>
      </c>
      <c r="CI12" s="65">
        <f t="shared" si="79"/>
        <v>136.1592512833172</v>
      </c>
      <c r="CJ12" s="65">
        <f t="shared" si="80"/>
        <v>144.32880636031624</v>
      </c>
      <c r="CK12" s="65">
        <f t="shared" si="81"/>
        <v>152.9885347419352</v>
      </c>
      <c r="CL12" s="65">
        <f t="shared" si="82"/>
        <v>162.16784682645132</v>
      </c>
      <c r="CM12" s="65">
        <f t="shared" si="83"/>
        <v>171.89791763603841</v>
      </c>
      <c r="CN12" s="65">
        <f t="shared" si="84"/>
        <v>182.21179269420074</v>
      </c>
      <c r="CO12" s="65">
        <f t="shared" si="85"/>
        <v>193.1445002558528</v>
      </c>
      <c r="CP12" s="65">
        <f t="shared" si="86"/>
        <v>204.73317027120396</v>
      </c>
      <c r="CQ12" s="65">
        <f t="shared" si="87"/>
        <v>217.01716048747622</v>
      </c>
      <c r="CR12" s="65">
        <f t="shared" si="88"/>
        <v>230.0381901167248</v>
      </c>
      <c r="CS12" s="65">
        <f t="shared" si="89"/>
        <v>243.8404815237283</v>
      </c>
      <c r="CT12" s="65">
        <f t="shared" si="90"/>
        <v>258.470910415152</v>
      </c>
      <c r="CU12" s="65">
        <f t="shared" si="91"/>
        <v>273.9791650400611</v>
      </c>
      <c r="CV12" s="65">
        <f t="shared" si="92"/>
        <v>290.4179149424648</v>
      </c>
      <c r="CW12" s="65">
        <f t="shared" si="93"/>
        <v>307.8429898390127</v>
      </c>
      <c r="CX12" s="65">
        <f t="shared" si="94"/>
        <v>326.3135692293535</v>
      </c>
      <c r="CY12" s="65">
        <f t="shared" si="95"/>
        <v>345.89238338311475</v>
      </c>
      <c r="CZ12" s="65">
        <f t="shared" si="96"/>
        <v>366.6459263861017</v>
      </c>
      <c r="DA12" s="65">
        <f t="shared" si="97"/>
        <v>388.6446819692678</v>
      </c>
      <c r="DB12" s="65">
        <f t="shared" si="98"/>
        <v>411.9633628874239</v>
      </c>
      <c r="DC12" s="65">
        <f t="shared" si="99"/>
        <v>436.68116466066937</v>
      </c>
      <c r="DD12" s="65">
        <f t="shared" si="100"/>
        <v>462.8820345403096</v>
      </c>
      <c r="DE12" s="65">
        <f t="shared" si="101"/>
        <v>490.6549566127282</v>
      </c>
      <c r="DF12" s="65">
        <f t="shared" si="102"/>
        <v>520.0942540094919</v>
      </c>
      <c r="DG12" s="65">
        <f t="shared" si="103"/>
        <v>551.2999092500614</v>
      </c>
      <c r="DH12" s="65">
        <f t="shared" si="104"/>
        <v>584.3779038050651</v>
      </c>
      <c r="DI12" s="65">
        <f t="shared" si="105"/>
        <v>619.4405780333691</v>
      </c>
      <c r="DJ12" s="65">
        <f t="shared" si="106"/>
        <v>656.6070127153713</v>
      </c>
      <c r="DK12" s="65">
        <f t="shared" si="107"/>
        <v>696.0034334782936</v>
      </c>
      <c r="DL12" s="65">
        <f t="shared" si="108"/>
        <v>737.7636394869912</v>
      </c>
      <c r="DM12" s="65">
        <f t="shared" si="109"/>
        <v>782.0294578562107</v>
      </c>
      <c r="DN12" s="65">
        <f t="shared" si="110"/>
        <v>828.9512253275834</v>
      </c>
      <c r="DO12" s="65">
        <f t="shared" si="111"/>
        <v>878.6882988472385</v>
      </c>
      <c r="DP12" s="65">
        <f t="shared" si="112"/>
        <v>931.4095967780728</v>
      </c>
      <c r="DQ12" s="65">
        <f t="shared" si="113"/>
        <v>987.2941725847572</v>
      </c>
      <c r="DR12" s="65">
        <f t="shared" si="114"/>
        <v>1046.5318229398426</v>
      </c>
      <c r="DS12" s="65">
        <f t="shared" si="115"/>
        <v>1109.3237323162332</v>
      </c>
      <c r="DT12" s="65">
        <f t="shared" si="116"/>
        <v>1175.8831562552073</v>
      </c>
      <c r="DU12" s="65">
        <f t="shared" si="117"/>
        <v>1246.4361456305198</v>
      </c>
      <c r="DV12" s="65">
        <f t="shared" si="118"/>
        <v>1321.2223143683511</v>
      </c>
      <c r="DW12" s="65">
        <f t="shared" si="119"/>
        <v>1400.4956532304523</v>
      </c>
      <c r="DX12" s="65">
        <f t="shared" si="120"/>
        <v>1484.5253924242795</v>
      </c>
      <c r="DY12" s="65">
        <f t="shared" si="121"/>
        <v>1573.5969159697363</v>
      </c>
      <c r="DZ12" s="65">
        <f t="shared" si="122"/>
        <v>1668.0127309279205</v>
      </c>
      <c r="EA12" s="65">
        <f t="shared" si="123"/>
        <v>1768.0934947835958</v>
      </c>
      <c r="EB12" s="65">
        <f t="shared" si="124"/>
        <v>1874.1791044706117</v>
      </c>
      <c r="EC12" s="65">
        <f t="shared" si="125"/>
        <v>1986.6298507388485</v>
      </c>
      <c r="ED12" s="65">
        <f t="shared" si="126"/>
        <v>2105.8276417831794</v>
      </c>
      <c r="EE12" s="65">
        <f t="shared" si="127"/>
        <v>2232.1773002901705</v>
      </c>
      <c r="EF12" s="65">
        <f t="shared" si="128"/>
        <v>2366.1079383075808</v>
      </c>
      <c r="EG12" s="65">
        <f t="shared" si="129"/>
        <v>2508.0744146060356</v>
      </c>
      <c r="EH12" s="65">
        <f t="shared" si="130"/>
        <v>2658.558879482398</v>
      </c>
      <c r="EI12" s="65">
        <f t="shared" si="131"/>
        <v>2818.072412251342</v>
      </c>
      <c r="EJ12" s="65">
        <f t="shared" si="132"/>
        <v>2987.156756986423</v>
      </c>
      <c r="EK12" s="65">
        <f t="shared" si="133"/>
        <v>3166.3861624056085</v>
      </c>
      <c r="EL12" s="65">
        <f t="shared" si="134"/>
        <v>3356.369332149945</v>
      </c>
      <c r="EM12" s="65">
        <f t="shared" si="135"/>
        <v>3557.7514920789417</v>
      </c>
      <c r="EN12" s="65">
        <f t="shared" si="136"/>
        <v>3771.2165816036786</v>
      </c>
      <c r="EO12" s="65">
        <f t="shared" si="137"/>
        <v>3997.4895764998996</v>
      </c>
      <c r="EP12" s="65">
        <f t="shared" si="138"/>
        <v>4237.338951089894</v>
      </c>
      <c r="EQ12" s="65">
        <f t="shared" si="139"/>
        <v>4491.579288155288</v>
      </c>
      <c r="ER12" s="65">
        <f t="shared" si="140"/>
        <v>4761.074045444606</v>
      </c>
      <c r="ES12" s="65">
        <f t="shared" si="141"/>
        <v>5046.738488171282</v>
      </c>
      <c r="ET12" s="65">
        <f t="shared" si="142"/>
        <v>5349.5427974615595</v>
      </c>
      <c r="EU12" s="65">
        <f t="shared" si="143"/>
        <v>5670.515365309253</v>
      </c>
      <c r="EV12" s="65">
        <f t="shared" si="144"/>
        <v>6010.746287227808</v>
      </c>
      <c r="EW12" s="65">
        <f t="shared" si="145"/>
        <v>6371.391064461477</v>
      </c>
      <c r="EX12" s="65">
        <f t="shared" si="146"/>
        <v>6753.674528329166</v>
      </c>
      <c r="EY12" s="65">
        <f t="shared" si="147"/>
        <v>7158.895000028916</v>
      </c>
      <c r="EZ12" s="65">
        <f t="shared" si="148"/>
        <v>7588.428700030651</v>
      </c>
      <c r="FA12" s="65">
        <f t="shared" si="149"/>
        <v>8043.73442203249</v>
      </c>
      <c r="FB12" s="65">
        <f t="shared" si="150"/>
        <v>8526.35848735444</v>
      </c>
      <c r="FC12" s="65">
        <f t="shared" si="151"/>
        <v>9037.939996595707</v>
      </c>
      <c r="FD12" s="65">
        <f t="shared" si="152"/>
        <v>9580.21639639145</v>
      </c>
      <c r="FE12" s="65">
        <f t="shared" si="153"/>
        <v>10155.029380174938</v>
      </c>
      <c r="FF12" s="65">
        <f t="shared" si="154"/>
        <v>10764.331142985435</v>
      </c>
      <c r="FG12" s="65">
        <f t="shared" si="155"/>
        <v>11410.19101156456</v>
      </c>
      <c r="FH12" s="65">
        <f t="shared" si="156"/>
        <v>12094.802472258434</v>
      </c>
      <c r="FI12" s="65">
        <f t="shared" si="157"/>
        <v>12820.49062059394</v>
      </c>
      <c r="FJ12" s="65">
        <f t="shared" si="158"/>
        <v>13589.720057829578</v>
      </c>
      <c r="FK12" s="65">
        <f t="shared" si="159"/>
        <v>14405.103261299353</v>
      </c>
      <c r="FL12" s="65">
        <f t="shared" si="160"/>
        <v>15269.409456977315</v>
      </c>
      <c r="FM12" s="65">
        <f t="shared" si="161"/>
        <v>16185.574024395955</v>
      </c>
      <c r="FN12" s="65">
        <f t="shared" si="162"/>
        <v>17156.708465859712</v>
      </c>
      <c r="FO12" s="65">
        <f t="shared" si="163"/>
        <v>18186.110973811297</v>
      </c>
      <c r="FP12" s="65">
        <f t="shared" si="164"/>
        <v>19277.277632239977</v>
      </c>
      <c r="FQ12" s="65">
        <f t="shared" si="165"/>
        <v>20433.914290174376</v>
      </c>
      <c r="FR12" s="65">
        <f t="shared" si="166"/>
        <v>21659.94914758484</v>
      </c>
      <c r="FS12" s="65">
        <f t="shared" si="167"/>
        <v>22959.54609643993</v>
      </c>
      <c r="FT12" s="65">
        <f t="shared" si="168"/>
        <v>24337.11886222633</v>
      </c>
      <c r="FU12" s="65">
        <f t="shared" si="169"/>
        <v>25797.34599395991</v>
      </c>
      <c r="FV12" s="65">
        <f t="shared" si="170"/>
        <v>27345.186753597503</v>
      </c>
      <c r="FW12" s="65">
        <f t="shared" si="171"/>
        <v>28985.897958813355</v>
      </c>
      <c r="FX12" s="65">
        <f t="shared" si="172"/>
        <v>30725.051836342158</v>
      </c>
      <c r="FY12" s="65">
        <f t="shared" si="173"/>
        <v>32568.55494652269</v>
      </c>
      <c r="FZ12" s="65">
        <f t="shared" si="174"/>
        <v>34522.66824331405</v>
      </c>
      <c r="GA12" s="65">
        <f t="shared" si="175"/>
        <v>36594.028337912896</v>
      </c>
      <c r="GB12" s="65">
        <f t="shared" si="176"/>
        <v>38789.67003818767</v>
      </c>
      <c r="GC12" s="65">
        <f t="shared" si="177"/>
        <v>41117.05024047894</v>
      </c>
      <c r="GD12" s="65">
        <f t="shared" si="178"/>
        <v>43584.07325490768</v>
      </c>
      <c r="GE12" s="65">
        <f t="shared" si="179"/>
        <v>46199.11765020214</v>
      </c>
      <c r="GF12" s="65">
        <f t="shared" si="180"/>
        <v>48971.06470921427</v>
      </c>
      <c r="GG12" s="65">
        <f t="shared" si="181"/>
        <v>51909.328591767124</v>
      </c>
      <c r="GH12" s="65">
        <f t="shared" si="182"/>
        <v>55023.888307273155</v>
      </c>
      <c r="GI12" s="65">
        <f t="shared" si="183"/>
        <v>58325.32160570955</v>
      </c>
      <c r="GJ12" s="65">
        <f t="shared" si="184"/>
        <v>61824.84090205212</v>
      </c>
      <c r="GK12" s="65">
        <f t="shared" si="185"/>
        <v>65534.33135617525</v>
      </c>
      <c r="GL12" s="65">
        <f t="shared" si="186"/>
        <v>69466.39123754577</v>
      </c>
      <c r="GM12" s="65">
        <f t="shared" si="187"/>
        <v>73634.37471179852</v>
      </c>
      <c r="GN12" s="65">
        <f t="shared" si="188"/>
        <v>78052.43719450643</v>
      </c>
      <c r="GO12" s="65">
        <f t="shared" si="189"/>
        <v>82735.58342617682</v>
      </c>
      <c r="GP12" s="65">
        <f t="shared" si="190"/>
        <v>87699.71843174743</v>
      </c>
      <c r="GQ12" s="65">
        <f t="shared" si="191"/>
        <v>92961.70153765228</v>
      </c>
      <c r="GR12" s="65">
        <f t="shared" si="192"/>
        <v>98539.40362991142</v>
      </c>
      <c r="GS12" s="65">
        <f t="shared" si="193"/>
        <v>104451.76784770611</v>
      </c>
      <c r="GT12" s="65">
        <f t="shared" si="194"/>
        <v>110718.87391856848</v>
      </c>
      <c r="GU12" s="65">
        <f t="shared" si="195"/>
        <v>117362.00635368259</v>
      </c>
      <c r="GV12" s="65">
        <f t="shared" si="196"/>
        <v>124403.72673490355</v>
      </c>
      <c r="GW12" s="65">
        <f t="shared" si="197"/>
        <v>131867.95033899776</v>
      </c>
    </row>
    <row r="13" spans="1:205" ht="15">
      <c r="A13" s="9">
        <v>9</v>
      </c>
      <c r="B13" s="1" t="str">
        <f>'Page 3 (MStage DCF)'!B17</f>
        <v>Entergy Corp.</v>
      </c>
      <c r="C13" s="64"/>
      <c r="D13" s="107">
        <f t="shared" si="7"/>
        <v>0.09839893064061594</v>
      </c>
      <c r="E13" s="65">
        <f>-'Page 3 (MStage DCF)'!C17</f>
        <v>-77.17079615384615</v>
      </c>
      <c r="F13" s="65">
        <f>'Page 3 (MStage DCF)'!D17*(1+'Page 3 (MStage DCF)'!$E17)</f>
        <v>3.4292279999999997</v>
      </c>
      <c r="G13" s="65">
        <f>F13*(1+'Page 3 (MStage DCF)'!$E17)</f>
        <v>3.5420496011999996</v>
      </c>
      <c r="H13" s="65">
        <f>G13*(1+'Page 3 (MStage DCF)'!$E17)</f>
        <v>3.6585830330794793</v>
      </c>
      <c r="I13" s="65">
        <f>H13*(1+'Page 3 (MStage DCF)'!$E17)</f>
        <v>3.778950414867794</v>
      </c>
      <c r="J13" s="65">
        <f>I13*(1+'Page 3 (MStage DCF)'!$E17)</f>
        <v>3.903277883516944</v>
      </c>
      <c r="K13" s="92">
        <f>J13*(1+'Page 3 (MStage DCF)'!F17)</f>
        <v>4.04932553099187</v>
      </c>
      <c r="L13" s="65">
        <f>K13*(1+'Page 3 (MStage DCF)'!G17)</f>
        <v>4.219127248258129</v>
      </c>
      <c r="M13" s="65">
        <f>L13*(1+'Page 3 (MStage DCF)'!H17)</f>
        <v>4.41510570893972</v>
      </c>
      <c r="N13" s="65">
        <f>M13*(1+'Page 3 (MStage DCF)'!I17)</f>
        <v>4.640128929905347</v>
      </c>
      <c r="O13" s="65">
        <f>N13*(1+'Page 3 (MStage DCF)'!J17)</f>
        <v>4.897578750032928</v>
      </c>
      <c r="P13" s="65">
        <f t="shared" si="8"/>
        <v>5.191433475034905</v>
      </c>
      <c r="Q13" s="65">
        <f t="shared" si="9"/>
        <v>5.502919483536999</v>
      </c>
      <c r="R13" s="65">
        <f t="shared" si="10"/>
        <v>5.833094652549219</v>
      </c>
      <c r="S13" s="65">
        <f t="shared" si="11"/>
        <v>6.183080331702173</v>
      </c>
      <c r="T13" s="65">
        <f t="shared" si="12"/>
        <v>6.554065151604304</v>
      </c>
      <c r="U13" s="65">
        <f t="shared" si="13"/>
        <v>6.9473090607005625</v>
      </c>
      <c r="V13" s="65">
        <f t="shared" si="14"/>
        <v>7.364147604342596</v>
      </c>
      <c r="W13" s="65">
        <f t="shared" si="15"/>
        <v>7.805996460603152</v>
      </c>
      <c r="X13" s="65">
        <f t="shared" si="16"/>
        <v>8.274356248239341</v>
      </c>
      <c r="Y13" s="65">
        <f t="shared" si="17"/>
        <v>8.770817623133702</v>
      </c>
      <c r="Z13" s="65">
        <f t="shared" si="18"/>
        <v>9.297066680521725</v>
      </c>
      <c r="AA13" s="65">
        <f t="shared" si="19"/>
        <v>9.854890681353028</v>
      </c>
      <c r="AB13" s="65">
        <f t="shared" si="20"/>
        <v>10.446184122234211</v>
      </c>
      <c r="AC13" s="65">
        <f t="shared" si="21"/>
        <v>11.072955169568264</v>
      </c>
      <c r="AD13" s="65">
        <f t="shared" si="22"/>
        <v>11.73733247974236</v>
      </c>
      <c r="AE13" s="65">
        <f t="shared" si="23"/>
        <v>12.441572428526902</v>
      </c>
      <c r="AF13" s="65">
        <f t="shared" si="24"/>
        <v>13.188066774238516</v>
      </c>
      <c r="AG13" s="65">
        <f t="shared" si="25"/>
        <v>13.979350780692828</v>
      </c>
      <c r="AH13" s="65">
        <f t="shared" si="26"/>
        <v>14.818111827534398</v>
      </c>
      <c r="AI13" s="65">
        <f t="shared" si="27"/>
        <v>15.707198537186462</v>
      </c>
      <c r="AJ13" s="65">
        <f t="shared" si="28"/>
        <v>16.64963044941765</v>
      </c>
      <c r="AK13" s="65">
        <f t="shared" si="29"/>
        <v>17.64860827638271</v>
      </c>
      <c r="AL13" s="65">
        <f t="shared" si="30"/>
        <v>18.707524772965673</v>
      </c>
      <c r="AM13" s="65">
        <f t="shared" si="31"/>
        <v>19.829976259343614</v>
      </c>
      <c r="AN13" s="65">
        <f t="shared" si="32"/>
        <v>21.019774834904233</v>
      </c>
      <c r="AO13" s="65">
        <f t="shared" si="33"/>
        <v>22.280961324998486</v>
      </c>
      <c r="AP13" s="65">
        <f t="shared" si="34"/>
        <v>23.617819004498397</v>
      </c>
      <c r="AQ13" s="65">
        <f t="shared" si="35"/>
        <v>25.034888144768303</v>
      </c>
      <c r="AR13" s="65">
        <f t="shared" si="36"/>
        <v>26.536981433454404</v>
      </c>
      <c r="AS13" s="65">
        <f t="shared" si="37"/>
        <v>28.12920031946167</v>
      </c>
      <c r="AT13" s="65">
        <f t="shared" si="38"/>
        <v>29.81695233862937</v>
      </c>
      <c r="AU13" s="65">
        <f t="shared" si="39"/>
        <v>31.605969478947134</v>
      </c>
      <c r="AV13" s="65">
        <f t="shared" si="40"/>
        <v>33.50232764768396</v>
      </c>
      <c r="AW13" s="65">
        <f t="shared" si="41"/>
        <v>35.512467306545005</v>
      </c>
      <c r="AX13" s="65">
        <f t="shared" si="42"/>
        <v>37.64321534493771</v>
      </c>
      <c r="AY13" s="65">
        <f t="shared" si="43"/>
        <v>39.901808265633974</v>
      </c>
      <c r="AZ13" s="65">
        <f t="shared" si="44"/>
        <v>42.295916761572016</v>
      </c>
      <c r="BA13" s="65">
        <f t="shared" si="45"/>
        <v>44.83367176726634</v>
      </c>
      <c r="BB13" s="65">
        <f t="shared" si="46"/>
        <v>47.52369207330232</v>
      </c>
      <c r="BC13" s="65">
        <f t="shared" si="47"/>
        <v>50.37511359770046</v>
      </c>
      <c r="BD13" s="65">
        <f t="shared" si="48"/>
        <v>53.39762041356249</v>
      </c>
      <c r="BE13" s="65">
        <f t="shared" si="49"/>
        <v>56.601477638376245</v>
      </c>
      <c r="BF13" s="65">
        <f t="shared" si="50"/>
        <v>59.997566296678826</v>
      </c>
      <c r="BG13" s="65">
        <f t="shared" si="51"/>
        <v>63.59742027447956</v>
      </c>
      <c r="BH13" s="65">
        <f t="shared" si="52"/>
        <v>67.41326549094833</v>
      </c>
      <c r="BI13" s="65">
        <f t="shared" si="53"/>
        <v>71.45806142040524</v>
      </c>
      <c r="BJ13" s="65">
        <f t="shared" si="54"/>
        <v>75.74554510562956</v>
      </c>
      <c r="BK13" s="65">
        <f t="shared" si="55"/>
        <v>80.29027781196734</v>
      </c>
      <c r="BL13" s="65">
        <f t="shared" si="56"/>
        <v>85.10769448068538</v>
      </c>
      <c r="BM13" s="65">
        <f t="shared" si="57"/>
        <v>90.2141561495265</v>
      </c>
      <c r="BN13" s="65">
        <f t="shared" si="58"/>
        <v>95.6270055184981</v>
      </c>
      <c r="BO13" s="65">
        <f t="shared" si="59"/>
        <v>101.36462584960799</v>
      </c>
      <c r="BP13" s="65">
        <f t="shared" si="60"/>
        <v>107.44650340058448</v>
      </c>
      <c r="BQ13" s="65">
        <f t="shared" si="61"/>
        <v>113.89329360461954</v>
      </c>
      <c r="BR13" s="65">
        <f t="shared" si="62"/>
        <v>120.72689122089672</v>
      </c>
      <c r="BS13" s="65">
        <f t="shared" si="63"/>
        <v>127.97050469415053</v>
      </c>
      <c r="BT13" s="65">
        <f t="shared" si="64"/>
        <v>135.64873497579958</v>
      </c>
      <c r="BU13" s="65">
        <f t="shared" si="65"/>
        <v>143.78765907434757</v>
      </c>
      <c r="BV13" s="65">
        <f t="shared" si="66"/>
        <v>152.41491861880843</v>
      </c>
      <c r="BW13" s="65">
        <f t="shared" si="67"/>
        <v>161.55981373593696</v>
      </c>
      <c r="BX13" s="65">
        <f t="shared" si="68"/>
        <v>171.25340256009318</v>
      </c>
      <c r="BY13" s="65">
        <f t="shared" si="69"/>
        <v>181.5286067136988</v>
      </c>
      <c r="BZ13" s="65">
        <f t="shared" si="70"/>
        <v>192.42032311652073</v>
      </c>
      <c r="CA13" s="65">
        <f t="shared" si="71"/>
        <v>203.96554250351198</v>
      </c>
      <c r="CB13" s="65">
        <f t="shared" si="72"/>
        <v>216.2034750537227</v>
      </c>
      <c r="CC13" s="65">
        <f t="shared" si="73"/>
        <v>229.1756835569461</v>
      </c>
      <c r="CD13" s="65">
        <f t="shared" si="74"/>
        <v>242.92622457036288</v>
      </c>
      <c r="CE13" s="65">
        <f t="shared" si="75"/>
        <v>257.5017980445847</v>
      </c>
      <c r="CF13" s="65">
        <f t="shared" si="76"/>
        <v>272.95190592725976</v>
      </c>
      <c r="CG13" s="65">
        <f t="shared" si="77"/>
        <v>289.3290202828954</v>
      </c>
      <c r="CH13" s="65">
        <f t="shared" si="78"/>
        <v>306.68876149986914</v>
      </c>
      <c r="CI13" s="65">
        <f t="shared" si="79"/>
        <v>325.0900871898613</v>
      </c>
      <c r="CJ13" s="65">
        <f t="shared" si="80"/>
        <v>344.595492421253</v>
      </c>
      <c r="CK13" s="65">
        <f t="shared" si="81"/>
        <v>365.27122196652823</v>
      </c>
      <c r="CL13" s="65">
        <f t="shared" si="82"/>
        <v>387.18749528451997</v>
      </c>
      <c r="CM13" s="65">
        <f t="shared" si="83"/>
        <v>410.41874500159116</v>
      </c>
      <c r="CN13" s="65">
        <f t="shared" si="84"/>
        <v>435.0438697016867</v>
      </c>
      <c r="CO13" s="65">
        <f t="shared" si="85"/>
        <v>461.1465018837879</v>
      </c>
      <c r="CP13" s="65">
        <f t="shared" si="86"/>
        <v>488.8152919968152</v>
      </c>
      <c r="CQ13" s="65">
        <f t="shared" si="87"/>
        <v>518.1442095166241</v>
      </c>
      <c r="CR13" s="65">
        <f t="shared" si="88"/>
        <v>549.2328620876216</v>
      </c>
      <c r="CS13" s="65">
        <f t="shared" si="89"/>
        <v>582.186833812879</v>
      </c>
      <c r="CT13" s="65">
        <f t="shared" si="90"/>
        <v>617.1180438416517</v>
      </c>
      <c r="CU13" s="65">
        <f t="shared" si="91"/>
        <v>654.1451264721508</v>
      </c>
      <c r="CV13" s="65">
        <f t="shared" si="92"/>
        <v>693.3938340604799</v>
      </c>
      <c r="CW13" s="65">
        <f t="shared" si="93"/>
        <v>734.9974641041088</v>
      </c>
      <c r="CX13" s="65">
        <f t="shared" si="94"/>
        <v>779.0973119503553</v>
      </c>
      <c r="CY13" s="65">
        <f t="shared" si="95"/>
        <v>825.8431506673767</v>
      </c>
      <c r="CZ13" s="65">
        <f t="shared" si="96"/>
        <v>875.3937397074193</v>
      </c>
      <c r="DA13" s="65">
        <f t="shared" si="97"/>
        <v>927.9173640898645</v>
      </c>
      <c r="DB13" s="65">
        <f t="shared" si="98"/>
        <v>983.5924059352564</v>
      </c>
      <c r="DC13" s="65">
        <f t="shared" si="99"/>
        <v>1042.6079502913717</v>
      </c>
      <c r="DD13" s="65">
        <f t="shared" si="100"/>
        <v>1105.164427308854</v>
      </c>
      <c r="DE13" s="65">
        <f t="shared" si="101"/>
        <v>1171.4742929473855</v>
      </c>
      <c r="DF13" s="65">
        <f t="shared" si="102"/>
        <v>1241.7627505242287</v>
      </c>
      <c r="DG13" s="65">
        <f t="shared" si="103"/>
        <v>1316.2685155556826</v>
      </c>
      <c r="DH13" s="65">
        <f t="shared" si="104"/>
        <v>1395.2446264890236</v>
      </c>
      <c r="DI13" s="65">
        <f t="shared" si="105"/>
        <v>1478.9593040783652</v>
      </c>
      <c r="DJ13" s="65">
        <f t="shared" si="106"/>
        <v>1567.6968623230673</v>
      </c>
      <c r="DK13" s="65">
        <f t="shared" si="107"/>
        <v>1661.7586740624515</v>
      </c>
      <c r="DL13" s="65">
        <f t="shared" si="108"/>
        <v>1761.4641945061987</v>
      </c>
      <c r="DM13" s="65">
        <f t="shared" si="109"/>
        <v>1867.1520461765708</v>
      </c>
      <c r="DN13" s="65">
        <f t="shared" si="110"/>
        <v>1979.1811689471651</v>
      </c>
      <c r="DO13" s="65">
        <f t="shared" si="111"/>
        <v>2097.9320390839953</v>
      </c>
      <c r="DP13" s="65">
        <f t="shared" si="112"/>
        <v>2223.807961429035</v>
      </c>
      <c r="DQ13" s="65">
        <f t="shared" si="113"/>
        <v>2357.236439114777</v>
      </c>
      <c r="DR13" s="65">
        <f t="shared" si="114"/>
        <v>2498.670625461664</v>
      </c>
      <c r="DS13" s="65">
        <f t="shared" si="115"/>
        <v>2648.590862989364</v>
      </c>
      <c r="DT13" s="65">
        <f t="shared" si="116"/>
        <v>2807.5063147687256</v>
      </c>
      <c r="DU13" s="65">
        <f t="shared" si="117"/>
        <v>2975.9566936548495</v>
      </c>
      <c r="DV13" s="65">
        <f t="shared" si="118"/>
        <v>3154.514095274141</v>
      </c>
      <c r="DW13" s="65">
        <f t="shared" si="119"/>
        <v>3343.7849409905893</v>
      </c>
      <c r="DX13" s="65">
        <f t="shared" si="120"/>
        <v>3544.412037450025</v>
      </c>
      <c r="DY13" s="65">
        <f t="shared" si="121"/>
        <v>3757.0767596970263</v>
      </c>
      <c r="DZ13" s="65">
        <f t="shared" si="122"/>
        <v>3982.501365278848</v>
      </c>
      <c r="EA13" s="65">
        <f t="shared" si="123"/>
        <v>4221.451447195579</v>
      </c>
      <c r="EB13" s="65">
        <f t="shared" si="124"/>
        <v>4474.738534027314</v>
      </c>
      <c r="EC13" s="65">
        <f t="shared" si="125"/>
        <v>4743.222846068953</v>
      </c>
      <c r="ED13" s="65">
        <f t="shared" si="126"/>
        <v>5027.81621683309</v>
      </c>
      <c r="EE13" s="65">
        <f t="shared" si="127"/>
        <v>5329.485189843076</v>
      </c>
      <c r="EF13" s="65">
        <f t="shared" si="128"/>
        <v>5649.254301233661</v>
      </c>
      <c r="EG13" s="65">
        <f t="shared" si="129"/>
        <v>5988.209559307681</v>
      </c>
      <c r="EH13" s="65">
        <f t="shared" si="130"/>
        <v>6347.502132866142</v>
      </c>
      <c r="EI13" s="65">
        <f t="shared" si="131"/>
        <v>6728.352260838111</v>
      </c>
      <c r="EJ13" s="65">
        <f t="shared" si="132"/>
        <v>7132.053396488398</v>
      </c>
      <c r="EK13" s="65">
        <f t="shared" si="133"/>
        <v>7559.976600277702</v>
      </c>
      <c r="EL13" s="65">
        <f t="shared" si="134"/>
        <v>8013.575196294365</v>
      </c>
      <c r="EM13" s="65">
        <f t="shared" si="135"/>
        <v>8494.389708072027</v>
      </c>
      <c r="EN13" s="65">
        <f t="shared" si="136"/>
        <v>9004.05309055635</v>
      </c>
      <c r="EO13" s="65">
        <f t="shared" si="137"/>
        <v>9544.296275989731</v>
      </c>
      <c r="EP13" s="65">
        <f t="shared" si="138"/>
        <v>10116.954052549116</v>
      </c>
      <c r="EQ13" s="65">
        <f t="shared" si="139"/>
        <v>10723.971295702064</v>
      </c>
      <c r="ER13" s="65">
        <f t="shared" si="140"/>
        <v>11367.409573444189</v>
      </c>
      <c r="ES13" s="65">
        <f t="shared" si="141"/>
        <v>12049.454147850842</v>
      </c>
      <c r="ET13" s="65">
        <f t="shared" si="142"/>
        <v>12772.421396721893</v>
      </c>
      <c r="EU13" s="65">
        <f t="shared" si="143"/>
        <v>13538.766680525207</v>
      </c>
      <c r="EV13" s="65">
        <f t="shared" si="144"/>
        <v>14351.09268135672</v>
      </c>
      <c r="EW13" s="65">
        <f t="shared" si="145"/>
        <v>15212.158242238123</v>
      </c>
      <c r="EX13" s="65">
        <f t="shared" si="146"/>
        <v>16124.88773677241</v>
      </c>
      <c r="EY13" s="65">
        <f t="shared" si="147"/>
        <v>17092.381000978756</v>
      </c>
      <c r="EZ13" s="65">
        <f t="shared" si="148"/>
        <v>18117.92386103748</v>
      </c>
      <c r="FA13" s="65">
        <f t="shared" si="149"/>
        <v>19204.999292699733</v>
      </c>
      <c r="FB13" s="65">
        <f t="shared" si="150"/>
        <v>20357.299250261716</v>
      </c>
      <c r="FC13" s="65">
        <f t="shared" si="151"/>
        <v>21578.73720527742</v>
      </c>
      <c r="FD13" s="65">
        <f t="shared" si="152"/>
        <v>22873.461437594066</v>
      </c>
      <c r="FE13" s="65">
        <f t="shared" si="153"/>
        <v>24245.869123849712</v>
      </c>
      <c r="FF13" s="65">
        <f t="shared" si="154"/>
        <v>25700.621271280696</v>
      </c>
      <c r="FG13" s="65">
        <f t="shared" si="155"/>
        <v>27242.658547557538</v>
      </c>
      <c r="FH13" s="65">
        <f t="shared" si="156"/>
        <v>28877.218060410993</v>
      </c>
      <c r="FI13" s="65">
        <f t="shared" si="157"/>
        <v>30609.851144035652</v>
      </c>
      <c r="FJ13" s="65">
        <f t="shared" si="158"/>
        <v>32446.442212677794</v>
      </c>
      <c r="FK13" s="65">
        <f t="shared" si="159"/>
        <v>34393.228745438464</v>
      </c>
      <c r="FL13" s="65">
        <f t="shared" si="160"/>
        <v>36456.82247016477</v>
      </c>
      <c r="FM13" s="65">
        <f t="shared" si="161"/>
        <v>38644.23181837466</v>
      </c>
      <c r="FN13" s="65">
        <f t="shared" si="162"/>
        <v>40962.88572747714</v>
      </c>
      <c r="FO13" s="65">
        <f t="shared" si="163"/>
        <v>43420.65887112577</v>
      </c>
      <c r="FP13" s="65">
        <f t="shared" si="164"/>
        <v>46025.89840339332</v>
      </c>
      <c r="FQ13" s="65">
        <f t="shared" si="165"/>
        <v>48787.45230759693</v>
      </c>
      <c r="FR13" s="65">
        <f t="shared" si="166"/>
        <v>51714.69944605274</v>
      </c>
      <c r="FS13" s="65">
        <f t="shared" si="167"/>
        <v>54817.58141281591</v>
      </c>
      <c r="FT13" s="65">
        <f t="shared" si="168"/>
        <v>58106.63629758487</v>
      </c>
      <c r="FU13" s="65">
        <f t="shared" si="169"/>
        <v>61593.03447543996</v>
      </c>
      <c r="FV13" s="65">
        <f t="shared" si="170"/>
        <v>65288.61654396637</v>
      </c>
      <c r="FW13" s="65">
        <f t="shared" si="171"/>
        <v>69205.93353660435</v>
      </c>
      <c r="FX13" s="65">
        <f t="shared" si="172"/>
        <v>73358.28954880062</v>
      </c>
      <c r="FY13" s="65">
        <f t="shared" si="173"/>
        <v>77759.78692172866</v>
      </c>
      <c r="FZ13" s="65">
        <f t="shared" si="174"/>
        <v>82425.37413703238</v>
      </c>
      <c r="GA13" s="65">
        <f t="shared" si="175"/>
        <v>87370.89658525433</v>
      </c>
      <c r="GB13" s="65">
        <f t="shared" si="176"/>
        <v>92613.1503803696</v>
      </c>
      <c r="GC13" s="65">
        <f t="shared" si="177"/>
        <v>98169.93940319178</v>
      </c>
      <c r="GD13" s="65">
        <f t="shared" si="178"/>
        <v>104060.13576738328</v>
      </c>
      <c r="GE13" s="65">
        <f t="shared" si="179"/>
        <v>110303.74391342628</v>
      </c>
      <c r="GF13" s="65">
        <f t="shared" si="180"/>
        <v>116921.96854823186</v>
      </c>
      <c r="GG13" s="65">
        <f t="shared" si="181"/>
        <v>123937.28666112578</v>
      </c>
      <c r="GH13" s="65">
        <f t="shared" si="182"/>
        <v>131373.52386079333</v>
      </c>
      <c r="GI13" s="65">
        <f t="shared" si="183"/>
        <v>139255.93529244093</v>
      </c>
      <c r="GJ13" s="65">
        <f t="shared" si="184"/>
        <v>147611.2914099874</v>
      </c>
      <c r="GK13" s="65">
        <f t="shared" si="185"/>
        <v>156467.96889458667</v>
      </c>
      <c r="GL13" s="65">
        <f t="shared" si="186"/>
        <v>165856.04702826188</v>
      </c>
      <c r="GM13" s="65">
        <f t="shared" si="187"/>
        <v>175807.4098499576</v>
      </c>
      <c r="GN13" s="65">
        <f t="shared" si="188"/>
        <v>186355.85444095507</v>
      </c>
      <c r="GO13" s="65">
        <f t="shared" si="189"/>
        <v>197537.2057074124</v>
      </c>
      <c r="GP13" s="65">
        <f t="shared" si="190"/>
        <v>209389.43804985716</v>
      </c>
      <c r="GQ13" s="65">
        <f t="shared" si="191"/>
        <v>221952.8043328486</v>
      </c>
      <c r="GR13" s="65">
        <f t="shared" si="192"/>
        <v>235269.97259281954</v>
      </c>
      <c r="GS13" s="65">
        <f t="shared" si="193"/>
        <v>249386.17094838872</v>
      </c>
      <c r="GT13" s="65">
        <f t="shared" si="194"/>
        <v>264349.34120529203</v>
      </c>
      <c r="GU13" s="65">
        <f t="shared" si="195"/>
        <v>280210.30167760956</v>
      </c>
      <c r="GV13" s="65">
        <f t="shared" si="196"/>
        <v>297022.91977826616</v>
      </c>
      <c r="GW13" s="65">
        <f t="shared" si="197"/>
        <v>314844.2949649622</v>
      </c>
    </row>
    <row r="14" spans="1:205" ht="15">
      <c r="A14" s="9">
        <v>10</v>
      </c>
      <c r="B14" s="1" t="str">
        <f>'Page 3 (MStage DCF)'!B18</f>
        <v>NextEra Corp.</v>
      </c>
      <c r="C14" s="64"/>
      <c r="D14" s="64">
        <f t="shared" si="7"/>
        <v>0.10165558267963686</v>
      </c>
      <c r="E14" s="65">
        <f>-'Page 3 (MStage DCF)'!C18</f>
        <v>-52.27084615384615</v>
      </c>
      <c r="F14" s="65">
        <f>'Page 3 (MStage DCF)'!D18*(1+'Page 3 (MStage DCF)'!$E18)</f>
        <v>2.1287333333333334</v>
      </c>
      <c r="G14" s="65">
        <f>F14*(1+'Page 3 (MStage DCF)'!$E18)</f>
        <v>2.2657528022222224</v>
      </c>
      <c r="H14" s="65">
        <f>G14*(1+'Page 3 (MStage DCF)'!$E18)</f>
        <v>2.411591757591926</v>
      </c>
      <c r="I14" s="65">
        <f>H14*(1+'Page 3 (MStage DCF)'!$E18)</f>
        <v>2.5668178803889266</v>
      </c>
      <c r="J14" s="65">
        <f>I14*(1+'Page 3 (MStage DCF)'!$E18)</f>
        <v>2.7320353912899606</v>
      </c>
      <c r="K14" s="92">
        <f>J14*(1+'Page 3 (MStage DCF)'!F18)</f>
        <v>2.905899087996774</v>
      </c>
      <c r="L14" s="65">
        <f>K14*(1+'Page 3 (MStage DCF)'!G18)</f>
        <v>3.0887124283994156</v>
      </c>
      <c r="M14" s="65">
        <f>L14*(1+'Page 3 (MStage DCF)'!H18)</f>
        <v>3.2807788629053856</v>
      </c>
      <c r="N14" s="65">
        <f>M14*(1+'Page 3 (MStage DCF)'!I18)</f>
        <v>3.48240095058016</v>
      </c>
      <c r="O14" s="65">
        <f>N14*(1+'Page 3 (MStage DCF)'!J18)</f>
        <v>3.693879421640114</v>
      </c>
      <c r="P14" s="65">
        <f t="shared" si="8"/>
        <v>3.9155121869385208</v>
      </c>
      <c r="Q14" s="65">
        <f t="shared" si="9"/>
        <v>4.150442918154832</v>
      </c>
      <c r="R14" s="65">
        <f t="shared" si="10"/>
        <v>4.399469493244122</v>
      </c>
      <c r="S14" s="65">
        <f t="shared" si="11"/>
        <v>4.66343766283877</v>
      </c>
      <c r="T14" s="65">
        <f t="shared" si="12"/>
        <v>4.9432439226090965</v>
      </c>
      <c r="U14" s="65">
        <f t="shared" si="13"/>
        <v>5.239838557965642</v>
      </c>
      <c r="V14" s="65">
        <f t="shared" si="14"/>
        <v>5.5542288714435815</v>
      </c>
      <c r="W14" s="65">
        <f t="shared" si="15"/>
        <v>5.887482603730197</v>
      </c>
      <c r="X14" s="65">
        <f t="shared" si="16"/>
        <v>6.240731559954009</v>
      </c>
      <c r="Y14" s="65">
        <f t="shared" si="17"/>
        <v>6.61517545355125</v>
      </c>
      <c r="Z14" s="65">
        <f t="shared" si="18"/>
        <v>7.012085980764325</v>
      </c>
      <c r="AA14" s="65">
        <f t="shared" si="19"/>
        <v>7.432811139610185</v>
      </c>
      <c r="AB14" s="65">
        <f t="shared" si="20"/>
        <v>7.878779807986796</v>
      </c>
      <c r="AC14" s="65">
        <f t="shared" si="21"/>
        <v>8.351506596466004</v>
      </c>
      <c r="AD14" s="65">
        <f t="shared" si="22"/>
        <v>8.852596992253964</v>
      </c>
      <c r="AE14" s="65">
        <f t="shared" si="23"/>
        <v>9.383752811789202</v>
      </c>
      <c r="AF14" s="65">
        <f t="shared" si="24"/>
        <v>9.946777980496556</v>
      </c>
      <c r="AG14" s="65">
        <f t="shared" si="25"/>
        <v>10.54358465932635</v>
      </c>
      <c r="AH14" s="65">
        <f t="shared" si="26"/>
        <v>11.17619973888593</v>
      </c>
      <c r="AI14" s="65">
        <f t="shared" si="27"/>
        <v>11.846771723219087</v>
      </c>
      <c r="AJ14" s="65">
        <f t="shared" si="28"/>
        <v>12.557578026612232</v>
      </c>
      <c r="AK14" s="65">
        <f t="shared" si="29"/>
        <v>13.311032708208966</v>
      </c>
      <c r="AL14" s="65">
        <f t="shared" si="30"/>
        <v>14.109694670701504</v>
      </c>
      <c r="AM14" s="65">
        <f t="shared" si="31"/>
        <v>14.956276350943595</v>
      </c>
      <c r="AN14" s="65">
        <f t="shared" si="32"/>
        <v>15.85365293200021</v>
      </c>
      <c r="AO14" s="65">
        <f t="shared" si="33"/>
        <v>16.804872107920225</v>
      </c>
      <c r="AP14" s="65">
        <f t="shared" si="34"/>
        <v>17.81316443439544</v>
      </c>
      <c r="AQ14" s="65">
        <f t="shared" si="35"/>
        <v>18.881954300459167</v>
      </c>
      <c r="AR14" s="65">
        <f t="shared" si="36"/>
        <v>20.014871558486718</v>
      </c>
      <c r="AS14" s="65">
        <f t="shared" si="37"/>
        <v>21.215763851995924</v>
      </c>
      <c r="AT14" s="65">
        <f t="shared" si="38"/>
        <v>22.48870968311568</v>
      </c>
      <c r="AU14" s="65">
        <f t="shared" si="39"/>
        <v>23.838032264102623</v>
      </c>
      <c r="AV14" s="65">
        <f t="shared" si="40"/>
        <v>25.26831419994878</v>
      </c>
      <c r="AW14" s="65">
        <f t="shared" si="41"/>
        <v>26.78441305194571</v>
      </c>
      <c r="AX14" s="65">
        <f t="shared" si="42"/>
        <v>28.391477835062453</v>
      </c>
      <c r="AY14" s="65">
        <f t="shared" si="43"/>
        <v>30.0949665051662</v>
      </c>
      <c r="AZ14" s="65">
        <f t="shared" si="44"/>
        <v>31.900664495476175</v>
      </c>
      <c r="BA14" s="65">
        <f t="shared" si="45"/>
        <v>33.81470436520475</v>
      </c>
      <c r="BB14" s="65">
        <f t="shared" si="46"/>
        <v>35.843586627117034</v>
      </c>
      <c r="BC14" s="65">
        <f t="shared" si="47"/>
        <v>37.99420182474406</v>
      </c>
      <c r="BD14" s="65">
        <f t="shared" si="48"/>
        <v>40.273853934228704</v>
      </c>
      <c r="BE14" s="65">
        <f t="shared" si="49"/>
        <v>42.69028517028243</v>
      </c>
      <c r="BF14" s="65">
        <f t="shared" si="50"/>
        <v>45.25170228049938</v>
      </c>
      <c r="BG14" s="65">
        <f t="shared" si="51"/>
        <v>47.96680441732934</v>
      </c>
      <c r="BH14" s="65">
        <f t="shared" si="52"/>
        <v>50.8448126823691</v>
      </c>
      <c r="BI14" s="65">
        <f t="shared" si="53"/>
        <v>53.895501443311254</v>
      </c>
      <c r="BJ14" s="65">
        <f t="shared" si="54"/>
        <v>57.12923152990993</v>
      </c>
      <c r="BK14" s="65">
        <f t="shared" si="55"/>
        <v>60.55698542170453</v>
      </c>
      <c r="BL14" s="65">
        <f t="shared" si="56"/>
        <v>64.1904045470068</v>
      </c>
      <c r="BM14" s="65">
        <f t="shared" si="57"/>
        <v>68.04182881982722</v>
      </c>
      <c r="BN14" s="65">
        <f t="shared" si="58"/>
        <v>72.12433854901685</v>
      </c>
      <c r="BO14" s="65">
        <f t="shared" si="59"/>
        <v>76.45179886195787</v>
      </c>
      <c r="BP14" s="65">
        <f t="shared" si="60"/>
        <v>81.03890679367535</v>
      </c>
      <c r="BQ14" s="65">
        <f t="shared" si="61"/>
        <v>85.90124120129587</v>
      </c>
      <c r="BR14" s="65">
        <f t="shared" si="62"/>
        <v>91.05531567337363</v>
      </c>
      <c r="BS14" s="65">
        <f t="shared" si="63"/>
        <v>96.51863461377604</v>
      </c>
      <c r="BT14" s="65">
        <f t="shared" si="64"/>
        <v>102.30975269060261</v>
      </c>
      <c r="BU14" s="65">
        <f t="shared" si="65"/>
        <v>108.44833785203878</v>
      </c>
      <c r="BV14" s="65">
        <f t="shared" si="66"/>
        <v>114.95523812316111</v>
      </c>
      <c r="BW14" s="65">
        <f t="shared" si="67"/>
        <v>121.85255241055079</v>
      </c>
      <c r="BX14" s="65">
        <f t="shared" si="68"/>
        <v>129.16370555518384</v>
      </c>
      <c r="BY14" s="65">
        <f t="shared" si="69"/>
        <v>136.91352788849488</v>
      </c>
      <c r="BZ14" s="65">
        <f t="shared" si="70"/>
        <v>145.12833956180458</v>
      </c>
      <c r="CA14" s="65">
        <f t="shared" si="71"/>
        <v>153.83603993551287</v>
      </c>
      <c r="CB14" s="65">
        <f t="shared" si="72"/>
        <v>163.06620233164367</v>
      </c>
      <c r="CC14" s="65">
        <f t="shared" si="73"/>
        <v>172.8501744715423</v>
      </c>
      <c r="CD14" s="65">
        <f t="shared" si="74"/>
        <v>183.22118493983484</v>
      </c>
      <c r="CE14" s="65">
        <f t="shared" si="75"/>
        <v>194.21445603622493</v>
      </c>
      <c r="CF14" s="65">
        <f t="shared" si="76"/>
        <v>205.86732339839844</v>
      </c>
      <c r="CG14" s="65">
        <f t="shared" si="77"/>
        <v>218.21936280230236</v>
      </c>
      <c r="CH14" s="65">
        <f t="shared" si="78"/>
        <v>231.3125245704405</v>
      </c>
      <c r="CI14" s="65">
        <f t="shared" si="79"/>
        <v>245.19127604466695</v>
      </c>
      <c r="CJ14" s="65">
        <f t="shared" si="80"/>
        <v>259.902752607347</v>
      </c>
      <c r="CK14" s="65">
        <f t="shared" si="81"/>
        <v>275.49691776378785</v>
      </c>
      <c r="CL14" s="65">
        <f t="shared" si="82"/>
        <v>292.0267328296151</v>
      </c>
      <c r="CM14" s="65">
        <f t="shared" si="83"/>
        <v>309.5483367993921</v>
      </c>
      <c r="CN14" s="65">
        <f t="shared" si="84"/>
        <v>328.1212370073556</v>
      </c>
      <c r="CO14" s="65">
        <f t="shared" si="85"/>
        <v>347.80851122779694</v>
      </c>
      <c r="CP14" s="65">
        <f t="shared" si="86"/>
        <v>368.6770219014648</v>
      </c>
      <c r="CQ14" s="65">
        <f t="shared" si="87"/>
        <v>390.7976432155527</v>
      </c>
      <c r="CR14" s="65">
        <f t="shared" si="88"/>
        <v>414.24550180848587</v>
      </c>
      <c r="CS14" s="65">
        <f t="shared" si="89"/>
        <v>439.100231916995</v>
      </c>
      <c r="CT14" s="65">
        <f t="shared" si="90"/>
        <v>465.44624583201477</v>
      </c>
      <c r="CU14" s="65">
        <f t="shared" si="91"/>
        <v>493.3730205819357</v>
      </c>
      <c r="CV14" s="65">
        <f t="shared" si="92"/>
        <v>522.9754018168519</v>
      </c>
      <c r="CW14" s="65">
        <f t="shared" si="93"/>
        <v>554.353925925863</v>
      </c>
      <c r="CX14" s="65">
        <f t="shared" si="94"/>
        <v>587.6151614814148</v>
      </c>
      <c r="CY14" s="65">
        <f t="shared" si="95"/>
        <v>622.8720711702997</v>
      </c>
      <c r="CZ14" s="65">
        <f t="shared" si="96"/>
        <v>660.2443954405177</v>
      </c>
      <c r="DA14" s="65">
        <f t="shared" si="97"/>
        <v>699.8590591669488</v>
      </c>
      <c r="DB14" s="65">
        <f t="shared" si="98"/>
        <v>741.8506027169658</v>
      </c>
      <c r="DC14" s="65">
        <f t="shared" si="99"/>
        <v>786.3616388799837</v>
      </c>
      <c r="DD14" s="65">
        <f t="shared" si="100"/>
        <v>833.5433372127828</v>
      </c>
      <c r="DE14" s="65">
        <f t="shared" si="101"/>
        <v>883.5559374455498</v>
      </c>
      <c r="DF14" s="65">
        <f t="shared" si="102"/>
        <v>936.5692936922828</v>
      </c>
      <c r="DG14" s="65">
        <f t="shared" si="103"/>
        <v>992.7634513138198</v>
      </c>
      <c r="DH14" s="65">
        <f t="shared" si="104"/>
        <v>1052.329258392649</v>
      </c>
      <c r="DI14" s="65">
        <f t="shared" si="105"/>
        <v>1115.469013896208</v>
      </c>
      <c r="DJ14" s="65">
        <f t="shared" si="106"/>
        <v>1182.3971547299805</v>
      </c>
      <c r="DK14" s="65">
        <f t="shared" si="107"/>
        <v>1253.3409840137792</v>
      </c>
      <c r="DL14" s="65">
        <f t="shared" si="108"/>
        <v>1328.5414430546061</v>
      </c>
      <c r="DM14" s="65">
        <f t="shared" si="109"/>
        <v>1408.2539296378825</v>
      </c>
      <c r="DN14" s="65">
        <f t="shared" si="110"/>
        <v>1492.7491654161556</v>
      </c>
      <c r="DO14" s="65">
        <f t="shared" si="111"/>
        <v>1582.314115341125</v>
      </c>
      <c r="DP14" s="65">
        <f t="shared" si="112"/>
        <v>1677.2529622615925</v>
      </c>
      <c r="DQ14" s="65">
        <f t="shared" si="113"/>
        <v>1777.8881399972881</v>
      </c>
      <c r="DR14" s="65">
        <f t="shared" si="114"/>
        <v>1884.5614283971256</v>
      </c>
      <c r="DS14" s="65">
        <f t="shared" si="115"/>
        <v>1997.6351141009532</v>
      </c>
      <c r="DT14" s="65">
        <f t="shared" si="116"/>
        <v>2117.4932209470103</v>
      </c>
      <c r="DU14" s="65">
        <f t="shared" si="117"/>
        <v>2244.542814203831</v>
      </c>
      <c r="DV14" s="65">
        <f t="shared" si="118"/>
        <v>2379.215383056061</v>
      </c>
      <c r="DW14" s="65">
        <f t="shared" si="119"/>
        <v>2521.968306039425</v>
      </c>
      <c r="DX14" s="65">
        <f t="shared" si="120"/>
        <v>2673.2864044017906</v>
      </c>
      <c r="DY14" s="65">
        <f t="shared" si="121"/>
        <v>2833.6835886658982</v>
      </c>
      <c r="DZ14" s="65">
        <f t="shared" si="122"/>
        <v>3003.7046039858524</v>
      </c>
      <c r="EA14" s="65">
        <f t="shared" si="123"/>
        <v>3183.9268802250035</v>
      </c>
      <c r="EB14" s="65">
        <f t="shared" si="124"/>
        <v>3374.962493038504</v>
      </c>
      <c r="EC14" s="65">
        <f t="shared" si="125"/>
        <v>3577.4602426208144</v>
      </c>
      <c r="ED14" s="65">
        <f t="shared" si="126"/>
        <v>3792.1078571780636</v>
      </c>
      <c r="EE14" s="65">
        <f t="shared" si="127"/>
        <v>4019.6343286087476</v>
      </c>
      <c r="EF14" s="65">
        <f t="shared" si="128"/>
        <v>4260.812388325273</v>
      </c>
      <c r="EG14" s="65">
        <f t="shared" si="129"/>
        <v>4516.461131624789</v>
      </c>
      <c r="EH14" s="65">
        <f t="shared" si="130"/>
        <v>4787.448799522277</v>
      </c>
      <c r="EI14" s="65">
        <f t="shared" si="131"/>
        <v>5074.695727493614</v>
      </c>
      <c r="EJ14" s="65">
        <f t="shared" si="132"/>
        <v>5379.177471143231</v>
      </c>
      <c r="EK14" s="65">
        <f t="shared" si="133"/>
        <v>5701.928119411825</v>
      </c>
      <c r="EL14" s="65">
        <f t="shared" si="134"/>
        <v>6044.043806576535</v>
      </c>
      <c r="EM14" s="65">
        <f t="shared" si="135"/>
        <v>6406.686434971127</v>
      </c>
      <c r="EN14" s="65">
        <f t="shared" si="136"/>
        <v>6791.087621069395</v>
      </c>
      <c r="EO14" s="65">
        <f t="shared" si="137"/>
        <v>7198.552878333559</v>
      </c>
      <c r="EP14" s="65">
        <f t="shared" si="138"/>
        <v>7630.466051033573</v>
      </c>
      <c r="EQ14" s="65">
        <f t="shared" si="139"/>
        <v>8088.294014095588</v>
      </c>
      <c r="ER14" s="65">
        <f t="shared" si="140"/>
        <v>8573.591654941323</v>
      </c>
      <c r="ES14" s="65">
        <f t="shared" si="141"/>
        <v>9088.007154237803</v>
      </c>
      <c r="ET14" s="65">
        <f t="shared" si="142"/>
        <v>9633.28758349207</v>
      </c>
      <c r="EU14" s="65">
        <f t="shared" si="143"/>
        <v>10211.284838501595</v>
      </c>
      <c r="EV14" s="65">
        <f t="shared" si="144"/>
        <v>10823.961928811692</v>
      </c>
      <c r="EW14" s="65">
        <f t="shared" si="145"/>
        <v>11473.399644540394</v>
      </c>
      <c r="EX14" s="65">
        <f t="shared" si="146"/>
        <v>12161.803623212818</v>
      </c>
      <c r="EY14" s="65">
        <f t="shared" si="147"/>
        <v>12891.511840605588</v>
      </c>
      <c r="EZ14" s="65">
        <f t="shared" si="148"/>
        <v>13665.002551041924</v>
      </c>
      <c r="FA14" s="65">
        <f t="shared" si="149"/>
        <v>14484.90270410444</v>
      </c>
      <c r="FB14" s="65">
        <f t="shared" si="150"/>
        <v>15353.996866350706</v>
      </c>
      <c r="FC14" s="65">
        <f t="shared" si="151"/>
        <v>16275.236678331748</v>
      </c>
      <c r="FD14" s="65">
        <f t="shared" si="152"/>
        <v>17251.750879031653</v>
      </c>
      <c r="FE14" s="65">
        <f t="shared" si="153"/>
        <v>18286.855931773553</v>
      </c>
      <c r="FF14" s="65">
        <f t="shared" si="154"/>
        <v>19384.067287679965</v>
      </c>
      <c r="FG14" s="65">
        <f t="shared" si="155"/>
        <v>20547.111324940764</v>
      </c>
      <c r="FH14" s="65">
        <f t="shared" si="156"/>
        <v>21779.938004437212</v>
      </c>
      <c r="FI14" s="65">
        <f t="shared" si="157"/>
        <v>23086.734284703445</v>
      </c>
      <c r="FJ14" s="65">
        <f t="shared" si="158"/>
        <v>24471.93834178565</v>
      </c>
      <c r="FK14" s="65">
        <f t="shared" si="159"/>
        <v>25940.25464229279</v>
      </c>
      <c r="FL14" s="65">
        <f t="shared" si="160"/>
        <v>27496.66992083036</v>
      </c>
      <c r="FM14" s="65">
        <f t="shared" si="161"/>
        <v>29146.470116080185</v>
      </c>
      <c r="FN14" s="65">
        <f t="shared" si="162"/>
        <v>30895.258323044996</v>
      </c>
      <c r="FO14" s="65">
        <f t="shared" si="163"/>
        <v>32748.9738224277</v>
      </c>
      <c r="FP14" s="65">
        <f t="shared" si="164"/>
        <v>34713.91225177336</v>
      </c>
      <c r="FQ14" s="65">
        <f t="shared" si="165"/>
        <v>36796.74698687976</v>
      </c>
      <c r="FR14" s="65">
        <f t="shared" si="166"/>
        <v>39004.55180609255</v>
      </c>
      <c r="FS14" s="65">
        <f t="shared" si="167"/>
        <v>41344.824914458106</v>
      </c>
      <c r="FT14" s="65">
        <f t="shared" si="168"/>
        <v>43825.514409325595</v>
      </c>
      <c r="FU14" s="65">
        <f t="shared" si="169"/>
        <v>46455.04527388513</v>
      </c>
      <c r="FV14" s="65">
        <f t="shared" si="170"/>
        <v>49242.34799031824</v>
      </c>
      <c r="FW14" s="65">
        <f t="shared" si="171"/>
        <v>52196.88886973733</v>
      </c>
      <c r="FX14" s="65">
        <f t="shared" si="172"/>
        <v>55328.70220192157</v>
      </c>
      <c r="FY14" s="65">
        <f t="shared" si="173"/>
        <v>58648.42433403687</v>
      </c>
      <c r="FZ14" s="65">
        <f t="shared" si="174"/>
        <v>62167.32979407909</v>
      </c>
      <c r="GA14" s="65">
        <f t="shared" si="175"/>
        <v>65897.36958172383</v>
      </c>
      <c r="GB14" s="65">
        <f t="shared" si="176"/>
        <v>69851.21175662726</v>
      </c>
      <c r="GC14" s="65">
        <f t="shared" si="177"/>
        <v>74042.28446202491</v>
      </c>
      <c r="GD14" s="65">
        <f t="shared" si="178"/>
        <v>78484.8215297464</v>
      </c>
      <c r="GE14" s="65">
        <f t="shared" si="179"/>
        <v>83193.91082153119</v>
      </c>
      <c r="GF14" s="65">
        <f t="shared" si="180"/>
        <v>88185.54547082307</v>
      </c>
      <c r="GG14" s="65">
        <f t="shared" si="181"/>
        <v>93476.67819907246</v>
      </c>
      <c r="GH14" s="65">
        <f t="shared" si="182"/>
        <v>99085.2788910168</v>
      </c>
      <c r="GI14" s="65">
        <f t="shared" si="183"/>
        <v>105030.39562447781</v>
      </c>
      <c r="GJ14" s="65">
        <f t="shared" si="184"/>
        <v>111332.21936194648</v>
      </c>
      <c r="GK14" s="65">
        <f t="shared" si="185"/>
        <v>118012.15252366327</v>
      </c>
      <c r="GL14" s="65">
        <f t="shared" si="186"/>
        <v>125092.88167508307</v>
      </c>
      <c r="GM14" s="65">
        <f t="shared" si="187"/>
        <v>132598.45457558805</v>
      </c>
      <c r="GN14" s="65">
        <f t="shared" si="188"/>
        <v>140554.36185012336</v>
      </c>
      <c r="GO14" s="65">
        <f t="shared" si="189"/>
        <v>148987.62356113078</v>
      </c>
      <c r="GP14" s="65">
        <f t="shared" si="190"/>
        <v>157926.88097479864</v>
      </c>
      <c r="GQ14" s="65">
        <f t="shared" si="191"/>
        <v>167402.49383328657</v>
      </c>
      <c r="GR14" s="65">
        <f t="shared" si="192"/>
        <v>177446.64346328378</v>
      </c>
      <c r="GS14" s="65">
        <f t="shared" si="193"/>
        <v>188093.44207108082</v>
      </c>
      <c r="GT14" s="65">
        <f t="shared" si="194"/>
        <v>199379.04859534567</v>
      </c>
      <c r="GU14" s="65">
        <f t="shared" si="195"/>
        <v>211341.7915110664</v>
      </c>
      <c r="GV14" s="65">
        <f t="shared" si="196"/>
        <v>224022.2990017304</v>
      </c>
      <c r="GW14" s="65">
        <f t="shared" si="197"/>
        <v>237463.63694183424</v>
      </c>
    </row>
    <row r="15" spans="1:205" ht="15">
      <c r="A15" s="9">
        <v>11</v>
      </c>
      <c r="B15" s="1" t="str">
        <f>'Page 3 (MStage DCF)'!B19</f>
        <v>IDACORP</v>
      </c>
      <c r="C15" s="64"/>
      <c r="D15" s="64">
        <f t="shared" si="7"/>
        <v>0.09183134584621967</v>
      </c>
      <c r="E15" s="65">
        <f>-'Page 3 (MStage DCF)'!C19</f>
        <v>-35.04134615384615</v>
      </c>
      <c r="F15" s="65">
        <f>'Page 3 (MStage DCF)'!D19*(1+'Page 3 (MStage DCF)'!$E19)</f>
        <v>1.248</v>
      </c>
      <c r="G15" s="65">
        <f>F15*(1+'Page 3 (MStage DCF)'!$E19)</f>
        <v>1.29792</v>
      </c>
      <c r="H15" s="65">
        <f>G15*(1+'Page 3 (MStage DCF)'!$E19)</f>
        <v>1.3498368</v>
      </c>
      <c r="I15" s="65">
        <f>H15*(1+'Page 3 (MStage DCF)'!$E19)</f>
        <v>1.4038302720000002</v>
      </c>
      <c r="J15" s="65">
        <f>I15*(1+'Page 3 (MStage DCF)'!$E19)</f>
        <v>1.4599834828800002</v>
      </c>
      <c r="K15" s="92">
        <f>J15*(1+'Page 3 (MStage DCF)'!F19)</f>
        <v>1.5232494338048004</v>
      </c>
      <c r="L15" s="65">
        <f>K15*(1+'Page 3 (MStage DCF)'!G19)</f>
        <v>1.5943344073823578</v>
      </c>
      <c r="M15" s="65">
        <f>L15*(1+'Page 3 (MStage DCF)'!H19)</f>
        <v>1.6740511277514758</v>
      </c>
      <c r="N15" s="65">
        <f>M15*(1+'Page 3 (MStage DCF)'!I19)</f>
        <v>1.7633338545648878</v>
      </c>
      <c r="O15" s="65">
        <f>N15*(1+'Page 3 (MStage DCF)'!J19)</f>
        <v>1.8632561063235646</v>
      </c>
      <c r="P15" s="65">
        <f t="shared" si="8"/>
        <v>1.9750514727029786</v>
      </c>
      <c r="Q15" s="65">
        <f t="shared" si="9"/>
        <v>2.0935545610651576</v>
      </c>
      <c r="R15" s="65">
        <f t="shared" si="10"/>
        <v>2.2191678347290673</v>
      </c>
      <c r="S15" s="65">
        <f t="shared" si="11"/>
        <v>2.3523179048128116</v>
      </c>
      <c r="T15" s="65">
        <f t="shared" si="12"/>
        <v>2.4934569791015804</v>
      </c>
      <c r="U15" s="65">
        <f t="shared" si="13"/>
        <v>2.643064397847675</v>
      </c>
      <c r="V15" s="65">
        <f t="shared" si="14"/>
        <v>2.801648261718536</v>
      </c>
      <c r="W15" s="65">
        <f t="shared" si="15"/>
        <v>2.969747157421648</v>
      </c>
      <c r="X15" s="65">
        <f t="shared" si="16"/>
        <v>3.147931986866947</v>
      </c>
      <c r="Y15" s="65">
        <f t="shared" si="17"/>
        <v>3.336807906078964</v>
      </c>
      <c r="Z15" s="65">
        <f t="shared" si="18"/>
        <v>3.5370163804437023</v>
      </c>
      <c r="AA15" s="65">
        <f t="shared" si="19"/>
        <v>3.7492373632703244</v>
      </c>
      <c r="AB15" s="65">
        <f t="shared" si="20"/>
        <v>3.9741916050665442</v>
      </c>
      <c r="AC15" s="65">
        <f t="shared" si="21"/>
        <v>4.212643101370537</v>
      </c>
      <c r="AD15" s="65">
        <f t="shared" si="22"/>
        <v>4.465401687452769</v>
      </c>
      <c r="AE15" s="65">
        <f t="shared" si="23"/>
        <v>4.733325788699935</v>
      </c>
      <c r="AF15" s="65">
        <f t="shared" si="24"/>
        <v>5.017325336021932</v>
      </c>
      <c r="AG15" s="65">
        <f t="shared" si="25"/>
        <v>5.318364856183248</v>
      </c>
      <c r="AH15" s="65">
        <f t="shared" si="26"/>
        <v>5.637466747554243</v>
      </c>
      <c r="AI15" s="65">
        <f t="shared" si="27"/>
        <v>5.975714752407498</v>
      </c>
      <c r="AJ15" s="65">
        <f t="shared" si="28"/>
        <v>6.334257637551948</v>
      </c>
      <c r="AK15" s="65">
        <f t="shared" si="29"/>
        <v>6.714313095805065</v>
      </c>
      <c r="AL15" s="65">
        <f t="shared" si="30"/>
        <v>7.117171881553369</v>
      </c>
      <c r="AM15" s="65">
        <f t="shared" si="31"/>
        <v>7.544202194446571</v>
      </c>
      <c r="AN15" s="65">
        <f t="shared" si="32"/>
        <v>7.9968543261133656</v>
      </c>
      <c r="AO15" s="65">
        <f t="shared" si="33"/>
        <v>8.476665585680168</v>
      </c>
      <c r="AP15" s="65">
        <f t="shared" si="34"/>
        <v>8.98526552082098</v>
      </c>
      <c r="AQ15" s="65">
        <f t="shared" si="35"/>
        <v>9.524381452070239</v>
      </c>
      <c r="AR15" s="65">
        <f t="shared" si="36"/>
        <v>10.095844339194453</v>
      </c>
      <c r="AS15" s="65">
        <f t="shared" si="37"/>
        <v>10.70159499954612</v>
      </c>
      <c r="AT15" s="65">
        <f t="shared" si="38"/>
        <v>11.343690699518888</v>
      </c>
      <c r="AU15" s="65">
        <f t="shared" si="39"/>
        <v>12.024312141490022</v>
      </c>
      <c r="AV15" s="65">
        <f t="shared" si="40"/>
        <v>12.745770869979424</v>
      </c>
      <c r="AW15" s="65">
        <f t="shared" si="41"/>
        <v>13.51051712217819</v>
      </c>
      <c r="AX15" s="65">
        <f t="shared" si="42"/>
        <v>14.32114814950888</v>
      </c>
      <c r="AY15" s="65">
        <f t="shared" si="43"/>
        <v>15.180417038479414</v>
      </c>
      <c r="AZ15" s="65">
        <f t="shared" si="44"/>
        <v>16.09124206078818</v>
      </c>
      <c r="BA15" s="65">
        <f t="shared" si="45"/>
        <v>17.05671658443547</v>
      </c>
      <c r="BB15" s="65">
        <f t="shared" si="46"/>
        <v>18.0801195795016</v>
      </c>
      <c r="BC15" s="65">
        <f t="shared" si="47"/>
        <v>19.164926754271697</v>
      </c>
      <c r="BD15" s="65">
        <f t="shared" si="48"/>
        <v>20.314822359528</v>
      </c>
      <c r="BE15" s="65">
        <f t="shared" si="49"/>
        <v>21.533711701099683</v>
      </c>
      <c r="BF15" s="65">
        <f t="shared" si="50"/>
        <v>22.825734403165665</v>
      </c>
      <c r="BG15" s="65">
        <f t="shared" si="51"/>
        <v>24.195278467355607</v>
      </c>
      <c r="BH15" s="65">
        <f t="shared" si="52"/>
        <v>25.646995175396945</v>
      </c>
      <c r="BI15" s="65">
        <f t="shared" si="53"/>
        <v>27.185814885920763</v>
      </c>
      <c r="BJ15" s="65">
        <f t="shared" si="54"/>
        <v>28.816963779076012</v>
      </c>
      <c r="BK15" s="65">
        <f t="shared" si="55"/>
        <v>30.545981605820575</v>
      </c>
      <c r="BL15" s="65">
        <f t="shared" si="56"/>
        <v>32.37874050216981</v>
      </c>
      <c r="BM15" s="65">
        <f t="shared" si="57"/>
        <v>34.3214649323</v>
      </c>
      <c r="BN15" s="65">
        <f t="shared" si="58"/>
        <v>36.380752828238</v>
      </c>
      <c r="BO15" s="65">
        <f t="shared" si="59"/>
        <v>38.563597997932284</v>
      </c>
      <c r="BP15" s="65">
        <f t="shared" si="60"/>
        <v>40.87741387780822</v>
      </c>
      <c r="BQ15" s="65">
        <f t="shared" si="61"/>
        <v>43.33005871047672</v>
      </c>
      <c r="BR15" s="65">
        <f t="shared" si="62"/>
        <v>45.929862233105325</v>
      </c>
      <c r="BS15" s="65">
        <f t="shared" si="63"/>
        <v>48.685653967091646</v>
      </c>
      <c r="BT15" s="65">
        <f t="shared" si="64"/>
        <v>51.60679320511715</v>
      </c>
      <c r="BU15" s="65">
        <f t="shared" si="65"/>
        <v>54.70320079742418</v>
      </c>
      <c r="BV15" s="65">
        <f t="shared" si="66"/>
        <v>57.98539284526964</v>
      </c>
      <c r="BW15" s="65">
        <f t="shared" si="67"/>
        <v>61.46451641598582</v>
      </c>
      <c r="BX15" s="65">
        <f t="shared" si="68"/>
        <v>65.15238740094497</v>
      </c>
      <c r="BY15" s="65">
        <f t="shared" si="69"/>
        <v>69.06153064500168</v>
      </c>
      <c r="BZ15" s="65">
        <f t="shared" si="70"/>
        <v>73.20522248370179</v>
      </c>
      <c r="CA15" s="65">
        <f t="shared" si="71"/>
        <v>77.5975358327239</v>
      </c>
      <c r="CB15" s="65">
        <f t="shared" si="72"/>
        <v>82.25338798268734</v>
      </c>
      <c r="CC15" s="65">
        <f t="shared" si="73"/>
        <v>87.18859126164858</v>
      </c>
      <c r="CD15" s="65">
        <f t="shared" si="74"/>
        <v>92.4199067373475</v>
      </c>
      <c r="CE15" s="65">
        <f t="shared" si="75"/>
        <v>97.96510114158836</v>
      </c>
      <c r="CF15" s="65">
        <f t="shared" si="76"/>
        <v>103.84300721008367</v>
      </c>
      <c r="CG15" s="65">
        <f t="shared" si="77"/>
        <v>110.0735876426887</v>
      </c>
      <c r="CH15" s="65">
        <f t="shared" si="78"/>
        <v>116.67800290125003</v>
      </c>
      <c r="CI15" s="65">
        <f t="shared" si="79"/>
        <v>123.67868307532503</v>
      </c>
      <c r="CJ15" s="65">
        <f t="shared" si="80"/>
        <v>131.09940405984455</v>
      </c>
      <c r="CK15" s="65">
        <f t="shared" si="81"/>
        <v>138.9653683034352</v>
      </c>
      <c r="CL15" s="65">
        <f t="shared" si="82"/>
        <v>147.30329040164133</v>
      </c>
      <c r="CM15" s="65">
        <f t="shared" si="83"/>
        <v>156.14148782573983</v>
      </c>
      <c r="CN15" s="65">
        <f t="shared" si="84"/>
        <v>165.50997709528423</v>
      </c>
      <c r="CO15" s="65">
        <f t="shared" si="85"/>
        <v>175.4405757210013</v>
      </c>
      <c r="CP15" s="65">
        <f t="shared" si="86"/>
        <v>185.96701026426138</v>
      </c>
      <c r="CQ15" s="65">
        <f t="shared" si="87"/>
        <v>197.12503088011707</v>
      </c>
      <c r="CR15" s="65">
        <f t="shared" si="88"/>
        <v>208.9525327329241</v>
      </c>
      <c r="CS15" s="65">
        <f t="shared" si="89"/>
        <v>221.48968469689956</v>
      </c>
      <c r="CT15" s="65">
        <f t="shared" si="90"/>
        <v>234.77906577871354</v>
      </c>
      <c r="CU15" s="65">
        <f t="shared" si="91"/>
        <v>248.86580972543638</v>
      </c>
      <c r="CV15" s="65">
        <f t="shared" si="92"/>
        <v>263.79775830896256</v>
      </c>
      <c r="CW15" s="65">
        <f t="shared" si="93"/>
        <v>279.62562380750035</v>
      </c>
      <c r="CX15" s="65">
        <f t="shared" si="94"/>
        <v>296.4031612359504</v>
      </c>
      <c r="CY15" s="65">
        <f t="shared" si="95"/>
        <v>314.18735091010745</v>
      </c>
      <c r="CZ15" s="65">
        <f t="shared" si="96"/>
        <v>333.03859196471393</v>
      </c>
      <c r="DA15" s="65">
        <f t="shared" si="97"/>
        <v>353.0209074825968</v>
      </c>
      <c r="DB15" s="65">
        <f t="shared" si="98"/>
        <v>374.2021619315526</v>
      </c>
      <c r="DC15" s="65">
        <f t="shared" si="99"/>
        <v>396.6542916474458</v>
      </c>
      <c r="DD15" s="65">
        <f t="shared" si="100"/>
        <v>420.4535491462926</v>
      </c>
      <c r="DE15" s="65">
        <f t="shared" si="101"/>
        <v>445.6807620950701</v>
      </c>
      <c r="DF15" s="65">
        <f t="shared" si="102"/>
        <v>472.42160782077434</v>
      </c>
      <c r="DG15" s="65">
        <f t="shared" si="103"/>
        <v>500.7669042900208</v>
      </c>
      <c r="DH15" s="65">
        <f t="shared" si="104"/>
        <v>530.8129185474221</v>
      </c>
      <c r="DI15" s="65">
        <f t="shared" si="105"/>
        <v>562.6616936602675</v>
      </c>
      <c r="DJ15" s="65">
        <f t="shared" si="106"/>
        <v>596.4213952798835</v>
      </c>
      <c r="DK15" s="65">
        <f t="shared" si="107"/>
        <v>632.2066789966766</v>
      </c>
      <c r="DL15" s="65">
        <f t="shared" si="108"/>
        <v>670.1390797364772</v>
      </c>
      <c r="DM15" s="65">
        <f t="shared" si="109"/>
        <v>710.3474245206659</v>
      </c>
      <c r="DN15" s="65">
        <f t="shared" si="110"/>
        <v>752.9682699919059</v>
      </c>
      <c r="DO15" s="65">
        <f t="shared" si="111"/>
        <v>798.1463661914203</v>
      </c>
      <c r="DP15" s="65">
        <f t="shared" si="112"/>
        <v>846.0351481629056</v>
      </c>
      <c r="DQ15" s="65">
        <f t="shared" si="113"/>
        <v>896.7972570526799</v>
      </c>
      <c r="DR15" s="65">
        <f t="shared" si="114"/>
        <v>950.6050924758408</v>
      </c>
      <c r="DS15" s="65">
        <f t="shared" si="115"/>
        <v>1007.6413980243913</v>
      </c>
      <c r="DT15" s="65">
        <f t="shared" si="116"/>
        <v>1068.0998819058548</v>
      </c>
      <c r="DU15" s="65">
        <f t="shared" si="117"/>
        <v>1132.1858748202062</v>
      </c>
      <c r="DV15" s="65">
        <f t="shared" si="118"/>
        <v>1200.1170273094187</v>
      </c>
      <c r="DW15" s="65">
        <f t="shared" si="119"/>
        <v>1272.124048947984</v>
      </c>
      <c r="DX15" s="65">
        <f t="shared" si="120"/>
        <v>1348.4514918848631</v>
      </c>
      <c r="DY15" s="65">
        <f t="shared" si="121"/>
        <v>1429.358581397955</v>
      </c>
      <c r="DZ15" s="65">
        <f t="shared" si="122"/>
        <v>1515.1200962818325</v>
      </c>
      <c r="EA15" s="65">
        <f t="shared" si="123"/>
        <v>1606.0273020587426</v>
      </c>
      <c r="EB15" s="65">
        <f t="shared" si="124"/>
        <v>1702.3889401822673</v>
      </c>
      <c r="EC15" s="65">
        <f t="shared" si="125"/>
        <v>1804.5322765932035</v>
      </c>
      <c r="ED15" s="65">
        <f t="shared" si="126"/>
        <v>1912.8042131887958</v>
      </c>
      <c r="EE15" s="65">
        <f t="shared" si="127"/>
        <v>2027.5724659801235</v>
      </c>
      <c r="EF15" s="65">
        <f t="shared" si="128"/>
        <v>2149.226813938931</v>
      </c>
      <c r="EG15" s="65">
        <f t="shared" si="129"/>
        <v>2278.1804227752673</v>
      </c>
      <c r="EH15" s="65">
        <f t="shared" si="130"/>
        <v>2414.8712481417833</v>
      </c>
      <c r="EI15" s="65">
        <f t="shared" si="131"/>
        <v>2559.7635230302903</v>
      </c>
      <c r="EJ15" s="65">
        <f t="shared" si="132"/>
        <v>2713.349334412108</v>
      </c>
      <c r="EK15" s="65">
        <f t="shared" si="133"/>
        <v>2876.1502944768345</v>
      </c>
      <c r="EL15" s="65">
        <f t="shared" si="134"/>
        <v>3048.7193121454447</v>
      </c>
      <c r="EM15" s="65">
        <f t="shared" si="135"/>
        <v>3231.6424708741715</v>
      </c>
      <c r="EN15" s="65">
        <f t="shared" si="136"/>
        <v>3425.541019126622</v>
      </c>
      <c r="EO15" s="65">
        <f t="shared" si="137"/>
        <v>3631.0734802742195</v>
      </c>
      <c r="EP15" s="65">
        <f t="shared" si="138"/>
        <v>3848.937889090673</v>
      </c>
      <c r="EQ15" s="65">
        <f t="shared" si="139"/>
        <v>4079.8741624361132</v>
      </c>
      <c r="ER15" s="65">
        <f t="shared" si="140"/>
        <v>4324.66661218228</v>
      </c>
      <c r="ES15" s="65">
        <f t="shared" si="141"/>
        <v>4584.146608913217</v>
      </c>
      <c r="ET15" s="65">
        <f t="shared" si="142"/>
        <v>4859.19540544801</v>
      </c>
      <c r="EU15" s="65">
        <f t="shared" si="143"/>
        <v>5150.747129774891</v>
      </c>
      <c r="EV15" s="65">
        <f t="shared" si="144"/>
        <v>5459.791957561384</v>
      </c>
      <c r="EW15" s="65">
        <f t="shared" si="145"/>
        <v>5787.379475015067</v>
      </c>
      <c r="EX15" s="65">
        <f t="shared" si="146"/>
        <v>6134.622243515972</v>
      </c>
      <c r="EY15" s="65">
        <f t="shared" si="147"/>
        <v>6502.699578126931</v>
      </c>
      <c r="EZ15" s="65">
        <f t="shared" si="148"/>
        <v>6892.8615528145465</v>
      </c>
      <c r="FA15" s="65">
        <f t="shared" si="149"/>
        <v>7306.4332459834195</v>
      </c>
      <c r="FB15" s="65">
        <f t="shared" si="150"/>
        <v>7744.819240742425</v>
      </c>
      <c r="FC15" s="65">
        <f t="shared" si="151"/>
        <v>8209.508395186971</v>
      </c>
      <c r="FD15" s="65">
        <f t="shared" si="152"/>
        <v>8702.07889889819</v>
      </c>
      <c r="FE15" s="65">
        <f t="shared" si="153"/>
        <v>9224.203632832081</v>
      </c>
      <c r="FF15" s="65">
        <f t="shared" si="154"/>
        <v>9777.655850802006</v>
      </c>
      <c r="FG15" s="65">
        <f t="shared" si="155"/>
        <v>10364.315201850128</v>
      </c>
      <c r="FH15" s="65">
        <f t="shared" si="156"/>
        <v>10986.174113961137</v>
      </c>
      <c r="FI15" s="65">
        <f t="shared" si="157"/>
        <v>11645.344560798805</v>
      </c>
      <c r="FJ15" s="65">
        <f t="shared" si="158"/>
        <v>12344.065234446734</v>
      </c>
      <c r="FK15" s="65">
        <f t="shared" si="159"/>
        <v>13084.709148513539</v>
      </c>
      <c r="FL15" s="65">
        <f t="shared" si="160"/>
        <v>13869.791697424353</v>
      </c>
      <c r="FM15" s="65">
        <f t="shared" si="161"/>
        <v>14701.979199269814</v>
      </c>
      <c r="FN15" s="65">
        <f t="shared" si="162"/>
        <v>15584.097951226004</v>
      </c>
      <c r="FO15" s="65">
        <f t="shared" si="163"/>
        <v>16519.143828299566</v>
      </c>
      <c r="FP15" s="65">
        <f t="shared" si="164"/>
        <v>17510.29245799754</v>
      </c>
      <c r="FQ15" s="65">
        <f t="shared" si="165"/>
        <v>18560.910005477395</v>
      </c>
      <c r="FR15" s="65">
        <f t="shared" si="166"/>
        <v>19674.56460580604</v>
      </c>
      <c r="FS15" s="65">
        <f t="shared" si="167"/>
        <v>20855.038482154403</v>
      </c>
      <c r="FT15" s="65">
        <f t="shared" si="168"/>
        <v>22106.34079108367</v>
      </c>
      <c r="FU15" s="65">
        <f t="shared" si="169"/>
        <v>23432.72123854869</v>
      </c>
      <c r="FV15" s="65">
        <f t="shared" si="170"/>
        <v>24838.68451286161</v>
      </c>
      <c r="FW15" s="65">
        <f t="shared" si="171"/>
        <v>26329.00558363331</v>
      </c>
      <c r="FX15" s="65">
        <f t="shared" si="172"/>
        <v>27908.745918651308</v>
      </c>
      <c r="FY15" s="65">
        <f t="shared" si="173"/>
        <v>29583.27067377039</v>
      </c>
      <c r="FZ15" s="65">
        <f t="shared" si="174"/>
        <v>31358.266914196614</v>
      </c>
      <c r="GA15" s="65">
        <f t="shared" si="175"/>
        <v>33239.76292904841</v>
      </c>
      <c r="GB15" s="65">
        <f t="shared" si="176"/>
        <v>35234.14870479132</v>
      </c>
      <c r="GC15" s="65">
        <f t="shared" si="177"/>
        <v>37348.1976270788</v>
      </c>
      <c r="GD15" s="65">
        <f t="shared" si="178"/>
        <v>39589.08948470353</v>
      </c>
      <c r="GE15" s="65">
        <f t="shared" si="179"/>
        <v>41964.434853785744</v>
      </c>
      <c r="GF15" s="65">
        <f t="shared" si="180"/>
        <v>44482.30094501289</v>
      </c>
      <c r="GG15" s="65">
        <f t="shared" si="181"/>
        <v>47151.239001713664</v>
      </c>
      <c r="GH15" s="65">
        <f t="shared" si="182"/>
        <v>49980.31334181649</v>
      </c>
      <c r="GI15" s="65">
        <f t="shared" si="183"/>
        <v>52979.13214232548</v>
      </c>
      <c r="GJ15" s="65">
        <f t="shared" si="184"/>
        <v>56157.88007086501</v>
      </c>
      <c r="GK15" s="65">
        <f t="shared" si="185"/>
        <v>59527.352875116914</v>
      </c>
      <c r="GL15" s="65">
        <f t="shared" si="186"/>
        <v>63098.994047623935</v>
      </c>
      <c r="GM15" s="65">
        <f t="shared" si="187"/>
        <v>66884.93369048137</v>
      </c>
      <c r="GN15" s="65">
        <f t="shared" si="188"/>
        <v>70898.02971191025</v>
      </c>
      <c r="GO15" s="65">
        <f t="shared" si="189"/>
        <v>75151.91149462486</v>
      </c>
      <c r="GP15" s="65">
        <f t="shared" si="190"/>
        <v>79661.02618430236</v>
      </c>
      <c r="GQ15" s="65">
        <f t="shared" si="191"/>
        <v>84440.6877553605</v>
      </c>
      <c r="GR15" s="65">
        <f t="shared" si="192"/>
        <v>89507.12902068213</v>
      </c>
      <c r="GS15" s="65">
        <f t="shared" si="193"/>
        <v>94877.55676192306</v>
      </c>
      <c r="GT15" s="65">
        <f t="shared" si="194"/>
        <v>100570.21016763845</v>
      </c>
      <c r="GU15" s="65">
        <f t="shared" si="195"/>
        <v>106604.42277769676</v>
      </c>
      <c r="GV15" s="65">
        <f t="shared" si="196"/>
        <v>113000.68814435857</v>
      </c>
      <c r="GW15" s="65">
        <f t="shared" si="197"/>
        <v>119780.7294330201</v>
      </c>
    </row>
    <row r="16" spans="1:205" ht="15">
      <c r="A16" s="9">
        <v>12</v>
      </c>
      <c r="B16" s="1" t="str">
        <f>'Page 3 (MStage DCF)'!B20</f>
        <v>Northeast Utilities</v>
      </c>
      <c r="C16" s="64"/>
      <c r="D16" s="64">
        <f t="shared" si="7"/>
        <v>0.10327201595606834</v>
      </c>
      <c r="E16" s="65">
        <f>-'Page 3 (MStage DCF)'!C20</f>
        <v>-27.80414230769231</v>
      </c>
      <c r="F16" s="65">
        <f>'Page 3 (MStage DCF)'!D20*(1+'Page 3 (MStage DCF)'!$E20)</f>
        <v>1.1034808333333332</v>
      </c>
      <c r="G16" s="65">
        <f>F16*(1+'Page 3 (MStage DCF)'!$E20)</f>
        <v>1.187970682472222</v>
      </c>
      <c r="H16" s="65">
        <f>G16*(1+'Page 3 (MStage DCF)'!$E20)</f>
        <v>1.278929637726845</v>
      </c>
      <c r="I16" s="65">
        <f>H16*(1+'Page 3 (MStage DCF)'!$E20)</f>
        <v>1.3768530169887971</v>
      </c>
      <c r="J16" s="65">
        <f>I16*(1+'Page 3 (MStage DCF)'!$E20)</f>
        <v>1.4822740629895728</v>
      </c>
      <c r="K16" s="92">
        <f>J16*(1+'Page 3 (MStage DCF)'!F20)</f>
        <v>1.5916741236941085</v>
      </c>
      <c r="L16" s="65">
        <f>K16*(1+'Page 3 (MStage DCF)'!G20)</f>
        <v>1.7047537275485545</v>
      </c>
      <c r="M16" s="65">
        <f>L16*(1+'Page 3 (MStage DCF)'!H20)</f>
        <v>1.8211599945779948</v>
      </c>
      <c r="N16" s="65">
        <f>M16*(1+'Page 3 (MStage DCF)'!I20)</f>
        <v>1.9404864444449552</v>
      </c>
      <c r="O16" s="65">
        <f>N16*(1+'Page 3 (MStage DCF)'!J20)</f>
        <v>2.06227352979437</v>
      </c>
      <c r="P16" s="65">
        <f t="shared" si="8"/>
        <v>2.186009941582032</v>
      </c>
      <c r="Q16" s="65">
        <f t="shared" si="9"/>
        <v>2.317170538076954</v>
      </c>
      <c r="R16" s="65">
        <f t="shared" si="10"/>
        <v>2.4562007703615714</v>
      </c>
      <c r="S16" s="65">
        <f t="shared" si="11"/>
        <v>2.6035728165832657</v>
      </c>
      <c r="T16" s="65">
        <f t="shared" si="12"/>
        <v>2.759787185578262</v>
      </c>
      <c r="U16" s="65">
        <f t="shared" si="13"/>
        <v>2.9253744167129576</v>
      </c>
      <c r="V16" s="65">
        <f t="shared" si="14"/>
        <v>3.100896881715735</v>
      </c>
      <c r="W16" s="65">
        <f t="shared" si="15"/>
        <v>3.2869506946186795</v>
      </c>
      <c r="X16" s="65">
        <f t="shared" si="16"/>
        <v>3.4841677362958006</v>
      </c>
      <c r="Y16" s="65">
        <f t="shared" si="17"/>
        <v>3.693217800473549</v>
      </c>
      <c r="Z16" s="65">
        <f t="shared" si="18"/>
        <v>3.914810868501962</v>
      </c>
      <c r="AA16" s="65">
        <f t="shared" si="19"/>
        <v>4.14969952061208</v>
      </c>
      <c r="AB16" s="65">
        <f t="shared" si="20"/>
        <v>4.398681491848805</v>
      </c>
      <c r="AC16" s="65">
        <f t="shared" si="21"/>
        <v>4.662602381359734</v>
      </c>
      <c r="AD16" s="65">
        <f t="shared" si="22"/>
        <v>4.942358524241318</v>
      </c>
      <c r="AE16" s="65">
        <f t="shared" si="23"/>
        <v>5.2389000356957975</v>
      </c>
      <c r="AF16" s="65">
        <f t="shared" si="24"/>
        <v>5.553234037837545</v>
      </c>
      <c r="AG16" s="65">
        <f t="shared" si="25"/>
        <v>5.886428080107798</v>
      </c>
      <c r="AH16" s="65">
        <f t="shared" si="26"/>
        <v>6.2396137649142664</v>
      </c>
      <c r="AI16" s="65">
        <f t="shared" si="27"/>
        <v>6.613990590809123</v>
      </c>
      <c r="AJ16" s="65">
        <f t="shared" si="28"/>
        <v>7.01083002625767</v>
      </c>
      <c r="AK16" s="65">
        <f t="shared" si="29"/>
        <v>7.43147982783313</v>
      </c>
      <c r="AL16" s="65">
        <f t="shared" si="30"/>
        <v>7.877368617503119</v>
      </c>
      <c r="AM16" s="65">
        <f t="shared" si="31"/>
        <v>8.350010734553306</v>
      </c>
      <c r="AN16" s="65">
        <f t="shared" si="32"/>
        <v>8.851011378626506</v>
      </c>
      <c r="AO16" s="65">
        <f t="shared" si="33"/>
        <v>9.382072061344097</v>
      </c>
      <c r="AP16" s="65">
        <f t="shared" si="34"/>
        <v>9.944996385024742</v>
      </c>
      <c r="AQ16" s="65">
        <f t="shared" si="35"/>
        <v>10.541696168126228</v>
      </c>
      <c r="AR16" s="65">
        <f t="shared" si="36"/>
        <v>11.174197938213801</v>
      </c>
      <c r="AS16" s="65">
        <f t="shared" si="37"/>
        <v>11.84464981450663</v>
      </c>
      <c r="AT16" s="65">
        <f t="shared" si="38"/>
        <v>12.555328803377028</v>
      </c>
      <c r="AU16" s="65">
        <f t="shared" si="39"/>
        <v>13.308648531579651</v>
      </c>
      <c r="AV16" s="65">
        <f t="shared" si="40"/>
        <v>14.107167443474431</v>
      </c>
      <c r="AW16" s="65">
        <f t="shared" si="41"/>
        <v>14.953597490082897</v>
      </c>
      <c r="AX16" s="65">
        <f t="shared" si="42"/>
        <v>15.850813339487871</v>
      </c>
      <c r="AY16" s="65">
        <f t="shared" si="43"/>
        <v>16.801862139857143</v>
      </c>
      <c r="AZ16" s="65">
        <f t="shared" si="44"/>
        <v>17.809973868248573</v>
      </c>
      <c r="BA16" s="65">
        <f t="shared" si="45"/>
        <v>18.87857230034349</v>
      </c>
      <c r="BB16" s="65">
        <f t="shared" si="46"/>
        <v>20.011286638364098</v>
      </c>
      <c r="BC16" s="65">
        <f t="shared" si="47"/>
        <v>21.211963836665944</v>
      </c>
      <c r="BD16" s="65">
        <f t="shared" si="48"/>
        <v>22.484681666865903</v>
      </c>
      <c r="BE16" s="65">
        <f t="shared" si="49"/>
        <v>23.83376256687786</v>
      </c>
      <c r="BF16" s="65">
        <f t="shared" si="50"/>
        <v>25.26378832089053</v>
      </c>
      <c r="BG16" s="65">
        <f t="shared" si="51"/>
        <v>26.779615620143964</v>
      </c>
      <c r="BH16" s="65">
        <f t="shared" si="52"/>
        <v>28.386392557352604</v>
      </c>
      <c r="BI16" s="65">
        <f t="shared" si="53"/>
        <v>30.08957611079376</v>
      </c>
      <c r="BJ16" s="65">
        <f t="shared" si="54"/>
        <v>31.89495067744139</v>
      </c>
      <c r="BK16" s="65">
        <f t="shared" si="55"/>
        <v>33.808647718087876</v>
      </c>
      <c r="BL16" s="65">
        <f t="shared" si="56"/>
        <v>35.83716658117315</v>
      </c>
      <c r="BM16" s="65">
        <f t="shared" si="57"/>
        <v>37.987396576043544</v>
      </c>
      <c r="BN16" s="65">
        <f t="shared" si="58"/>
        <v>40.26664037060616</v>
      </c>
      <c r="BO16" s="65">
        <f t="shared" si="59"/>
        <v>42.68263879284253</v>
      </c>
      <c r="BP16" s="65">
        <f t="shared" si="60"/>
        <v>45.243597120413085</v>
      </c>
      <c r="BQ16" s="65">
        <f t="shared" si="61"/>
        <v>47.958212947637875</v>
      </c>
      <c r="BR16" s="65">
        <f t="shared" si="62"/>
        <v>50.83570572449615</v>
      </c>
      <c r="BS16" s="65">
        <f t="shared" si="63"/>
        <v>53.885848067965924</v>
      </c>
      <c r="BT16" s="65">
        <f t="shared" si="64"/>
        <v>57.11899895204388</v>
      </c>
      <c r="BU16" s="65">
        <f t="shared" si="65"/>
        <v>60.54613888916652</v>
      </c>
      <c r="BV16" s="65">
        <f t="shared" si="66"/>
        <v>64.17890722251651</v>
      </c>
      <c r="BW16" s="65">
        <f t="shared" si="67"/>
        <v>68.02964165586751</v>
      </c>
      <c r="BX16" s="65">
        <f t="shared" si="68"/>
        <v>72.11142015521956</v>
      </c>
      <c r="BY16" s="65">
        <f t="shared" si="69"/>
        <v>76.43810536453275</v>
      </c>
      <c r="BZ16" s="65">
        <f t="shared" si="70"/>
        <v>81.02439168640471</v>
      </c>
      <c r="CA16" s="65">
        <f t="shared" si="71"/>
        <v>85.885855187589</v>
      </c>
      <c r="CB16" s="65">
        <f t="shared" si="72"/>
        <v>91.03900649884434</v>
      </c>
      <c r="CC16" s="65">
        <f t="shared" si="73"/>
        <v>96.501346888775</v>
      </c>
      <c r="CD16" s="65">
        <f t="shared" si="74"/>
        <v>102.29142770210152</v>
      </c>
      <c r="CE16" s="65">
        <f t="shared" si="75"/>
        <v>108.42891336422761</v>
      </c>
      <c r="CF16" s="65">
        <f t="shared" si="76"/>
        <v>114.93464816608127</v>
      </c>
      <c r="CG16" s="65">
        <f t="shared" si="77"/>
        <v>121.83072705604616</v>
      </c>
      <c r="CH16" s="65">
        <f t="shared" si="78"/>
        <v>129.14057067940894</v>
      </c>
      <c r="CI16" s="65">
        <f t="shared" si="79"/>
        <v>136.88900492017348</v>
      </c>
      <c r="CJ16" s="65">
        <f t="shared" si="80"/>
        <v>145.1023452153839</v>
      </c>
      <c r="CK16" s="65">
        <f t="shared" si="81"/>
        <v>153.80848592830694</v>
      </c>
      <c r="CL16" s="65">
        <f t="shared" si="82"/>
        <v>163.03699508400535</v>
      </c>
      <c r="CM16" s="65">
        <f t="shared" si="83"/>
        <v>172.81921478904567</v>
      </c>
      <c r="CN16" s="65">
        <f t="shared" si="84"/>
        <v>183.18836767638842</v>
      </c>
      <c r="CO16" s="65">
        <f t="shared" si="85"/>
        <v>194.17966973697173</v>
      </c>
      <c r="CP16" s="65">
        <f t="shared" si="86"/>
        <v>205.83044992119005</v>
      </c>
      <c r="CQ16" s="65">
        <f t="shared" si="87"/>
        <v>218.18027691646148</v>
      </c>
      <c r="CR16" s="65">
        <f t="shared" si="88"/>
        <v>231.27109353144917</v>
      </c>
      <c r="CS16" s="65">
        <f t="shared" si="89"/>
        <v>245.14735914333613</v>
      </c>
      <c r="CT16" s="65">
        <f t="shared" si="90"/>
        <v>259.8562006919363</v>
      </c>
      <c r="CU16" s="65">
        <f t="shared" si="91"/>
        <v>275.4475727334525</v>
      </c>
      <c r="CV16" s="65">
        <f t="shared" si="92"/>
        <v>291.9744270974596</v>
      </c>
      <c r="CW16" s="65">
        <f t="shared" si="93"/>
        <v>309.4928927233072</v>
      </c>
      <c r="CX16" s="65">
        <f t="shared" si="94"/>
        <v>328.0624662867056</v>
      </c>
      <c r="CY16" s="65">
        <f t="shared" si="95"/>
        <v>347.746214263908</v>
      </c>
      <c r="CZ16" s="65">
        <f t="shared" si="96"/>
        <v>368.61098711974245</v>
      </c>
      <c r="DA16" s="65">
        <f t="shared" si="97"/>
        <v>390.72764634692703</v>
      </c>
      <c r="DB16" s="65">
        <f t="shared" si="98"/>
        <v>414.1713051277427</v>
      </c>
      <c r="DC16" s="65">
        <f t="shared" si="99"/>
        <v>439.0215834354073</v>
      </c>
      <c r="DD16" s="65">
        <f t="shared" si="100"/>
        <v>465.3628784415318</v>
      </c>
      <c r="DE16" s="65">
        <f t="shared" si="101"/>
        <v>493.2846511480237</v>
      </c>
      <c r="DF16" s="65">
        <f t="shared" si="102"/>
        <v>522.8817302169052</v>
      </c>
      <c r="DG16" s="65">
        <f t="shared" si="103"/>
        <v>554.2546340299195</v>
      </c>
      <c r="DH16" s="65">
        <f t="shared" si="104"/>
        <v>587.5099120717148</v>
      </c>
      <c r="DI16" s="65">
        <f t="shared" si="105"/>
        <v>622.7605067960177</v>
      </c>
      <c r="DJ16" s="65">
        <f t="shared" si="106"/>
        <v>660.1261372037787</v>
      </c>
      <c r="DK16" s="65">
        <f t="shared" si="107"/>
        <v>699.7337054360055</v>
      </c>
      <c r="DL16" s="65">
        <f t="shared" si="108"/>
        <v>741.7177277621659</v>
      </c>
      <c r="DM16" s="65">
        <f t="shared" si="109"/>
        <v>786.2207914278958</v>
      </c>
      <c r="DN16" s="65">
        <f t="shared" si="110"/>
        <v>833.3940389135696</v>
      </c>
      <c r="DO16" s="65">
        <f t="shared" si="111"/>
        <v>883.3976812483838</v>
      </c>
      <c r="DP16" s="65">
        <f t="shared" si="112"/>
        <v>936.401542123287</v>
      </c>
      <c r="DQ16" s="65">
        <f t="shared" si="113"/>
        <v>992.5856346506843</v>
      </c>
      <c r="DR16" s="65">
        <f t="shared" si="114"/>
        <v>1052.1407727297253</v>
      </c>
      <c r="DS16" s="65">
        <f t="shared" si="115"/>
        <v>1115.2692190935088</v>
      </c>
      <c r="DT16" s="65">
        <f t="shared" si="116"/>
        <v>1182.1853722391195</v>
      </c>
      <c r="DU16" s="65">
        <f t="shared" si="117"/>
        <v>1253.1164945734668</v>
      </c>
      <c r="DV16" s="65">
        <f t="shared" si="118"/>
        <v>1328.3034842478748</v>
      </c>
      <c r="DW16" s="65">
        <f t="shared" si="119"/>
        <v>1408.0016933027473</v>
      </c>
      <c r="DX16" s="65">
        <f t="shared" si="120"/>
        <v>1492.4817949009123</v>
      </c>
      <c r="DY16" s="65">
        <f t="shared" si="121"/>
        <v>1582.0307025949671</v>
      </c>
      <c r="DZ16" s="65">
        <f t="shared" si="122"/>
        <v>1676.9525447506653</v>
      </c>
      <c r="EA16" s="65">
        <f t="shared" si="123"/>
        <v>1777.5696974357054</v>
      </c>
      <c r="EB16" s="65">
        <f t="shared" si="124"/>
        <v>1884.2238792818478</v>
      </c>
      <c r="EC16" s="65">
        <f t="shared" si="125"/>
        <v>1997.2773120387587</v>
      </c>
      <c r="ED16" s="65">
        <f t="shared" si="126"/>
        <v>2117.113950761084</v>
      </c>
      <c r="EE16" s="65">
        <f t="shared" si="127"/>
        <v>2244.1407878067494</v>
      </c>
      <c r="EF16" s="65">
        <f t="shared" si="128"/>
        <v>2378.7892350751545</v>
      </c>
      <c r="EG16" s="65">
        <f t="shared" si="129"/>
        <v>2521.5165891796637</v>
      </c>
      <c r="EH16" s="65">
        <f t="shared" si="130"/>
        <v>2672.807584530444</v>
      </c>
      <c r="EI16" s="65">
        <f t="shared" si="131"/>
        <v>2833.1760396022705</v>
      </c>
      <c r="EJ16" s="65">
        <f t="shared" si="132"/>
        <v>3003.166601978407</v>
      </c>
      <c r="EK16" s="65">
        <f t="shared" si="133"/>
        <v>3183.3565980971116</v>
      </c>
      <c r="EL16" s="65">
        <f t="shared" si="134"/>
        <v>3374.3579939829383</v>
      </c>
      <c r="EM16" s="65">
        <f t="shared" si="135"/>
        <v>3576.8194736219148</v>
      </c>
      <c r="EN16" s="65">
        <f t="shared" si="136"/>
        <v>3791.42864203923</v>
      </c>
      <c r="EO16" s="65">
        <f t="shared" si="137"/>
        <v>4018.914360561584</v>
      </c>
      <c r="EP16" s="65">
        <f t="shared" si="138"/>
        <v>4260.049222195279</v>
      </c>
      <c r="EQ16" s="65">
        <f t="shared" si="139"/>
        <v>4515.652175526996</v>
      </c>
      <c r="ER16" s="65">
        <f t="shared" si="140"/>
        <v>4786.591306058616</v>
      </c>
      <c r="ES16" s="65">
        <f t="shared" si="141"/>
        <v>5073.786784422134</v>
      </c>
      <c r="ET16" s="65">
        <f t="shared" si="142"/>
        <v>5378.213991487462</v>
      </c>
      <c r="EU16" s="65">
        <f t="shared" si="143"/>
        <v>5700.906830976711</v>
      </c>
      <c r="EV16" s="65">
        <f t="shared" si="144"/>
        <v>6042.961240835314</v>
      </c>
      <c r="EW16" s="65">
        <f t="shared" si="145"/>
        <v>6405.538915285433</v>
      </c>
      <c r="EX16" s="65">
        <f t="shared" si="146"/>
        <v>6789.871250202559</v>
      </c>
      <c r="EY16" s="65">
        <f t="shared" si="147"/>
        <v>7197.263525214713</v>
      </c>
      <c r="EZ16" s="65">
        <f t="shared" si="148"/>
        <v>7629.099336727596</v>
      </c>
      <c r="FA16" s="65">
        <f t="shared" si="149"/>
        <v>8086.845296931252</v>
      </c>
      <c r="FB16" s="65">
        <f t="shared" si="150"/>
        <v>8572.056014747128</v>
      </c>
      <c r="FC16" s="65">
        <f t="shared" si="151"/>
        <v>9086.379375631956</v>
      </c>
      <c r="FD16" s="65">
        <f t="shared" si="152"/>
        <v>9631.562138169873</v>
      </c>
      <c r="FE16" s="65">
        <f t="shared" si="153"/>
        <v>10209.455866460066</v>
      </c>
      <c r="FF16" s="65">
        <f t="shared" si="154"/>
        <v>10822.02321844767</v>
      </c>
      <c r="FG16" s="65">
        <f t="shared" si="155"/>
        <v>11471.34461155453</v>
      </c>
      <c r="FH16" s="65">
        <f t="shared" si="156"/>
        <v>12159.625288247802</v>
      </c>
      <c r="FI16" s="65">
        <f t="shared" si="157"/>
        <v>12889.20280554267</v>
      </c>
      <c r="FJ16" s="65">
        <f t="shared" si="158"/>
        <v>13662.554973875232</v>
      </c>
      <c r="FK16" s="65">
        <f t="shared" si="159"/>
        <v>14482.308272307748</v>
      </c>
      <c r="FL16" s="65">
        <f t="shared" si="160"/>
        <v>15351.246768646213</v>
      </c>
      <c r="FM16" s="65">
        <f t="shared" si="161"/>
        <v>16272.321574764987</v>
      </c>
      <c r="FN16" s="65">
        <f t="shared" si="162"/>
        <v>17248.660869250885</v>
      </c>
      <c r="FO16" s="65">
        <f t="shared" si="163"/>
        <v>18283.58052140594</v>
      </c>
      <c r="FP16" s="65">
        <f t="shared" si="164"/>
        <v>19380.595352690296</v>
      </c>
      <c r="FQ16" s="65">
        <f t="shared" si="165"/>
        <v>20543.431073851716</v>
      </c>
      <c r="FR16" s="65">
        <f t="shared" si="166"/>
        <v>21776.03693828282</v>
      </c>
      <c r="FS16" s="65">
        <f t="shared" si="167"/>
        <v>23082.59915457979</v>
      </c>
      <c r="FT16" s="65">
        <f t="shared" si="168"/>
        <v>24467.555103854582</v>
      </c>
      <c r="FU16" s="65">
        <f t="shared" si="169"/>
        <v>25935.608410085857</v>
      </c>
      <c r="FV16" s="65">
        <f t="shared" si="170"/>
        <v>27491.74491469101</v>
      </c>
      <c r="FW16" s="65">
        <f t="shared" si="171"/>
        <v>29141.249609572475</v>
      </c>
      <c r="FX16" s="65">
        <f t="shared" si="172"/>
        <v>30889.724586146825</v>
      </c>
      <c r="FY16" s="65">
        <f t="shared" si="173"/>
        <v>32743.108061315637</v>
      </c>
      <c r="FZ16" s="65">
        <f t="shared" si="174"/>
        <v>34707.69454499458</v>
      </c>
      <c r="GA16" s="65">
        <f t="shared" si="175"/>
        <v>36790.15621769425</v>
      </c>
      <c r="GB16" s="65">
        <f t="shared" si="176"/>
        <v>38997.56559075591</v>
      </c>
      <c r="GC16" s="65">
        <f t="shared" si="177"/>
        <v>41337.419526201265</v>
      </c>
      <c r="GD16" s="65">
        <f t="shared" si="178"/>
        <v>43817.66469777335</v>
      </c>
      <c r="GE16" s="65">
        <f t="shared" si="179"/>
        <v>46446.72457963975</v>
      </c>
      <c r="GF16" s="65">
        <f t="shared" si="180"/>
        <v>49233.52805441814</v>
      </c>
      <c r="GG16" s="65">
        <f t="shared" si="181"/>
        <v>52187.539737683226</v>
      </c>
      <c r="GH16" s="65">
        <f t="shared" si="182"/>
        <v>55318.79212194422</v>
      </c>
      <c r="GI16" s="65">
        <f t="shared" si="183"/>
        <v>58637.919649260875</v>
      </c>
      <c r="GJ16" s="65">
        <f t="shared" si="184"/>
        <v>62156.19482821653</v>
      </c>
      <c r="GK16" s="65">
        <f t="shared" si="185"/>
        <v>65885.56651790952</v>
      </c>
      <c r="GL16" s="65">
        <f t="shared" si="186"/>
        <v>69838.7005089841</v>
      </c>
      <c r="GM16" s="65">
        <f t="shared" si="187"/>
        <v>74029.02253952314</v>
      </c>
      <c r="GN16" s="65">
        <f t="shared" si="188"/>
        <v>78470.76389189453</v>
      </c>
      <c r="GO16" s="65">
        <f t="shared" si="189"/>
        <v>83179.0097254082</v>
      </c>
      <c r="GP16" s="65">
        <f t="shared" si="190"/>
        <v>88169.75030893271</v>
      </c>
      <c r="GQ16" s="65">
        <f t="shared" si="191"/>
        <v>93459.93532746867</v>
      </c>
      <c r="GR16" s="65">
        <f t="shared" si="192"/>
        <v>99067.5314471168</v>
      </c>
      <c r="GS16" s="65">
        <f t="shared" si="193"/>
        <v>105011.58333394381</v>
      </c>
      <c r="GT16" s="65">
        <f t="shared" si="194"/>
        <v>111312.27833398044</v>
      </c>
      <c r="GU16" s="65">
        <f t="shared" si="195"/>
        <v>117991.01503401928</v>
      </c>
      <c r="GV16" s="65">
        <f t="shared" si="196"/>
        <v>125070.47593606044</v>
      </c>
      <c r="GW16" s="65">
        <f t="shared" si="197"/>
        <v>132574.70449222406</v>
      </c>
    </row>
    <row r="17" spans="1:205" ht="15">
      <c r="A17" s="9">
        <v>13</v>
      </c>
      <c r="B17" s="1" t="str">
        <f>'Page 3 (MStage DCF)'!B21</f>
        <v>NSTAR</v>
      </c>
      <c r="C17" s="64"/>
      <c r="D17" s="64">
        <f t="shared" si="7"/>
        <v>0.10468885900392456</v>
      </c>
      <c r="E17" s="65">
        <f>-'Page 3 (MStage DCF)'!C21</f>
        <v>-37.06192307692308</v>
      </c>
      <c r="F17" s="65">
        <f>'Page 3 (MStage DCF)'!D21*(1+'Page 3 (MStage DCF)'!$E21)</f>
        <v>1.68992</v>
      </c>
      <c r="G17" s="65">
        <f>F17*(1+'Page 3 (MStage DCF)'!$E21)</f>
        <v>1.7848935040000002</v>
      </c>
      <c r="H17" s="65">
        <f>G17*(1+'Page 3 (MStage DCF)'!$E21)</f>
        <v>1.8852045189248003</v>
      </c>
      <c r="I17" s="65">
        <f>H17*(1+'Page 3 (MStage DCF)'!$E21)</f>
        <v>1.991153012888374</v>
      </c>
      <c r="J17" s="65">
        <f>I17*(1+'Page 3 (MStage DCF)'!$E21)</f>
        <v>2.103055812212701</v>
      </c>
      <c r="K17" s="92">
        <f>J17*(1+'Page 3 (MStage DCF)'!F21)</f>
        <v>2.2225794842067894</v>
      </c>
      <c r="L17" s="65">
        <f>K17*(1+'Page 3 (MStage DCF)'!G21)</f>
        <v>2.350303718565873</v>
      </c>
      <c r="M17" s="65">
        <f>L17*(1+'Page 3 (MStage DCF)'!H21)</f>
        <v>2.48685636461455</v>
      </c>
      <c r="N17" s="65">
        <f>M17*(1+'Page 3 (MStage DCF)'!I21)</f>
        <v>2.632917728429578</v>
      </c>
      <c r="O17" s="65">
        <f>N17*(1+'Page 3 (MStage DCF)'!J21)</f>
        <v>2.7892252775740136</v>
      </c>
      <c r="P17" s="65">
        <f t="shared" si="8"/>
        <v>2.9565787942284545</v>
      </c>
      <c r="Q17" s="65">
        <f t="shared" si="9"/>
        <v>3.133973521882162</v>
      </c>
      <c r="R17" s="65">
        <f t="shared" si="10"/>
        <v>3.322011933195092</v>
      </c>
      <c r="S17" s="65">
        <f t="shared" si="11"/>
        <v>3.521332649186798</v>
      </c>
      <c r="T17" s="65">
        <f t="shared" si="12"/>
        <v>3.7326126081380058</v>
      </c>
      <c r="U17" s="65">
        <f t="shared" si="13"/>
        <v>3.9565693646262865</v>
      </c>
      <c r="V17" s="65">
        <f t="shared" si="14"/>
        <v>4.193963526503864</v>
      </c>
      <c r="W17" s="65">
        <f t="shared" si="15"/>
        <v>4.445601338094096</v>
      </c>
      <c r="X17" s="65">
        <f t="shared" si="16"/>
        <v>4.712337418379741</v>
      </c>
      <c r="Y17" s="65">
        <f t="shared" si="17"/>
        <v>4.995077663482526</v>
      </c>
      <c r="Z17" s="65">
        <f t="shared" si="18"/>
        <v>5.294782323291478</v>
      </c>
      <c r="AA17" s="65">
        <f t="shared" si="19"/>
        <v>5.6124692626889665</v>
      </c>
      <c r="AB17" s="65">
        <f t="shared" si="20"/>
        <v>5.949217418450305</v>
      </c>
      <c r="AC17" s="65">
        <f t="shared" si="21"/>
        <v>6.306170463557323</v>
      </c>
      <c r="AD17" s="65">
        <f t="shared" si="22"/>
        <v>6.684540691370763</v>
      </c>
      <c r="AE17" s="65">
        <f t="shared" si="23"/>
        <v>7.085613132853009</v>
      </c>
      <c r="AF17" s="65">
        <f t="shared" si="24"/>
        <v>7.51074992082419</v>
      </c>
      <c r="AG17" s="65">
        <f t="shared" si="25"/>
        <v>7.961394916073642</v>
      </c>
      <c r="AH17" s="65">
        <f t="shared" si="26"/>
        <v>8.439078611038061</v>
      </c>
      <c r="AI17" s="65">
        <f t="shared" si="27"/>
        <v>8.945423327700345</v>
      </c>
      <c r="AJ17" s="65">
        <f t="shared" si="28"/>
        <v>9.482148727362366</v>
      </c>
      <c r="AK17" s="65">
        <f t="shared" si="29"/>
        <v>10.051077651004109</v>
      </c>
      <c r="AL17" s="65">
        <f t="shared" si="30"/>
        <v>10.654142310064355</v>
      </c>
      <c r="AM17" s="65">
        <f t="shared" si="31"/>
        <v>11.293390848668217</v>
      </c>
      <c r="AN17" s="65">
        <f t="shared" si="32"/>
        <v>11.97099429958831</v>
      </c>
      <c r="AO17" s="65">
        <f t="shared" si="33"/>
        <v>12.68925395756361</v>
      </c>
      <c r="AP17" s="65">
        <f t="shared" si="34"/>
        <v>13.450609195017426</v>
      </c>
      <c r="AQ17" s="65">
        <f t="shared" si="35"/>
        <v>14.257645746718472</v>
      </c>
      <c r="AR17" s="65">
        <f t="shared" si="36"/>
        <v>15.11310449152158</v>
      </c>
      <c r="AS17" s="65">
        <f t="shared" si="37"/>
        <v>16.019890761012878</v>
      </c>
      <c r="AT17" s="65">
        <f t="shared" si="38"/>
        <v>16.98108420667365</v>
      </c>
      <c r="AU17" s="65">
        <f t="shared" si="39"/>
        <v>17.999949259074068</v>
      </c>
      <c r="AV17" s="65">
        <f t="shared" si="40"/>
        <v>19.079946214618513</v>
      </c>
      <c r="AW17" s="65">
        <f t="shared" si="41"/>
        <v>20.224742987495624</v>
      </c>
      <c r="AX17" s="65">
        <f t="shared" si="42"/>
        <v>21.43822756674536</v>
      </c>
      <c r="AY17" s="65">
        <f t="shared" si="43"/>
        <v>22.724521220750084</v>
      </c>
      <c r="AZ17" s="65">
        <f t="shared" si="44"/>
        <v>24.087992493995092</v>
      </c>
      <c r="BA17" s="65">
        <f t="shared" si="45"/>
        <v>25.5332720436348</v>
      </c>
      <c r="BB17" s="65">
        <f t="shared" si="46"/>
        <v>27.065268366252887</v>
      </c>
      <c r="BC17" s="65">
        <f t="shared" si="47"/>
        <v>28.689184468228063</v>
      </c>
      <c r="BD17" s="65">
        <f t="shared" si="48"/>
        <v>30.41053553632175</v>
      </c>
      <c r="BE17" s="65">
        <f t="shared" si="49"/>
        <v>32.235167668501056</v>
      </c>
      <c r="BF17" s="65">
        <f t="shared" si="50"/>
        <v>34.16927772861112</v>
      </c>
      <c r="BG17" s="65">
        <f t="shared" si="51"/>
        <v>36.21943439232779</v>
      </c>
      <c r="BH17" s="65">
        <f t="shared" si="52"/>
        <v>38.39260045586746</v>
      </c>
      <c r="BI17" s="65">
        <f t="shared" si="53"/>
        <v>40.69615648321951</v>
      </c>
      <c r="BJ17" s="65">
        <f t="shared" si="54"/>
        <v>43.13792587221268</v>
      </c>
      <c r="BK17" s="65">
        <f t="shared" si="55"/>
        <v>45.726201424545444</v>
      </c>
      <c r="BL17" s="65">
        <f t="shared" si="56"/>
        <v>48.46977351001817</v>
      </c>
      <c r="BM17" s="65">
        <f t="shared" si="57"/>
        <v>51.37795992061926</v>
      </c>
      <c r="BN17" s="65">
        <f t="shared" si="58"/>
        <v>54.46063751585642</v>
      </c>
      <c r="BO17" s="65">
        <f t="shared" si="59"/>
        <v>57.728275766807805</v>
      </c>
      <c r="BP17" s="65">
        <f t="shared" si="60"/>
        <v>61.191972312816276</v>
      </c>
      <c r="BQ17" s="65">
        <f t="shared" si="61"/>
        <v>64.86349065158525</v>
      </c>
      <c r="BR17" s="65">
        <f t="shared" si="62"/>
        <v>68.75530009068036</v>
      </c>
      <c r="BS17" s="65">
        <f t="shared" si="63"/>
        <v>72.8806180961212</v>
      </c>
      <c r="BT17" s="65">
        <f t="shared" si="64"/>
        <v>77.25345518188847</v>
      </c>
      <c r="BU17" s="65">
        <f t="shared" si="65"/>
        <v>81.88866249280179</v>
      </c>
      <c r="BV17" s="65">
        <f t="shared" si="66"/>
        <v>86.8019822423699</v>
      </c>
      <c r="BW17" s="65">
        <f t="shared" si="67"/>
        <v>92.0101011769121</v>
      </c>
      <c r="BX17" s="65">
        <f t="shared" si="68"/>
        <v>97.53070724752683</v>
      </c>
      <c r="BY17" s="65">
        <f t="shared" si="69"/>
        <v>103.38254968237845</v>
      </c>
      <c r="BZ17" s="65">
        <f t="shared" si="70"/>
        <v>109.58550266332117</v>
      </c>
      <c r="CA17" s="65">
        <f t="shared" si="71"/>
        <v>116.16063282312044</v>
      </c>
      <c r="CB17" s="65">
        <f t="shared" si="72"/>
        <v>123.13027079250767</v>
      </c>
      <c r="CC17" s="65">
        <f t="shared" si="73"/>
        <v>130.51808704005813</v>
      </c>
      <c r="CD17" s="65">
        <f t="shared" si="74"/>
        <v>138.34917226246162</v>
      </c>
      <c r="CE17" s="65">
        <f t="shared" si="75"/>
        <v>146.65012259820932</v>
      </c>
      <c r="CF17" s="65">
        <f t="shared" si="76"/>
        <v>155.4491299541019</v>
      </c>
      <c r="CG17" s="65">
        <f t="shared" si="77"/>
        <v>164.77607775134803</v>
      </c>
      <c r="CH17" s="65">
        <f t="shared" si="78"/>
        <v>174.66264241642892</v>
      </c>
      <c r="CI17" s="65">
        <f t="shared" si="79"/>
        <v>185.14240096141467</v>
      </c>
      <c r="CJ17" s="65">
        <f t="shared" si="80"/>
        <v>196.25094501909956</v>
      </c>
      <c r="CK17" s="65">
        <f t="shared" si="81"/>
        <v>208.02600172024555</v>
      </c>
      <c r="CL17" s="65">
        <f t="shared" si="82"/>
        <v>220.5075618234603</v>
      </c>
      <c r="CM17" s="65">
        <f t="shared" si="83"/>
        <v>233.73801553286793</v>
      </c>
      <c r="CN17" s="65">
        <f t="shared" si="84"/>
        <v>247.76229646484003</v>
      </c>
      <c r="CO17" s="65">
        <f t="shared" si="85"/>
        <v>262.62803425273046</v>
      </c>
      <c r="CP17" s="65">
        <f t="shared" si="86"/>
        <v>278.3857163078943</v>
      </c>
      <c r="CQ17" s="65">
        <f t="shared" si="87"/>
        <v>295.088859286368</v>
      </c>
      <c r="CR17" s="65">
        <f t="shared" si="88"/>
        <v>312.7941908435501</v>
      </c>
      <c r="CS17" s="65">
        <f t="shared" si="89"/>
        <v>331.5618422941631</v>
      </c>
      <c r="CT17" s="65">
        <f t="shared" si="90"/>
        <v>351.4555528318129</v>
      </c>
      <c r="CU17" s="65">
        <f t="shared" si="91"/>
        <v>372.5428860017217</v>
      </c>
      <c r="CV17" s="65">
        <f t="shared" si="92"/>
        <v>394.895459161825</v>
      </c>
      <c r="CW17" s="65">
        <f t="shared" si="93"/>
        <v>418.5891867115345</v>
      </c>
      <c r="CX17" s="65">
        <f t="shared" si="94"/>
        <v>443.7045379142266</v>
      </c>
      <c r="CY17" s="65">
        <f t="shared" si="95"/>
        <v>470.3268101890802</v>
      </c>
      <c r="CZ17" s="65">
        <f t="shared" si="96"/>
        <v>498.54641880042504</v>
      </c>
      <c r="DA17" s="65">
        <f t="shared" si="97"/>
        <v>528.4592039284506</v>
      </c>
      <c r="DB17" s="65">
        <f t="shared" si="98"/>
        <v>560.1667561641577</v>
      </c>
      <c r="DC17" s="65">
        <f t="shared" si="99"/>
        <v>593.7767615340073</v>
      </c>
      <c r="DD17" s="65">
        <f t="shared" si="100"/>
        <v>629.4033672260477</v>
      </c>
      <c r="DE17" s="65">
        <f t="shared" si="101"/>
        <v>667.1675692596107</v>
      </c>
      <c r="DF17" s="65">
        <f t="shared" si="102"/>
        <v>707.1976234151873</v>
      </c>
      <c r="DG17" s="65">
        <f t="shared" si="103"/>
        <v>749.6294808200986</v>
      </c>
      <c r="DH17" s="65">
        <f t="shared" si="104"/>
        <v>794.6072496693046</v>
      </c>
      <c r="DI17" s="65">
        <f t="shared" si="105"/>
        <v>842.2836846494629</v>
      </c>
      <c r="DJ17" s="65">
        <f t="shared" si="106"/>
        <v>892.8207057284307</v>
      </c>
      <c r="DK17" s="65">
        <f t="shared" si="107"/>
        <v>946.3899480721366</v>
      </c>
      <c r="DL17" s="65">
        <f t="shared" si="108"/>
        <v>1003.1733449564648</v>
      </c>
      <c r="DM17" s="65">
        <f t="shared" si="109"/>
        <v>1063.3637456538527</v>
      </c>
      <c r="DN17" s="65">
        <f t="shared" si="110"/>
        <v>1127.165570393084</v>
      </c>
      <c r="DO17" s="65">
        <f t="shared" si="111"/>
        <v>1194.795504616669</v>
      </c>
      <c r="DP17" s="65">
        <f t="shared" si="112"/>
        <v>1266.483234893669</v>
      </c>
      <c r="DQ17" s="65">
        <f t="shared" si="113"/>
        <v>1342.4722289872893</v>
      </c>
      <c r="DR17" s="65">
        <f t="shared" si="114"/>
        <v>1423.0205627265268</v>
      </c>
      <c r="DS17" s="65">
        <f t="shared" si="115"/>
        <v>1508.4017964901184</v>
      </c>
      <c r="DT17" s="65">
        <f t="shared" si="116"/>
        <v>1598.9059042795257</v>
      </c>
      <c r="DU17" s="65">
        <f t="shared" si="117"/>
        <v>1694.8402585362974</v>
      </c>
      <c r="DV17" s="65">
        <f t="shared" si="118"/>
        <v>1796.5306740484752</v>
      </c>
      <c r="DW17" s="65">
        <f t="shared" si="119"/>
        <v>1904.3225144913838</v>
      </c>
      <c r="DX17" s="65">
        <f t="shared" si="120"/>
        <v>2018.581865360867</v>
      </c>
      <c r="DY17" s="65">
        <f t="shared" si="121"/>
        <v>2139.696777282519</v>
      </c>
      <c r="DZ17" s="65">
        <f t="shared" si="122"/>
        <v>2268.0785839194705</v>
      </c>
      <c r="EA17" s="65">
        <f t="shared" si="123"/>
        <v>2404.163298954639</v>
      </c>
      <c r="EB17" s="65">
        <f t="shared" si="124"/>
        <v>2548.413096891917</v>
      </c>
      <c r="EC17" s="65">
        <f t="shared" si="125"/>
        <v>2701.317882705432</v>
      </c>
      <c r="ED17" s="65">
        <f t="shared" si="126"/>
        <v>2863.396955667758</v>
      </c>
      <c r="EE17" s="65">
        <f t="shared" si="127"/>
        <v>3035.2007730078235</v>
      </c>
      <c r="EF17" s="65">
        <f t="shared" si="128"/>
        <v>3217.312819388293</v>
      </c>
      <c r="EG17" s="65">
        <f t="shared" si="129"/>
        <v>3410.351588551591</v>
      </c>
      <c r="EH17" s="65">
        <f t="shared" si="130"/>
        <v>3614.9726838646866</v>
      </c>
      <c r="EI17" s="65">
        <f t="shared" si="131"/>
        <v>3831.871044896568</v>
      </c>
      <c r="EJ17" s="65">
        <f t="shared" si="132"/>
        <v>4061.7833075903623</v>
      </c>
      <c r="EK17" s="65">
        <f t="shared" si="133"/>
        <v>4305.490306045785</v>
      </c>
      <c r="EL17" s="65">
        <f t="shared" si="134"/>
        <v>4563.819724408532</v>
      </c>
      <c r="EM17" s="65">
        <f t="shared" si="135"/>
        <v>4837.648907873045</v>
      </c>
      <c r="EN17" s="65">
        <f t="shared" si="136"/>
        <v>5127.9078423454275</v>
      </c>
      <c r="EO17" s="65">
        <f t="shared" si="137"/>
        <v>5435.582312886154</v>
      </c>
      <c r="EP17" s="65">
        <f t="shared" si="138"/>
        <v>5761.717251659324</v>
      </c>
      <c r="EQ17" s="65">
        <f t="shared" si="139"/>
        <v>6107.420286758884</v>
      </c>
      <c r="ER17" s="65">
        <f t="shared" si="140"/>
        <v>6473.865503964417</v>
      </c>
      <c r="ES17" s="65">
        <f t="shared" si="141"/>
        <v>6862.297434202283</v>
      </c>
      <c r="ET17" s="65">
        <f t="shared" si="142"/>
        <v>7274.03528025442</v>
      </c>
      <c r="EU17" s="65">
        <f t="shared" si="143"/>
        <v>7710.477397069686</v>
      </c>
      <c r="EV17" s="65">
        <f t="shared" si="144"/>
        <v>8173.106040893867</v>
      </c>
      <c r="EW17" s="65">
        <f t="shared" si="145"/>
        <v>8663.4924033475</v>
      </c>
      <c r="EX17" s="65">
        <f t="shared" si="146"/>
        <v>9183.30194754835</v>
      </c>
      <c r="EY17" s="65">
        <f t="shared" si="147"/>
        <v>9734.300064401252</v>
      </c>
      <c r="EZ17" s="65">
        <f t="shared" si="148"/>
        <v>10318.358068265328</v>
      </c>
      <c r="FA17" s="65">
        <f t="shared" si="149"/>
        <v>10937.459552361248</v>
      </c>
      <c r="FB17" s="65">
        <f t="shared" si="150"/>
        <v>11593.707125502924</v>
      </c>
      <c r="FC17" s="65">
        <f t="shared" si="151"/>
        <v>12289.3295530331</v>
      </c>
      <c r="FD17" s="65">
        <f t="shared" si="152"/>
        <v>13026.689326215086</v>
      </c>
      <c r="FE17" s="65">
        <f t="shared" si="153"/>
        <v>13808.290685787992</v>
      </c>
      <c r="FF17" s="65">
        <f t="shared" si="154"/>
        <v>14636.788126935271</v>
      </c>
      <c r="FG17" s="65">
        <f t="shared" si="155"/>
        <v>15514.995414551388</v>
      </c>
      <c r="FH17" s="65">
        <f t="shared" si="156"/>
        <v>16445.895139424472</v>
      </c>
      <c r="FI17" s="65">
        <f t="shared" si="157"/>
        <v>17432.64884778994</v>
      </c>
      <c r="FJ17" s="65">
        <f t="shared" si="158"/>
        <v>18478.607778657337</v>
      </c>
      <c r="FK17" s="65">
        <f t="shared" si="159"/>
        <v>19587.324245376778</v>
      </c>
      <c r="FL17" s="65">
        <f t="shared" si="160"/>
        <v>20762.563700099385</v>
      </c>
      <c r="FM17" s="65">
        <f t="shared" si="161"/>
        <v>22008.31752210535</v>
      </c>
      <c r="FN17" s="65">
        <f t="shared" si="162"/>
        <v>23328.81657343167</v>
      </c>
      <c r="FO17" s="65">
        <f t="shared" si="163"/>
        <v>24728.545567837573</v>
      </c>
      <c r="FP17" s="65">
        <f t="shared" si="164"/>
        <v>26212.25830190783</v>
      </c>
      <c r="FQ17" s="65">
        <f t="shared" si="165"/>
        <v>27784.9938000223</v>
      </c>
      <c r="FR17" s="65">
        <f t="shared" si="166"/>
        <v>29452.09342802364</v>
      </c>
      <c r="FS17" s="65">
        <f t="shared" si="167"/>
        <v>31219.21903370506</v>
      </c>
      <c r="FT17" s="65">
        <f t="shared" si="168"/>
        <v>33092.37217572737</v>
      </c>
      <c r="FU17" s="65">
        <f t="shared" si="169"/>
        <v>35077.91450627101</v>
      </c>
      <c r="FV17" s="65">
        <f t="shared" si="170"/>
        <v>37182.58937664727</v>
      </c>
      <c r="FW17" s="65">
        <f t="shared" si="171"/>
        <v>39413.544739246114</v>
      </c>
      <c r="FX17" s="65">
        <f t="shared" si="172"/>
        <v>41778.357423600886</v>
      </c>
      <c r="FY17" s="65">
        <f t="shared" si="173"/>
        <v>44285.05886901694</v>
      </c>
      <c r="FZ17" s="65">
        <f t="shared" si="174"/>
        <v>46942.162401157955</v>
      </c>
      <c r="GA17" s="65">
        <f t="shared" si="175"/>
        <v>49758.69214522743</v>
      </c>
      <c r="GB17" s="65">
        <f t="shared" si="176"/>
        <v>52744.21367394108</v>
      </c>
      <c r="GC17" s="65">
        <f t="shared" si="177"/>
        <v>55908.866494377544</v>
      </c>
      <c r="GD17" s="65">
        <f t="shared" si="178"/>
        <v>59263.3984840402</v>
      </c>
      <c r="GE17" s="65">
        <f t="shared" si="179"/>
        <v>62819.20239308261</v>
      </c>
      <c r="GF17" s="65">
        <f t="shared" si="180"/>
        <v>66588.35453666757</v>
      </c>
      <c r="GG17" s="65">
        <f t="shared" si="181"/>
        <v>70583.65580886762</v>
      </c>
      <c r="GH17" s="65">
        <f t="shared" si="182"/>
        <v>74818.67515739969</v>
      </c>
      <c r="GI17" s="65">
        <f t="shared" si="183"/>
        <v>79307.79566684367</v>
      </c>
      <c r="GJ17" s="65">
        <f t="shared" si="184"/>
        <v>84066.2634068543</v>
      </c>
      <c r="GK17" s="65">
        <f t="shared" si="185"/>
        <v>89110.23921126557</v>
      </c>
      <c r="GL17" s="65">
        <f t="shared" si="186"/>
        <v>94456.8535639415</v>
      </c>
      <c r="GM17" s="65">
        <f t="shared" si="187"/>
        <v>100124.26477777801</v>
      </c>
      <c r="GN17" s="65">
        <f t="shared" si="188"/>
        <v>106131.7206644447</v>
      </c>
      <c r="GO17" s="65">
        <f t="shared" si="189"/>
        <v>112499.62390431139</v>
      </c>
      <c r="GP17" s="65">
        <f t="shared" si="190"/>
        <v>119249.60133857008</v>
      </c>
      <c r="GQ17" s="65">
        <f t="shared" si="191"/>
        <v>126404.57741888429</v>
      </c>
      <c r="GR17" s="65">
        <f t="shared" si="192"/>
        <v>133988.85206401735</v>
      </c>
      <c r="GS17" s="65">
        <f t="shared" si="193"/>
        <v>142028.1831878584</v>
      </c>
      <c r="GT17" s="65">
        <f t="shared" si="194"/>
        <v>150549.87417912993</v>
      </c>
      <c r="GU17" s="65">
        <f t="shared" si="195"/>
        <v>159582.86662987774</v>
      </c>
      <c r="GV17" s="65">
        <f t="shared" si="196"/>
        <v>169157.83862767043</v>
      </c>
      <c r="GW17" s="65">
        <f t="shared" si="197"/>
        <v>179307.30894533067</v>
      </c>
    </row>
    <row r="18" spans="1:205" ht="15">
      <c r="A18" s="9">
        <v>14</v>
      </c>
      <c r="B18" s="1" t="str">
        <f>'Page 3 (MStage DCF)'!B22</f>
        <v>PG&amp;E Corp.</v>
      </c>
      <c r="C18" s="64"/>
      <c r="D18" s="64">
        <f t="shared" si="7"/>
        <v>0.10590249556504425</v>
      </c>
      <c r="E18" s="65">
        <f>-'Page 3 (MStage DCF)'!C22</f>
        <v>-44.251961538461536</v>
      </c>
      <c r="F18" s="65">
        <f>'Page 3 (MStage DCF)'!D22*(1+'Page 3 (MStage DCF)'!$E22)</f>
        <v>1.9445486666666667</v>
      </c>
      <c r="G18" s="65">
        <f>F18*(1+'Page 3 (MStage DCF)'!$E22)</f>
        <v>2.0776206137555557</v>
      </c>
      <c r="H18" s="65">
        <f>G18*(1+'Page 3 (MStage DCF)'!$E22)</f>
        <v>2.219799117756894</v>
      </c>
      <c r="I18" s="65">
        <f>H18*(1+'Page 3 (MStage DCF)'!$E22)</f>
        <v>2.371707370715391</v>
      </c>
      <c r="J18" s="65">
        <f>I18*(1+'Page 3 (MStage DCF)'!$E22)</f>
        <v>2.534011211784681</v>
      </c>
      <c r="K18" s="92">
        <f>J18*(1+'Page 3 (MStage DCF)'!F22)</f>
        <v>2.7038603521745816</v>
      </c>
      <c r="L18" s="65">
        <f>K18*(1+'Page 3 (MStage DCF)'!G22)</f>
        <v>2.881293677062838</v>
      </c>
      <c r="M18" s="65">
        <f>L18*(1+'Page 3 (MStage DCF)'!H22)</f>
        <v>3.0663207526915564</v>
      </c>
      <c r="N18" s="65">
        <f>M18*(1+'Page 3 (MStage DCF)'!I22)</f>
        <v>3.2589197661911715</v>
      </c>
      <c r="O18" s="65">
        <f>N18*(1+'Page 3 (MStage DCF)'!J22)</f>
        <v>3.4590355449451216</v>
      </c>
      <c r="P18" s="65">
        <f t="shared" si="8"/>
        <v>3.666577677641829</v>
      </c>
      <c r="Q18" s="65">
        <f t="shared" si="9"/>
        <v>3.886572338300339</v>
      </c>
      <c r="R18" s="65">
        <f t="shared" si="10"/>
        <v>4.119766678598359</v>
      </c>
      <c r="S18" s="65">
        <f t="shared" si="11"/>
        <v>4.366952679314261</v>
      </c>
      <c r="T18" s="65">
        <f t="shared" si="12"/>
        <v>4.628969840073117</v>
      </c>
      <c r="U18" s="65">
        <f t="shared" si="13"/>
        <v>4.906708030477505</v>
      </c>
      <c r="V18" s="65">
        <f t="shared" si="14"/>
        <v>5.201110512306156</v>
      </c>
      <c r="W18" s="65">
        <f t="shared" si="15"/>
        <v>5.513177143044525</v>
      </c>
      <c r="X18" s="65">
        <f t="shared" si="16"/>
        <v>5.843967771627197</v>
      </c>
      <c r="Y18" s="65">
        <f t="shared" si="17"/>
        <v>6.194605837924829</v>
      </c>
      <c r="Z18" s="65">
        <f t="shared" si="18"/>
        <v>6.5662821882003195</v>
      </c>
      <c r="AA18" s="65">
        <f t="shared" si="19"/>
        <v>6.960259119492339</v>
      </c>
      <c r="AB18" s="65">
        <f t="shared" si="20"/>
        <v>7.37787466666188</v>
      </c>
      <c r="AC18" s="65">
        <f t="shared" si="21"/>
        <v>7.820547146661593</v>
      </c>
      <c r="AD18" s="65">
        <f t="shared" si="22"/>
        <v>8.289779975461288</v>
      </c>
      <c r="AE18" s="65">
        <f t="shared" si="23"/>
        <v>8.787166773988966</v>
      </c>
      <c r="AF18" s="65">
        <f t="shared" si="24"/>
        <v>9.314396780428305</v>
      </c>
      <c r="AG18" s="65">
        <f t="shared" si="25"/>
        <v>9.873260587254004</v>
      </c>
      <c r="AH18" s="65">
        <f t="shared" si="26"/>
        <v>10.465656222489244</v>
      </c>
      <c r="AI18" s="65">
        <f t="shared" si="27"/>
        <v>11.093595595838599</v>
      </c>
      <c r="AJ18" s="65">
        <f t="shared" si="28"/>
        <v>11.759211331588915</v>
      </c>
      <c r="AK18" s="65">
        <f t="shared" si="29"/>
        <v>12.46476401148425</v>
      </c>
      <c r="AL18" s="65">
        <f t="shared" si="30"/>
        <v>13.212649852173307</v>
      </c>
      <c r="AM18" s="65">
        <f t="shared" si="31"/>
        <v>14.005408843303705</v>
      </c>
      <c r="AN18" s="65">
        <f t="shared" si="32"/>
        <v>14.845733373901929</v>
      </c>
      <c r="AO18" s="65">
        <f t="shared" si="33"/>
        <v>15.736477376336046</v>
      </c>
      <c r="AP18" s="65">
        <f t="shared" si="34"/>
        <v>16.68066601891621</v>
      </c>
      <c r="AQ18" s="65">
        <f t="shared" si="35"/>
        <v>17.681505980051185</v>
      </c>
      <c r="AR18" s="65">
        <f t="shared" si="36"/>
        <v>18.742396338854256</v>
      </c>
      <c r="AS18" s="65">
        <f t="shared" si="37"/>
        <v>19.86694011918551</v>
      </c>
      <c r="AT18" s="65">
        <f t="shared" si="38"/>
        <v>21.058956526336644</v>
      </c>
      <c r="AU18" s="65">
        <f t="shared" si="39"/>
        <v>22.322493917916844</v>
      </c>
      <c r="AV18" s="65">
        <f t="shared" si="40"/>
        <v>23.661843552991858</v>
      </c>
      <c r="AW18" s="65">
        <f t="shared" si="41"/>
        <v>25.08155416617137</v>
      </c>
      <c r="AX18" s="65">
        <f t="shared" si="42"/>
        <v>26.586447416141652</v>
      </c>
      <c r="AY18" s="65">
        <f t="shared" si="43"/>
        <v>28.181634261110155</v>
      </c>
      <c r="AZ18" s="65">
        <f t="shared" si="44"/>
        <v>29.872532316776766</v>
      </c>
      <c r="BA18" s="65">
        <f t="shared" si="45"/>
        <v>31.664884255783374</v>
      </c>
      <c r="BB18" s="65">
        <f t="shared" si="46"/>
        <v>33.56477731113038</v>
      </c>
      <c r="BC18" s="65">
        <f t="shared" si="47"/>
        <v>35.578663949798205</v>
      </c>
      <c r="BD18" s="65">
        <f t="shared" si="48"/>
        <v>37.713383786786096</v>
      </c>
      <c r="BE18" s="65">
        <f t="shared" si="49"/>
        <v>39.976186813993266</v>
      </c>
      <c r="BF18" s="65">
        <f t="shared" si="50"/>
        <v>42.374758022832864</v>
      </c>
      <c r="BG18" s="65">
        <f t="shared" si="51"/>
        <v>44.91724350420284</v>
      </c>
      <c r="BH18" s="65">
        <f t="shared" si="52"/>
        <v>47.61227811445501</v>
      </c>
      <c r="BI18" s="65">
        <f t="shared" si="53"/>
        <v>50.46901480132231</v>
      </c>
      <c r="BJ18" s="65">
        <f t="shared" si="54"/>
        <v>53.49715568940165</v>
      </c>
      <c r="BK18" s="65">
        <f t="shared" si="55"/>
        <v>56.70698503076575</v>
      </c>
      <c r="BL18" s="65">
        <f t="shared" si="56"/>
        <v>60.1094041326117</v>
      </c>
      <c r="BM18" s="65">
        <f t="shared" si="57"/>
        <v>63.715968380568405</v>
      </c>
      <c r="BN18" s="65">
        <f t="shared" si="58"/>
        <v>67.53892648340252</v>
      </c>
      <c r="BO18" s="65">
        <f t="shared" si="59"/>
        <v>71.59126207240668</v>
      </c>
      <c r="BP18" s="65">
        <f t="shared" si="60"/>
        <v>75.88673779675108</v>
      </c>
      <c r="BQ18" s="65">
        <f t="shared" si="61"/>
        <v>80.43994206455615</v>
      </c>
      <c r="BR18" s="65">
        <f t="shared" si="62"/>
        <v>85.26633858842952</v>
      </c>
      <c r="BS18" s="65">
        <f t="shared" si="63"/>
        <v>90.3823189037353</v>
      </c>
      <c r="BT18" s="65">
        <f t="shared" si="64"/>
        <v>95.80525803795942</v>
      </c>
      <c r="BU18" s="65">
        <f t="shared" si="65"/>
        <v>101.553573520237</v>
      </c>
      <c r="BV18" s="65">
        <f t="shared" si="66"/>
        <v>107.64678793145121</v>
      </c>
      <c r="BW18" s="65">
        <f t="shared" si="67"/>
        <v>114.1055952073383</v>
      </c>
      <c r="BX18" s="65">
        <f t="shared" si="68"/>
        <v>120.9519309197786</v>
      </c>
      <c r="BY18" s="65">
        <f t="shared" si="69"/>
        <v>128.20904677496532</v>
      </c>
      <c r="BZ18" s="65">
        <f t="shared" si="70"/>
        <v>135.90158958146324</v>
      </c>
      <c r="CA18" s="65">
        <f t="shared" si="71"/>
        <v>144.05568495635103</v>
      </c>
      <c r="CB18" s="65">
        <f t="shared" si="72"/>
        <v>152.6990260537321</v>
      </c>
      <c r="CC18" s="65">
        <f t="shared" si="73"/>
        <v>161.86096761695603</v>
      </c>
      <c r="CD18" s="65">
        <f t="shared" si="74"/>
        <v>171.5726256739734</v>
      </c>
      <c r="CE18" s="65">
        <f t="shared" si="75"/>
        <v>181.86698321441182</v>
      </c>
      <c r="CF18" s="65">
        <f t="shared" si="76"/>
        <v>192.77900220727653</v>
      </c>
      <c r="CG18" s="65">
        <f t="shared" si="77"/>
        <v>204.34574233971313</v>
      </c>
      <c r="CH18" s="65">
        <f t="shared" si="78"/>
        <v>216.60648688009593</v>
      </c>
      <c r="CI18" s="65">
        <f t="shared" si="79"/>
        <v>229.6028760929017</v>
      </c>
      <c r="CJ18" s="65">
        <f t="shared" si="80"/>
        <v>243.37904865847582</v>
      </c>
      <c r="CK18" s="65">
        <f t="shared" si="81"/>
        <v>257.9817915779844</v>
      </c>
      <c r="CL18" s="65">
        <f t="shared" si="82"/>
        <v>273.46069907266343</v>
      </c>
      <c r="CM18" s="65">
        <f t="shared" si="83"/>
        <v>289.8683410170232</v>
      </c>
      <c r="CN18" s="65">
        <f t="shared" si="84"/>
        <v>307.26044147804464</v>
      </c>
      <c r="CO18" s="65">
        <f t="shared" si="85"/>
        <v>325.69606796672736</v>
      </c>
      <c r="CP18" s="65">
        <f t="shared" si="86"/>
        <v>345.237832044731</v>
      </c>
      <c r="CQ18" s="65">
        <f t="shared" si="87"/>
        <v>365.9521019674149</v>
      </c>
      <c r="CR18" s="65">
        <f t="shared" si="88"/>
        <v>387.9092280854598</v>
      </c>
      <c r="CS18" s="65">
        <f t="shared" si="89"/>
        <v>411.1837817705874</v>
      </c>
      <c r="CT18" s="65">
        <f t="shared" si="90"/>
        <v>435.8548086768227</v>
      </c>
      <c r="CU18" s="65">
        <f t="shared" si="91"/>
        <v>462.0060971974321</v>
      </c>
      <c r="CV18" s="65">
        <f t="shared" si="92"/>
        <v>489.726463029278</v>
      </c>
      <c r="CW18" s="65">
        <f t="shared" si="93"/>
        <v>519.1100508110347</v>
      </c>
      <c r="CX18" s="65">
        <f t="shared" si="94"/>
        <v>550.2566538596968</v>
      </c>
      <c r="CY18" s="65">
        <f t="shared" si="95"/>
        <v>583.2720530912786</v>
      </c>
      <c r="CZ18" s="65">
        <f t="shared" si="96"/>
        <v>618.2683762767554</v>
      </c>
      <c r="DA18" s="65">
        <f t="shared" si="97"/>
        <v>655.3644788533608</v>
      </c>
      <c r="DB18" s="65">
        <f t="shared" si="98"/>
        <v>694.6863475845624</v>
      </c>
      <c r="DC18" s="65">
        <f t="shared" si="99"/>
        <v>736.3675284396362</v>
      </c>
      <c r="DD18" s="65">
        <f t="shared" si="100"/>
        <v>780.5495801460144</v>
      </c>
      <c r="DE18" s="65">
        <f t="shared" si="101"/>
        <v>827.3825549547753</v>
      </c>
      <c r="DF18" s="65">
        <f t="shared" si="102"/>
        <v>877.0255082520619</v>
      </c>
      <c r="DG18" s="65">
        <f t="shared" si="103"/>
        <v>929.6470387471857</v>
      </c>
      <c r="DH18" s="65">
        <f t="shared" si="104"/>
        <v>985.4258610720168</v>
      </c>
      <c r="DI18" s="65">
        <f t="shared" si="105"/>
        <v>1044.5514127363379</v>
      </c>
      <c r="DJ18" s="65">
        <f t="shared" si="106"/>
        <v>1107.2244975005183</v>
      </c>
      <c r="DK18" s="65">
        <f t="shared" si="107"/>
        <v>1173.6579673505494</v>
      </c>
      <c r="DL18" s="65">
        <f t="shared" si="108"/>
        <v>1244.0774453915824</v>
      </c>
      <c r="DM18" s="65">
        <f t="shared" si="109"/>
        <v>1318.7220921150774</v>
      </c>
      <c r="DN18" s="65">
        <f t="shared" si="110"/>
        <v>1397.845417641982</v>
      </c>
      <c r="DO18" s="65">
        <f t="shared" si="111"/>
        <v>1481.716142700501</v>
      </c>
      <c r="DP18" s="65">
        <f t="shared" si="112"/>
        <v>1570.619111262531</v>
      </c>
      <c r="DQ18" s="65">
        <f t="shared" si="113"/>
        <v>1664.856257938283</v>
      </c>
      <c r="DR18" s="65">
        <f t="shared" si="114"/>
        <v>1764.7476334145802</v>
      </c>
      <c r="DS18" s="65">
        <f t="shared" si="115"/>
        <v>1870.6324914194552</v>
      </c>
      <c r="DT18" s="65">
        <f t="shared" si="116"/>
        <v>1982.8704409046227</v>
      </c>
      <c r="DU18" s="65">
        <f t="shared" si="117"/>
        <v>2101.8426673589</v>
      </c>
      <c r="DV18" s="65">
        <f t="shared" si="118"/>
        <v>2227.953227400434</v>
      </c>
      <c r="DW18" s="65">
        <f t="shared" si="119"/>
        <v>2361.6304210444605</v>
      </c>
      <c r="DX18" s="65">
        <f t="shared" si="120"/>
        <v>2503.328246307128</v>
      </c>
      <c r="DY18" s="65">
        <f t="shared" si="121"/>
        <v>2653.527941085556</v>
      </c>
      <c r="DZ18" s="65">
        <f t="shared" si="122"/>
        <v>2812.7396175506897</v>
      </c>
      <c r="EA18" s="65">
        <f t="shared" si="123"/>
        <v>2981.5039946037314</v>
      </c>
      <c r="EB18" s="65">
        <f t="shared" si="124"/>
        <v>3160.3942342799555</v>
      </c>
      <c r="EC18" s="65">
        <f t="shared" si="125"/>
        <v>3350.017888336753</v>
      </c>
      <c r="ED18" s="65">
        <f t="shared" si="126"/>
        <v>3551.0189616369585</v>
      </c>
      <c r="EE18" s="65">
        <f t="shared" si="127"/>
        <v>3764.0800993351763</v>
      </c>
      <c r="EF18" s="65">
        <f t="shared" si="128"/>
        <v>3989.9249052952873</v>
      </c>
      <c r="EG18" s="65">
        <f t="shared" si="129"/>
        <v>4229.320399613005</v>
      </c>
      <c r="EH18" s="65">
        <f t="shared" si="130"/>
        <v>4483.079623589786</v>
      </c>
      <c r="EI18" s="65">
        <f t="shared" si="131"/>
        <v>4752.064401005174</v>
      </c>
      <c r="EJ18" s="65">
        <f t="shared" si="132"/>
        <v>5037.188265065484</v>
      </c>
      <c r="EK18" s="65">
        <f t="shared" si="133"/>
        <v>5339.419560969413</v>
      </c>
      <c r="EL18" s="65">
        <f t="shared" si="134"/>
        <v>5659.7847346275785</v>
      </c>
      <c r="EM18" s="65">
        <f t="shared" si="135"/>
        <v>5999.371818705234</v>
      </c>
      <c r="EN18" s="65">
        <f t="shared" si="136"/>
        <v>6359.334127827548</v>
      </c>
      <c r="EO18" s="65">
        <f t="shared" si="137"/>
        <v>6740.894175497202</v>
      </c>
      <c r="EP18" s="65">
        <f t="shared" si="138"/>
        <v>7145.347826027035</v>
      </c>
      <c r="EQ18" s="65">
        <f t="shared" si="139"/>
        <v>7574.068695588658</v>
      </c>
      <c r="ER18" s="65">
        <f t="shared" si="140"/>
        <v>8028.512817323977</v>
      </c>
      <c r="ES18" s="65">
        <f t="shared" si="141"/>
        <v>8510.223586363416</v>
      </c>
      <c r="ET18" s="65">
        <f t="shared" si="142"/>
        <v>9020.837001545222</v>
      </c>
      <c r="EU18" s="65">
        <f t="shared" si="143"/>
        <v>9562.087221637936</v>
      </c>
      <c r="EV18" s="65">
        <f t="shared" si="144"/>
        <v>10135.812454936213</v>
      </c>
      <c r="EW18" s="65">
        <f t="shared" si="145"/>
        <v>10743.961202232385</v>
      </c>
      <c r="EX18" s="65">
        <f t="shared" si="146"/>
        <v>11388.59887436633</v>
      </c>
      <c r="EY18" s="65">
        <f t="shared" si="147"/>
        <v>12071.91480682831</v>
      </c>
      <c r="EZ18" s="65">
        <f t="shared" si="148"/>
        <v>12796.22969523801</v>
      </c>
      <c r="FA18" s="65">
        <f t="shared" si="149"/>
        <v>13564.00347695229</v>
      </c>
      <c r="FB18" s="65">
        <f t="shared" si="150"/>
        <v>14377.843685569427</v>
      </c>
      <c r="FC18" s="65">
        <f t="shared" si="151"/>
        <v>15240.514306703593</v>
      </c>
      <c r="FD18" s="65">
        <f t="shared" si="152"/>
        <v>16154.94516510581</v>
      </c>
      <c r="FE18" s="65">
        <f t="shared" si="153"/>
        <v>17124.241875012158</v>
      </c>
      <c r="FF18" s="65">
        <f t="shared" si="154"/>
        <v>18151.69638751289</v>
      </c>
      <c r="FG18" s="65">
        <f t="shared" si="155"/>
        <v>19240.798170763665</v>
      </c>
      <c r="FH18" s="65">
        <f t="shared" si="156"/>
        <v>20395.246061009486</v>
      </c>
      <c r="FI18" s="65">
        <f t="shared" si="157"/>
        <v>21618.960824670055</v>
      </c>
      <c r="FJ18" s="65">
        <f t="shared" si="158"/>
        <v>22916.09847415026</v>
      </c>
      <c r="FK18" s="65">
        <f t="shared" si="159"/>
        <v>24291.064382599277</v>
      </c>
      <c r="FL18" s="65">
        <f t="shared" si="160"/>
        <v>25748.528245555237</v>
      </c>
      <c r="FM18" s="65">
        <f t="shared" si="161"/>
        <v>27293.439940288554</v>
      </c>
      <c r="FN18" s="65">
        <f t="shared" si="162"/>
        <v>28931.04633670587</v>
      </c>
      <c r="FO18" s="65">
        <f t="shared" si="163"/>
        <v>30666.909116908224</v>
      </c>
      <c r="FP18" s="65">
        <f t="shared" si="164"/>
        <v>32506.92366392272</v>
      </c>
      <c r="FQ18" s="65">
        <f t="shared" si="165"/>
        <v>34457.33908375809</v>
      </c>
      <c r="FR18" s="65">
        <f t="shared" si="166"/>
        <v>36524.77942878358</v>
      </c>
      <c r="FS18" s="65">
        <f t="shared" si="167"/>
        <v>38716.266194510594</v>
      </c>
      <c r="FT18" s="65">
        <f t="shared" si="168"/>
        <v>41039.24216618123</v>
      </c>
      <c r="FU18" s="65">
        <f t="shared" si="169"/>
        <v>43501.59669615211</v>
      </c>
      <c r="FV18" s="65">
        <f t="shared" si="170"/>
        <v>46111.69249792124</v>
      </c>
      <c r="FW18" s="65">
        <f t="shared" si="171"/>
        <v>48878.394047796515</v>
      </c>
      <c r="FX18" s="65">
        <f t="shared" si="172"/>
        <v>51811.09769066431</v>
      </c>
      <c r="FY18" s="65">
        <f t="shared" si="173"/>
        <v>54919.763552104174</v>
      </c>
      <c r="FZ18" s="65">
        <f t="shared" si="174"/>
        <v>58214.94936523043</v>
      </c>
      <c r="GA18" s="65">
        <f t="shared" si="175"/>
        <v>61707.84632714426</v>
      </c>
      <c r="GB18" s="65">
        <f t="shared" si="176"/>
        <v>65410.31710677292</v>
      </c>
      <c r="GC18" s="65">
        <f t="shared" si="177"/>
        <v>69334.9361331793</v>
      </c>
      <c r="GD18" s="65">
        <f t="shared" si="178"/>
        <v>73495.03230117007</v>
      </c>
      <c r="GE18" s="65">
        <f t="shared" si="179"/>
        <v>77904.73423924028</v>
      </c>
      <c r="GF18" s="65">
        <f t="shared" si="180"/>
        <v>82579.0182935947</v>
      </c>
      <c r="GG18" s="65">
        <f t="shared" si="181"/>
        <v>87533.75939121038</v>
      </c>
      <c r="GH18" s="65">
        <f t="shared" si="182"/>
        <v>92785.78495468301</v>
      </c>
      <c r="GI18" s="65">
        <f t="shared" si="183"/>
        <v>98352.932051964</v>
      </c>
      <c r="GJ18" s="65">
        <f t="shared" si="184"/>
        <v>104254.10797508185</v>
      </c>
      <c r="GK18" s="65">
        <f t="shared" si="185"/>
        <v>110509.35445358677</v>
      </c>
      <c r="GL18" s="65">
        <f t="shared" si="186"/>
        <v>117139.91572080198</v>
      </c>
      <c r="GM18" s="65">
        <f t="shared" si="187"/>
        <v>124168.3106640501</v>
      </c>
      <c r="GN18" s="65">
        <f t="shared" si="188"/>
        <v>131618.40930389313</v>
      </c>
      <c r="GO18" s="65">
        <f t="shared" si="189"/>
        <v>139515.51386212674</v>
      </c>
      <c r="GP18" s="65">
        <f t="shared" si="190"/>
        <v>147886.44469385434</v>
      </c>
      <c r="GQ18" s="65">
        <f t="shared" si="191"/>
        <v>156759.6313754856</v>
      </c>
      <c r="GR18" s="65">
        <f t="shared" si="192"/>
        <v>166165.20925801474</v>
      </c>
      <c r="GS18" s="65">
        <f t="shared" si="193"/>
        <v>176135.12181349564</v>
      </c>
      <c r="GT18" s="65">
        <f t="shared" si="194"/>
        <v>186703.2291223054</v>
      </c>
      <c r="GU18" s="65">
        <f t="shared" si="195"/>
        <v>197905.42286964375</v>
      </c>
      <c r="GV18" s="65">
        <f t="shared" si="196"/>
        <v>209779.74824182238</v>
      </c>
      <c r="GW18" s="65">
        <f t="shared" si="197"/>
        <v>222366.53313633174</v>
      </c>
    </row>
    <row r="19" spans="1:205" ht="15">
      <c r="A19" s="9">
        <v>15</v>
      </c>
      <c r="B19" s="1" t="str">
        <f>'Page 3 (MStage DCF)'!B23</f>
        <v>Portland General</v>
      </c>
      <c r="C19" s="64"/>
      <c r="D19" s="64">
        <f t="shared" si="7"/>
        <v>0.12049062488753753</v>
      </c>
      <c r="E19" s="65">
        <f>-'Page 3 (MStage DCF)'!C23</f>
        <v>-19.33</v>
      </c>
      <c r="F19" s="65">
        <f>'Page 3 (MStage DCF)'!D23*(1+'Page 3 (MStage DCF)'!$E23)</f>
        <v>1.1128</v>
      </c>
      <c r="G19" s="65">
        <f>F19*(1+'Page 3 (MStage DCF)'!$E23)</f>
        <v>1.190696</v>
      </c>
      <c r="H19" s="65">
        <f>G19*(1+'Page 3 (MStage DCF)'!$E23)</f>
        <v>1.27404472</v>
      </c>
      <c r="I19" s="65">
        <f>H19*(1+'Page 3 (MStage DCF)'!$E23)</f>
        <v>1.3632278504000002</v>
      </c>
      <c r="J19" s="65">
        <f>I19*(1+'Page 3 (MStage DCF)'!$E23)</f>
        <v>1.4586537999280003</v>
      </c>
      <c r="K19" s="92">
        <f>J19*(1+'Page 3 (MStage DCF)'!F23)</f>
        <v>1.5583284762564136</v>
      </c>
      <c r="L19" s="65">
        <f>K19*(1+'Page 3 (MStage DCF)'!G23)</f>
        <v>1.6622170413401745</v>
      </c>
      <c r="M19" s="65">
        <f>L19*(1+'Page 3 (MStage DCF)'!H23)</f>
        <v>1.7702611490272857</v>
      </c>
      <c r="N19" s="65">
        <f>M19*(1+'Page 3 (MStage DCF)'!I23)</f>
        <v>1.8823776884656802</v>
      </c>
      <c r="O19" s="65">
        <f>N19*(1+'Page 3 (MStage DCF)'!J23)</f>
        <v>1.998457645921064</v>
      </c>
      <c r="P19" s="65">
        <f t="shared" si="8"/>
        <v>2.118365104676328</v>
      </c>
      <c r="Q19" s="65">
        <f t="shared" si="9"/>
        <v>2.2454670109569075</v>
      </c>
      <c r="R19" s="65">
        <f t="shared" si="10"/>
        <v>2.380195031614322</v>
      </c>
      <c r="S19" s="65">
        <f t="shared" si="11"/>
        <v>2.523006733511181</v>
      </c>
      <c r="T19" s="65">
        <f t="shared" si="12"/>
        <v>2.6743871375218524</v>
      </c>
      <c r="U19" s="65">
        <f t="shared" si="13"/>
        <v>2.8348503657731636</v>
      </c>
      <c r="V19" s="65">
        <f t="shared" si="14"/>
        <v>3.0049413877195534</v>
      </c>
      <c r="W19" s="65">
        <f t="shared" si="15"/>
        <v>3.1852378709827267</v>
      </c>
      <c r="X19" s="65">
        <f t="shared" si="16"/>
        <v>3.3763521432416903</v>
      </c>
      <c r="Y19" s="65">
        <f t="shared" si="17"/>
        <v>3.578933271836192</v>
      </c>
      <c r="Z19" s="65">
        <f t="shared" si="18"/>
        <v>3.7936692681463637</v>
      </c>
      <c r="AA19" s="65">
        <f t="shared" si="19"/>
        <v>4.021289424235146</v>
      </c>
      <c r="AB19" s="65">
        <f t="shared" si="20"/>
        <v>4.262566789689255</v>
      </c>
      <c r="AC19" s="65">
        <f t="shared" si="21"/>
        <v>4.5183207970706105</v>
      </c>
      <c r="AD19" s="65">
        <f t="shared" si="22"/>
        <v>4.789420044894848</v>
      </c>
      <c r="AE19" s="65">
        <f t="shared" si="23"/>
        <v>5.076785247588539</v>
      </c>
      <c r="AF19" s="65">
        <f t="shared" si="24"/>
        <v>5.381392362443852</v>
      </c>
      <c r="AG19" s="65">
        <f t="shared" si="25"/>
        <v>5.704275904190483</v>
      </c>
      <c r="AH19" s="65">
        <f t="shared" si="26"/>
        <v>6.046532458441913</v>
      </c>
      <c r="AI19" s="65">
        <f t="shared" si="27"/>
        <v>6.409324405948428</v>
      </c>
      <c r="AJ19" s="65">
        <f t="shared" si="28"/>
        <v>6.793883870305334</v>
      </c>
      <c r="AK19" s="65">
        <f t="shared" si="29"/>
        <v>7.201516902523654</v>
      </c>
      <c r="AL19" s="65">
        <f t="shared" si="30"/>
        <v>7.633607916675073</v>
      </c>
      <c r="AM19" s="65">
        <f t="shared" si="31"/>
        <v>8.091624391675579</v>
      </c>
      <c r="AN19" s="65">
        <f t="shared" si="32"/>
        <v>8.577121855176113</v>
      </c>
      <c r="AO19" s="65">
        <f t="shared" si="33"/>
        <v>9.09174916648668</v>
      </c>
      <c r="AP19" s="65">
        <f t="shared" si="34"/>
        <v>9.637254116475882</v>
      </c>
      <c r="AQ19" s="65">
        <f t="shared" si="35"/>
        <v>10.215489363464435</v>
      </c>
      <c r="AR19" s="65">
        <f t="shared" si="36"/>
        <v>10.828418725272302</v>
      </c>
      <c r="AS19" s="65">
        <f t="shared" si="37"/>
        <v>11.478123848788641</v>
      </c>
      <c r="AT19" s="65">
        <f t="shared" si="38"/>
        <v>12.16681127971596</v>
      </c>
      <c r="AU19" s="65">
        <f t="shared" si="39"/>
        <v>12.896819956498918</v>
      </c>
      <c r="AV19" s="65">
        <f t="shared" si="40"/>
        <v>13.670629153888854</v>
      </c>
      <c r="AW19" s="65">
        <f t="shared" si="41"/>
        <v>14.490866903122186</v>
      </c>
      <c r="AX19" s="65">
        <f t="shared" si="42"/>
        <v>15.360318917309517</v>
      </c>
      <c r="AY19" s="65">
        <f t="shared" si="43"/>
        <v>16.28193805234809</v>
      </c>
      <c r="AZ19" s="65">
        <f t="shared" si="44"/>
        <v>17.258854335488977</v>
      </c>
      <c r="BA19" s="65">
        <f t="shared" si="45"/>
        <v>18.294385595618316</v>
      </c>
      <c r="BB19" s="65">
        <f t="shared" si="46"/>
        <v>19.392048731355416</v>
      </c>
      <c r="BC19" s="65">
        <f t="shared" si="47"/>
        <v>20.555571655236744</v>
      </c>
      <c r="BD19" s="65">
        <f t="shared" si="48"/>
        <v>21.78890595455095</v>
      </c>
      <c r="BE19" s="65">
        <f t="shared" si="49"/>
        <v>23.096240311824005</v>
      </c>
      <c r="BF19" s="65">
        <f t="shared" si="50"/>
        <v>24.482014730533447</v>
      </c>
      <c r="BG19" s="65">
        <f t="shared" si="51"/>
        <v>25.950935614365456</v>
      </c>
      <c r="BH19" s="65">
        <f t="shared" si="52"/>
        <v>27.507991751227383</v>
      </c>
      <c r="BI19" s="65">
        <f t="shared" si="53"/>
        <v>29.158471256301027</v>
      </c>
      <c r="BJ19" s="65">
        <f t="shared" si="54"/>
        <v>30.90797953167909</v>
      </c>
      <c r="BK19" s="65">
        <f t="shared" si="55"/>
        <v>32.762458303579834</v>
      </c>
      <c r="BL19" s="65">
        <f t="shared" si="56"/>
        <v>34.72820580179462</v>
      </c>
      <c r="BM19" s="65">
        <f t="shared" si="57"/>
        <v>36.811898149902305</v>
      </c>
      <c r="BN19" s="65">
        <f t="shared" si="58"/>
        <v>39.020612038896445</v>
      </c>
      <c r="BO19" s="65">
        <f t="shared" si="59"/>
        <v>41.361848761230235</v>
      </c>
      <c r="BP19" s="65">
        <f t="shared" si="60"/>
        <v>43.84355968690405</v>
      </c>
      <c r="BQ19" s="65">
        <f t="shared" si="61"/>
        <v>46.4741732681183</v>
      </c>
      <c r="BR19" s="65">
        <f t="shared" si="62"/>
        <v>49.2626236642054</v>
      </c>
      <c r="BS19" s="65">
        <f t="shared" si="63"/>
        <v>52.218381084057725</v>
      </c>
      <c r="BT19" s="65">
        <f t="shared" si="64"/>
        <v>55.351483949101194</v>
      </c>
      <c r="BU19" s="65">
        <f t="shared" si="65"/>
        <v>58.67257298604727</v>
      </c>
      <c r="BV19" s="65">
        <f t="shared" si="66"/>
        <v>62.19292736521011</v>
      </c>
      <c r="BW19" s="65">
        <f t="shared" si="67"/>
        <v>65.92450300712272</v>
      </c>
      <c r="BX19" s="65">
        <f t="shared" si="68"/>
        <v>69.87997318755009</v>
      </c>
      <c r="BY19" s="65">
        <f t="shared" si="69"/>
        <v>74.0727715788031</v>
      </c>
      <c r="BZ19" s="65">
        <f t="shared" si="70"/>
        <v>78.51713787353128</v>
      </c>
      <c r="CA19" s="65">
        <f t="shared" si="71"/>
        <v>83.22816614594316</v>
      </c>
      <c r="CB19" s="65">
        <f t="shared" si="72"/>
        <v>88.22185611469976</v>
      </c>
      <c r="CC19" s="65">
        <f t="shared" si="73"/>
        <v>93.51516748158176</v>
      </c>
      <c r="CD19" s="65">
        <f t="shared" si="74"/>
        <v>99.12607753047666</v>
      </c>
      <c r="CE19" s="65">
        <f t="shared" si="75"/>
        <v>105.07364218230526</v>
      </c>
      <c r="CF19" s="65">
        <f t="shared" si="76"/>
        <v>111.37806071324358</v>
      </c>
      <c r="CG19" s="65">
        <f t="shared" si="77"/>
        <v>118.0607443560382</v>
      </c>
      <c r="CH19" s="65">
        <f t="shared" si="78"/>
        <v>125.1443890174005</v>
      </c>
      <c r="CI19" s="65">
        <f t="shared" si="79"/>
        <v>132.65305235844454</v>
      </c>
      <c r="CJ19" s="65">
        <f t="shared" si="80"/>
        <v>140.61223549995123</v>
      </c>
      <c r="CK19" s="65">
        <f t="shared" si="81"/>
        <v>149.04896962994832</v>
      </c>
      <c r="CL19" s="65">
        <f t="shared" si="82"/>
        <v>157.99190780774524</v>
      </c>
      <c r="CM19" s="65">
        <f t="shared" si="83"/>
        <v>167.47142227620995</v>
      </c>
      <c r="CN19" s="65">
        <f t="shared" si="84"/>
        <v>177.51970761278255</v>
      </c>
      <c r="CO19" s="65">
        <f t="shared" si="85"/>
        <v>188.17089006954953</v>
      </c>
      <c r="CP19" s="65">
        <f t="shared" si="86"/>
        <v>199.4611434737225</v>
      </c>
      <c r="CQ19" s="65">
        <f t="shared" si="87"/>
        <v>211.42881208214587</v>
      </c>
      <c r="CR19" s="65">
        <f t="shared" si="88"/>
        <v>224.11454080707463</v>
      </c>
      <c r="CS19" s="65">
        <f t="shared" si="89"/>
        <v>237.56141325549913</v>
      </c>
      <c r="CT19" s="65">
        <f t="shared" si="90"/>
        <v>251.8150980508291</v>
      </c>
      <c r="CU19" s="65">
        <f t="shared" si="91"/>
        <v>266.92400393387885</v>
      </c>
      <c r="CV19" s="65">
        <f t="shared" si="92"/>
        <v>282.9394441699116</v>
      </c>
      <c r="CW19" s="65">
        <f t="shared" si="93"/>
        <v>299.91581082010634</v>
      </c>
      <c r="CX19" s="65">
        <f t="shared" si="94"/>
        <v>317.9107594693127</v>
      </c>
      <c r="CY19" s="65">
        <f t="shared" si="95"/>
        <v>336.9854050374715</v>
      </c>
      <c r="CZ19" s="65">
        <f t="shared" si="96"/>
        <v>357.2045293397198</v>
      </c>
      <c r="DA19" s="65">
        <f t="shared" si="97"/>
        <v>378.636801100103</v>
      </c>
      <c r="DB19" s="65">
        <f t="shared" si="98"/>
        <v>401.3550091661092</v>
      </c>
      <c r="DC19" s="65">
        <f t="shared" si="99"/>
        <v>425.43630971607575</v>
      </c>
      <c r="DD19" s="65">
        <f t="shared" si="100"/>
        <v>450.96248829904033</v>
      </c>
      <c r="DE19" s="65">
        <f t="shared" si="101"/>
        <v>478.0202375969828</v>
      </c>
      <c r="DF19" s="65">
        <f t="shared" si="102"/>
        <v>506.70145185280177</v>
      </c>
      <c r="DG19" s="65">
        <f t="shared" si="103"/>
        <v>537.1035389639699</v>
      </c>
      <c r="DH19" s="65">
        <f t="shared" si="104"/>
        <v>569.3297513018081</v>
      </c>
      <c r="DI19" s="65">
        <f t="shared" si="105"/>
        <v>603.4895363799166</v>
      </c>
      <c r="DJ19" s="65">
        <f t="shared" si="106"/>
        <v>639.6989085627116</v>
      </c>
      <c r="DK19" s="65">
        <f t="shared" si="107"/>
        <v>678.0808430764744</v>
      </c>
      <c r="DL19" s="65">
        <f t="shared" si="108"/>
        <v>718.7656936610629</v>
      </c>
      <c r="DM19" s="65">
        <f t="shared" si="109"/>
        <v>761.8916352807266</v>
      </c>
      <c r="DN19" s="65">
        <f t="shared" si="110"/>
        <v>807.6051333975703</v>
      </c>
      <c r="DO19" s="65">
        <f t="shared" si="111"/>
        <v>856.0614414014245</v>
      </c>
      <c r="DP19" s="65">
        <f t="shared" si="112"/>
        <v>907.42512788551</v>
      </c>
      <c r="DQ19" s="65">
        <f t="shared" si="113"/>
        <v>961.8706355586407</v>
      </c>
      <c r="DR19" s="65">
        <f t="shared" si="114"/>
        <v>1019.5828736921592</v>
      </c>
      <c r="DS19" s="65">
        <f t="shared" si="115"/>
        <v>1080.7578461136889</v>
      </c>
      <c r="DT19" s="65">
        <f t="shared" si="116"/>
        <v>1145.6033168805102</v>
      </c>
      <c r="DU19" s="65">
        <f t="shared" si="117"/>
        <v>1214.3395158933408</v>
      </c>
      <c r="DV19" s="65">
        <f t="shared" si="118"/>
        <v>1287.1998868469414</v>
      </c>
      <c r="DW19" s="65">
        <f t="shared" si="119"/>
        <v>1364.431880057758</v>
      </c>
      <c r="DX19" s="65">
        <f t="shared" si="120"/>
        <v>1446.2977928612236</v>
      </c>
      <c r="DY19" s="65">
        <f t="shared" si="121"/>
        <v>1533.0756604328972</v>
      </c>
      <c r="DZ19" s="65">
        <f t="shared" si="122"/>
        <v>1625.060200058871</v>
      </c>
      <c r="EA19" s="65">
        <f t="shared" si="123"/>
        <v>1722.5638120624035</v>
      </c>
      <c r="EB19" s="65">
        <f t="shared" si="124"/>
        <v>1825.9176407861478</v>
      </c>
      <c r="EC19" s="65">
        <f t="shared" si="125"/>
        <v>1935.4726992333167</v>
      </c>
      <c r="ED19" s="65">
        <f t="shared" si="126"/>
        <v>2051.6010611873157</v>
      </c>
      <c r="EE19" s="65">
        <f t="shared" si="127"/>
        <v>2174.6971248585546</v>
      </c>
      <c r="EF19" s="65">
        <f t="shared" si="128"/>
        <v>2305.178952350068</v>
      </c>
      <c r="EG19" s="65">
        <f t="shared" si="129"/>
        <v>2443.489689491072</v>
      </c>
      <c r="EH19" s="65">
        <f t="shared" si="130"/>
        <v>2590.0990708605364</v>
      </c>
      <c r="EI19" s="65">
        <f t="shared" si="131"/>
        <v>2745.5050151121686</v>
      </c>
      <c r="EJ19" s="65">
        <f t="shared" si="132"/>
        <v>2910.235316018899</v>
      </c>
      <c r="EK19" s="65">
        <f t="shared" si="133"/>
        <v>3084.849434980033</v>
      </c>
      <c r="EL19" s="65">
        <f t="shared" si="134"/>
        <v>3269.9404010788353</v>
      </c>
      <c r="EM19" s="65">
        <f t="shared" si="135"/>
        <v>3466.1368251435656</v>
      </c>
      <c r="EN19" s="65">
        <f t="shared" si="136"/>
        <v>3674.1050346521797</v>
      </c>
      <c r="EO19" s="65">
        <f t="shared" si="137"/>
        <v>3894.5513367313106</v>
      </c>
      <c r="EP19" s="65">
        <f t="shared" si="138"/>
        <v>4128.22441693519</v>
      </c>
      <c r="EQ19" s="65">
        <f t="shared" si="139"/>
        <v>4375.917881951302</v>
      </c>
      <c r="ER19" s="65">
        <f t="shared" si="140"/>
        <v>4638.47295486838</v>
      </c>
      <c r="ES19" s="65">
        <f t="shared" si="141"/>
        <v>4916.781332160483</v>
      </c>
      <c r="ET19" s="65">
        <f t="shared" si="142"/>
        <v>5211.788212090112</v>
      </c>
      <c r="EU19" s="65">
        <f t="shared" si="143"/>
        <v>5524.495504815519</v>
      </c>
      <c r="EV19" s="65">
        <f t="shared" si="144"/>
        <v>5855.965235104451</v>
      </c>
      <c r="EW19" s="65">
        <f t="shared" si="145"/>
        <v>6207.323149210718</v>
      </c>
      <c r="EX19" s="65">
        <f t="shared" si="146"/>
        <v>6579.762538163362</v>
      </c>
      <c r="EY19" s="65">
        <f t="shared" si="147"/>
        <v>6974.548290453164</v>
      </c>
      <c r="EZ19" s="65">
        <f t="shared" si="148"/>
        <v>7393.021187880354</v>
      </c>
      <c r="FA19" s="65">
        <f t="shared" si="149"/>
        <v>7836.602459153176</v>
      </c>
      <c r="FB19" s="65">
        <f t="shared" si="150"/>
        <v>8306.798606702367</v>
      </c>
      <c r="FC19" s="65">
        <f t="shared" si="151"/>
        <v>8805.206523104509</v>
      </c>
      <c r="FD19" s="65">
        <f t="shared" si="152"/>
        <v>9333.51891449078</v>
      </c>
      <c r="FE19" s="65">
        <f t="shared" si="153"/>
        <v>9893.530049360228</v>
      </c>
      <c r="FF19" s="65">
        <f t="shared" si="154"/>
        <v>10487.141852321842</v>
      </c>
      <c r="FG19" s="65">
        <f t="shared" si="155"/>
        <v>11116.370363461152</v>
      </c>
      <c r="FH19" s="65">
        <f t="shared" si="156"/>
        <v>11783.352585268822</v>
      </c>
      <c r="FI19" s="65">
        <f t="shared" si="157"/>
        <v>12490.353740384951</v>
      </c>
      <c r="FJ19" s="65">
        <f t="shared" si="158"/>
        <v>13239.77496480805</v>
      </c>
      <c r="FK19" s="65">
        <f t="shared" si="159"/>
        <v>14034.161462696533</v>
      </c>
      <c r="FL19" s="65">
        <f t="shared" si="160"/>
        <v>14876.211150458326</v>
      </c>
      <c r="FM19" s="65">
        <f t="shared" si="161"/>
        <v>15768.783819485827</v>
      </c>
      <c r="FN19" s="65">
        <f t="shared" si="162"/>
        <v>16714.910848654978</v>
      </c>
      <c r="FO19" s="65">
        <f t="shared" si="163"/>
        <v>17717.80549957428</v>
      </c>
      <c r="FP19" s="65">
        <f t="shared" si="164"/>
        <v>18780.873829548735</v>
      </c>
      <c r="FQ19" s="65">
        <f t="shared" si="165"/>
        <v>19907.72625932166</v>
      </c>
      <c r="FR19" s="65">
        <f t="shared" si="166"/>
        <v>21102.18983488096</v>
      </c>
      <c r="FS19" s="65">
        <f t="shared" si="167"/>
        <v>22368.321224973817</v>
      </c>
      <c r="FT19" s="65">
        <f t="shared" si="168"/>
        <v>23710.42049847225</v>
      </c>
      <c r="FU19" s="65">
        <f t="shared" si="169"/>
        <v>25133.045728380584</v>
      </c>
      <c r="FV19" s="65">
        <f t="shared" si="170"/>
        <v>26641.02847208342</v>
      </c>
      <c r="FW19" s="65">
        <f t="shared" si="171"/>
        <v>28239.490180408426</v>
      </c>
      <c r="FX19" s="65">
        <f t="shared" si="172"/>
        <v>29933.859591232933</v>
      </c>
      <c r="FY19" s="65">
        <f t="shared" si="173"/>
        <v>31729.89116670691</v>
      </c>
      <c r="FZ19" s="65">
        <f t="shared" si="174"/>
        <v>33633.68463670933</v>
      </c>
      <c r="GA19" s="65">
        <f t="shared" si="175"/>
        <v>35651.70571491189</v>
      </c>
      <c r="GB19" s="65">
        <f t="shared" si="176"/>
        <v>37790.80805780661</v>
      </c>
      <c r="GC19" s="65">
        <f t="shared" si="177"/>
        <v>40058.256541275005</v>
      </c>
      <c r="GD19" s="65">
        <f t="shared" si="178"/>
        <v>42461.751933751504</v>
      </c>
      <c r="GE19" s="65">
        <f t="shared" si="179"/>
        <v>45009.457049776596</v>
      </c>
      <c r="GF19" s="65">
        <f t="shared" si="180"/>
        <v>47710.024472763194</v>
      </c>
      <c r="GG19" s="65">
        <f t="shared" si="181"/>
        <v>50572.62594112899</v>
      </c>
      <c r="GH19" s="65">
        <f t="shared" si="182"/>
        <v>53606.98349759673</v>
      </c>
      <c r="GI19" s="65">
        <f t="shared" si="183"/>
        <v>56823.40250745254</v>
      </c>
      <c r="GJ19" s="65">
        <f t="shared" si="184"/>
        <v>60232.806657899695</v>
      </c>
      <c r="GK19" s="65">
        <f t="shared" si="185"/>
        <v>63846.77505737368</v>
      </c>
      <c r="GL19" s="65">
        <f t="shared" si="186"/>
        <v>67677.5815608161</v>
      </c>
      <c r="GM19" s="65">
        <f t="shared" si="187"/>
        <v>71738.23645446508</v>
      </c>
      <c r="GN19" s="65">
        <f t="shared" si="188"/>
        <v>76042.53064173298</v>
      </c>
      <c r="GO19" s="65">
        <f t="shared" si="189"/>
        <v>80605.08248023696</v>
      </c>
      <c r="GP19" s="65">
        <f t="shared" si="190"/>
        <v>85441.38742905119</v>
      </c>
      <c r="GQ19" s="65">
        <f t="shared" si="191"/>
        <v>90567.87067479426</v>
      </c>
      <c r="GR19" s="65">
        <f t="shared" si="192"/>
        <v>96001.94291528192</v>
      </c>
      <c r="GS19" s="65">
        <f t="shared" si="193"/>
        <v>101762.05949019884</v>
      </c>
      <c r="GT19" s="65">
        <f t="shared" si="194"/>
        <v>107867.78305961077</v>
      </c>
      <c r="GU19" s="65">
        <f t="shared" si="195"/>
        <v>114339.85004318741</v>
      </c>
      <c r="GV19" s="65">
        <f t="shared" si="196"/>
        <v>121200.24104577866</v>
      </c>
      <c r="GW19" s="65">
        <f t="shared" si="197"/>
        <v>128472.25550852538</v>
      </c>
    </row>
    <row r="20" spans="1:205" ht="15">
      <c r="A20" s="9">
        <v>16</v>
      </c>
      <c r="B20" s="1" t="str">
        <f>'Page 3 (MStage DCF)'!B24</f>
        <v>Progress Energy</v>
      </c>
      <c r="C20" s="64"/>
      <c r="D20" s="64">
        <f t="shared" si="7"/>
        <v>0.11591584871659469</v>
      </c>
      <c r="E20" s="65">
        <f>-'Page 3 (MStage DCF)'!C24</f>
        <v>-41.564653846153846</v>
      </c>
      <c r="F20" s="65">
        <f>'Page 3 (MStage DCF)'!D24*(1+'Page 3 (MStage DCF)'!$E24)</f>
        <v>2.5777946666666667</v>
      </c>
      <c r="G20" s="65">
        <f>F20*(1+'Page 3 (MStage DCF)'!$E24)</f>
        <v>2.6794457030222225</v>
      </c>
      <c r="H20" s="65">
        <f>G20*(1+'Page 3 (MStage DCF)'!$E24)</f>
        <v>2.785105178578066</v>
      </c>
      <c r="I20" s="65">
        <f>H20*(1+'Page 3 (MStage DCF)'!$E24)</f>
        <v>2.894931159453328</v>
      </c>
      <c r="J20" s="65">
        <f>I20*(1+'Page 3 (MStage DCF)'!$E24)</f>
        <v>3.0090879448411045</v>
      </c>
      <c r="K20" s="92">
        <f>J20*(1+'Page 3 (MStage DCF)'!F24)</f>
        <v>3.138060797588044</v>
      </c>
      <c r="L20" s="65">
        <f>K20*(1+'Page 3 (MStage DCF)'!G24)</f>
        <v>3.283318145174175</v>
      </c>
      <c r="M20" s="65">
        <f>L20*(1+'Page 3 (MStage DCF)'!H24)</f>
        <v>3.4465537789584175</v>
      </c>
      <c r="N20" s="65">
        <f>M20*(1+'Page 3 (MStage DCF)'!I24)</f>
        <v>3.6297189647890633</v>
      </c>
      <c r="O20" s="65">
        <f>N20*(1+'Page 3 (MStage DCF)'!J24)</f>
        <v>3.8350602326693246</v>
      </c>
      <c r="P20" s="65">
        <f t="shared" si="8"/>
        <v>4.065163846629484</v>
      </c>
      <c r="Q20" s="65">
        <f t="shared" si="9"/>
        <v>4.309073677427254</v>
      </c>
      <c r="R20" s="65">
        <f t="shared" si="10"/>
        <v>4.567618098072889</v>
      </c>
      <c r="S20" s="65">
        <f t="shared" si="11"/>
        <v>4.841675183957262</v>
      </c>
      <c r="T20" s="65">
        <f t="shared" si="12"/>
        <v>5.132175694994698</v>
      </c>
      <c r="U20" s="65">
        <f t="shared" si="13"/>
        <v>5.440106236694381</v>
      </c>
      <c r="V20" s="65">
        <f t="shared" si="14"/>
        <v>5.766512610896044</v>
      </c>
      <c r="W20" s="65">
        <f t="shared" si="15"/>
        <v>6.112503367549807</v>
      </c>
      <c r="X20" s="65">
        <f t="shared" si="16"/>
        <v>6.479253569602796</v>
      </c>
      <c r="Y20" s="65">
        <f t="shared" si="17"/>
        <v>6.868008783778964</v>
      </c>
      <c r="Z20" s="65">
        <f t="shared" si="18"/>
        <v>7.280089310805702</v>
      </c>
      <c r="AA20" s="65">
        <f t="shared" si="19"/>
        <v>7.716894669454045</v>
      </c>
      <c r="AB20" s="65">
        <f t="shared" si="20"/>
        <v>8.179908349621288</v>
      </c>
      <c r="AC20" s="65">
        <f t="shared" si="21"/>
        <v>8.670702850598566</v>
      </c>
      <c r="AD20" s="65">
        <f t="shared" si="22"/>
        <v>9.19094502163448</v>
      </c>
      <c r="AE20" s="65">
        <f t="shared" si="23"/>
        <v>9.742401722932549</v>
      </c>
      <c r="AF20" s="65">
        <f t="shared" si="24"/>
        <v>10.326945826308503</v>
      </c>
      <c r="AG20" s="65">
        <f t="shared" si="25"/>
        <v>10.946562575887013</v>
      </c>
      <c r="AH20" s="65">
        <f t="shared" si="26"/>
        <v>11.603356330440235</v>
      </c>
      <c r="AI20" s="65">
        <f t="shared" si="27"/>
        <v>12.29955771026665</v>
      </c>
      <c r="AJ20" s="65">
        <f t="shared" si="28"/>
        <v>13.037531172882648</v>
      </c>
      <c r="AK20" s="65">
        <f t="shared" si="29"/>
        <v>13.819783043255608</v>
      </c>
      <c r="AL20" s="65">
        <f t="shared" si="30"/>
        <v>14.648970025850945</v>
      </c>
      <c r="AM20" s="65">
        <f t="shared" si="31"/>
        <v>15.527908227402003</v>
      </c>
      <c r="AN20" s="65">
        <f t="shared" si="32"/>
        <v>16.459582721046125</v>
      </c>
      <c r="AO20" s="65">
        <f t="shared" si="33"/>
        <v>17.447157684308895</v>
      </c>
      <c r="AP20" s="65">
        <f t="shared" si="34"/>
        <v>18.49398714536743</v>
      </c>
      <c r="AQ20" s="65">
        <f t="shared" si="35"/>
        <v>19.603626374089476</v>
      </c>
      <c r="AR20" s="65">
        <f t="shared" si="36"/>
        <v>20.779843956534847</v>
      </c>
      <c r="AS20" s="65">
        <f t="shared" si="37"/>
        <v>22.02663459392694</v>
      </c>
      <c r="AT20" s="65">
        <f t="shared" si="38"/>
        <v>23.348232669562556</v>
      </c>
      <c r="AU20" s="65">
        <f t="shared" si="39"/>
        <v>24.74912662973631</v>
      </c>
      <c r="AV20" s="65">
        <f t="shared" si="40"/>
        <v>26.23407422752049</v>
      </c>
      <c r="AW20" s="65">
        <f t="shared" si="41"/>
        <v>27.80811868117172</v>
      </c>
      <c r="AX20" s="65">
        <f t="shared" si="42"/>
        <v>29.476605802042023</v>
      </c>
      <c r="AY20" s="65">
        <f t="shared" si="43"/>
        <v>31.245202150164545</v>
      </c>
      <c r="AZ20" s="65">
        <f t="shared" si="44"/>
        <v>33.11991427917442</v>
      </c>
      <c r="BA20" s="65">
        <f t="shared" si="45"/>
        <v>35.10710913592489</v>
      </c>
      <c r="BB20" s="65">
        <f t="shared" si="46"/>
        <v>37.213535684080384</v>
      </c>
      <c r="BC20" s="65">
        <f t="shared" si="47"/>
        <v>39.44634782512521</v>
      </c>
      <c r="BD20" s="65">
        <f t="shared" si="48"/>
        <v>41.813128694632724</v>
      </c>
      <c r="BE20" s="65">
        <f t="shared" si="49"/>
        <v>44.32191641631069</v>
      </c>
      <c r="BF20" s="65">
        <f t="shared" si="50"/>
        <v>46.981231401289335</v>
      </c>
      <c r="BG20" s="65">
        <f t="shared" si="51"/>
        <v>49.8001052853667</v>
      </c>
      <c r="BH20" s="65">
        <f t="shared" si="52"/>
        <v>52.788111602488705</v>
      </c>
      <c r="BI20" s="65">
        <f t="shared" si="53"/>
        <v>55.95539829863803</v>
      </c>
      <c r="BJ20" s="65">
        <f t="shared" si="54"/>
        <v>59.312722196556315</v>
      </c>
      <c r="BK20" s="65">
        <f t="shared" si="55"/>
        <v>62.871485528349695</v>
      </c>
      <c r="BL20" s="65">
        <f t="shared" si="56"/>
        <v>66.64377466005068</v>
      </c>
      <c r="BM20" s="65">
        <f t="shared" si="57"/>
        <v>70.64240113965373</v>
      </c>
      <c r="BN20" s="65">
        <f t="shared" si="58"/>
        <v>74.88094520803295</v>
      </c>
      <c r="BO20" s="65">
        <f t="shared" si="59"/>
        <v>79.37380192051494</v>
      </c>
      <c r="BP20" s="65">
        <f t="shared" si="60"/>
        <v>84.13623003574584</v>
      </c>
      <c r="BQ20" s="65">
        <f t="shared" si="61"/>
        <v>89.1844038378906</v>
      </c>
      <c r="BR20" s="65">
        <f t="shared" si="62"/>
        <v>94.53546806816404</v>
      </c>
      <c r="BS20" s="65">
        <f t="shared" si="63"/>
        <v>100.20759615225388</v>
      </c>
      <c r="BT20" s="65">
        <f t="shared" si="64"/>
        <v>106.22005192138913</v>
      </c>
      <c r="BU20" s="65">
        <f t="shared" si="65"/>
        <v>112.59325503667249</v>
      </c>
      <c r="BV20" s="65">
        <f t="shared" si="66"/>
        <v>119.34885033887285</v>
      </c>
      <c r="BW20" s="65">
        <f t="shared" si="67"/>
        <v>126.50978135920523</v>
      </c>
      <c r="BX20" s="65">
        <f t="shared" si="68"/>
        <v>134.10036824075755</v>
      </c>
      <c r="BY20" s="65">
        <f t="shared" si="69"/>
        <v>142.146390335203</v>
      </c>
      <c r="BZ20" s="65">
        <f t="shared" si="70"/>
        <v>150.67517375531517</v>
      </c>
      <c r="CA20" s="65">
        <f t="shared" si="71"/>
        <v>159.7156841806341</v>
      </c>
      <c r="CB20" s="65">
        <f t="shared" si="72"/>
        <v>169.29862523147216</v>
      </c>
      <c r="CC20" s="65">
        <f t="shared" si="73"/>
        <v>179.4565427453605</v>
      </c>
      <c r="CD20" s="65">
        <f t="shared" si="74"/>
        <v>190.22393531008214</v>
      </c>
      <c r="CE20" s="65">
        <f t="shared" si="75"/>
        <v>201.6373714286871</v>
      </c>
      <c r="CF20" s="65">
        <f t="shared" si="76"/>
        <v>213.73561371440832</v>
      </c>
      <c r="CG20" s="65">
        <f t="shared" si="77"/>
        <v>226.55975053727283</v>
      </c>
      <c r="CH20" s="65">
        <f t="shared" si="78"/>
        <v>240.1533355695092</v>
      </c>
      <c r="CI20" s="65">
        <f t="shared" si="79"/>
        <v>254.56253570367977</v>
      </c>
      <c r="CJ20" s="65">
        <f t="shared" si="80"/>
        <v>269.8362878459006</v>
      </c>
      <c r="CK20" s="65">
        <f t="shared" si="81"/>
        <v>286.02646511665466</v>
      </c>
      <c r="CL20" s="65">
        <f t="shared" si="82"/>
        <v>303.18805302365394</v>
      </c>
      <c r="CM20" s="65">
        <f t="shared" si="83"/>
        <v>321.3793362050732</v>
      </c>
      <c r="CN20" s="65">
        <f t="shared" si="84"/>
        <v>340.66209637737757</v>
      </c>
      <c r="CO20" s="65">
        <f t="shared" si="85"/>
        <v>361.1018221600202</v>
      </c>
      <c r="CP20" s="65">
        <f t="shared" si="86"/>
        <v>382.76793148962145</v>
      </c>
      <c r="CQ20" s="65">
        <f t="shared" si="87"/>
        <v>405.73400737899874</v>
      </c>
      <c r="CR20" s="65">
        <f t="shared" si="88"/>
        <v>430.07804782173866</v>
      </c>
      <c r="CS20" s="65">
        <f t="shared" si="89"/>
        <v>455.882730691043</v>
      </c>
      <c r="CT20" s="65">
        <f t="shared" si="90"/>
        <v>483.2356945325056</v>
      </c>
      <c r="CU20" s="65">
        <f t="shared" si="91"/>
        <v>512.229836204456</v>
      </c>
      <c r="CV20" s="65">
        <f t="shared" si="92"/>
        <v>542.9636263767234</v>
      </c>
      <c r="CW20" s="65">
        <f t="shared" si="93"/>
        <v>575.5414439593268</v>
      </c>
      <c r="CX20" s="65">
        <f t="shared" si="94"/>
        <v>610.0739305968864</v>
      </c>
      <c r="CY20" s="65">
        <f t="shared" si="95"/>
        <v>646.6783664326996</v>
      </c>
      <c r="CZ20" s="65">
        <f t="shared" si="96"/>
        <v>685.4790684186617</v>
      </c>
      <c r="DA20" s="65">
        <f t="shared" si="97"/>
        <v>726.6078125237814</v>
      </c>
      <c r="DB20" s="65">
        <f t="shared" si="98"/>
        <v>770.2042812752082</v>
      </c>
      <c r="DC20" s="65">
        <f t="shared" si="99"/>
        <v>816.4165381517208</v>
      </c>
      <c r="DD20" s="65">
        <f t="shared" si="100"/>
        <v>865.4015304408241</v>
      </c>
      <c r="DE20" s="65">
        <f t="shared" si="101"/>
        <v>917.3256222672736</v>
      </c>
      <c r="DF20" s="65">
        <f t="shared" si="102"/>
        <v>972.3651596033101</v>
      </c>
      <c r="DG20" s="65">
        <f t="shared" si="103"/>
        <v>1030.7070691795088</v>
      </c>
      <c r="DH20" s="65">
        <f t="shared" si="104"/>
        <v>1092.5494933302793</v>
      </c>
      <c r="DI20" s="65">
        <f t="shared" si="105"/>
        <v>1158.1024629300962</v>
      </c>
      <c r="DJ20" s="65">
        <f t="shared" si="106"/>
        <v>1227.588610705902</v>
      </c>
      <c r="DK20" s="65">
        <f t="shared" si="107"/>
        <v>1301.2439273482562</v>
      </c>
      <c r="DL20" s="65">
        <f t="shared" si="108"/>
        <v>1379.3185629891516</v>
      </c>
      <c r="DM20" s="65">
        <f t="shared" si="109"/>
        <v>1462.0776767685009</v>
      </c>
      <c r="DN20" s="65">
        <f t="shared" si="110"/>
        <v>1549.802337374611</v>
      </c>
      <c r="DO20" s="65">
        <f t="shared" si="111"/>
        <v>1642.7904776170876</v>
      </c>
      <c r="DP20" s="65">
        <f t="shared" si="112"/>
        <v>1741.357906274113</v>
      </c>
      <c r="DQ20" s="65">
        <f t="shared" si="113"/>
        <v>1845.8393806505599</v>
      </c>
      <c r="DR20" s="65">
        <f t="shared" si="114"/>
        <v>1956.5897434895935</v>
      </c>
      <c r="DS20" s="65">
        <f t="shared" si="115"/>
        <v>2073.985128098969</v>
      </c>
      <c r="DT20" s="65">
        <f t="shared" si="116"/>
        <v>2198.4242357849075</v>
      </c>
      <c r="DU20" s="65">
        <f t="shared" si="117"/>
        <v>2330.329689932002</v>
      </c>
      <c r="DV20" s="65">
        <f t="shared" si="118"/>
        <v>2470.1494713279226</v>
      </c>
      <c r="DW20" s="65">
        <f t="shared" si="119"/>
        <v>2618.358439607598</v>
      </c>
      <c r="DX20" s="65">
        <f t="shared" si="120"/>
        <v>2775.4599459840542</v>
      </c>
      <c r="DY20" s="65">
        <f t="shared" si="121"/>
        <v>2941.9875427430975</v>
      </c>
      <c r="DZ20" s="65">
        <f t="shared" si="122"/>
        <v>3118.5067953076837</v>
      </c>
      <c r="EA20" s="65">
        <f t="shared" si="123"/>
        <v>3305.617203026145</v>
      </c>
      <c r="EB20" s="65">
        <f t="shared" si="124"/>
        <v>3503.9542352077137</v>
      </c>
      <c r="EC20" s="65">
        <f t="shared" si="125"/>
        <v>3714.191489320177</v>
      </c>
      <c r="ED20" s="65">
        <f t="shared" si="126"/>
        <v>3937.042978679388</v>
      </c>
      <c r="EE20" s="65">
        <f t="shared" si="127"/>
        <v>4173.265557400151</v>
      </c>
      <c r="EF20" s="65">
        <f t="shared" si="128"/>
        <v>4423.661490844161</v>
      </c>
      <c r="EG20" s="65">
        <f t="shared" si="129"/>
        <v>4689.08118029481</v>
      </c>
      <c r="EH20" s="65">
        <f t="shared" si="130"/>
        <v>4970.426051112499</v>
      </c>
      <c r="EI20" s="65">
        <f t="shared" si="131"/>
        <v>5268.65161417925</v>
      </c>
      <c r="EJ20" s="65">
        <f t="shared" si="132"/>
        <v>5584.770711030005</v>
      </c>
      <c r="EK20" s="65">
        <f t="shared" si="133"/>
        <v>5919.856953691806</v>
      </c>
      <c r="EL20" s="65">
        <f t="shared" si="134"/>
        <v>6275.048370913314</v>
      </c>
      <c r="EM20" s="65">
        <f t="shared" si="135"/>
        <v>6651.551273168113</v>
      </c>
      <c r="EN20" s="65">
        <f t="shared" si="136"/>
        <v>7050.6443495582</v>
      </c>
      <c r="EO20" s="65">
        <f t="shared" si="137"/>
        <v>7473.683010531692</v>
      </c>
      <c r="EP20" s="65">
        <f t="shared" si="138"/>
        <v>7922.103991163594</v>
      </c>
      <c r="EQ20" s="65">
        <f t="shared" si="139"/>
        <v>8397.43023063341</v>
      </c>
      <c r="ER20" s="65">
        <f t="shared" si="140"/>
        <v>8901.276044471415</v>
      </c>
      <c r="ES20" s="65">
        <f t="shared" si="141"/>
        <v>9435.352607139701</v>
      </c>
      <c r="ET20" s="65">
        <f t="shared" si="142"/>
        <v>10001.473763568083</v>
      </c>
      <c r="EU20" s="65">
        <f t="shared" si="143"/>
        <v>10601.562189382168</v>
      </c>
      <c r="EV20" s="65">
        <f t="shared" si="144"/>
        <v>11237.6559207451</v>
      </c>
      <c r="EW20" s="65">
        <f t="shared" si="145"/>
        <v>11911.915275989806</v>
      </c>
      <c r="EX20" s="65">
        <f t="shared" si="146"/>
        <v>12626.630192549195</v>
      </c>
      <c r="EY20" s="65">
        <f t="shared" si="147"/>
        <v>13384.228004102148</v>
      </c>
      <c r="EZ20" s="65">
        <f t="shared" si="148"/>
        <v>14187.281684348278</v>
      </c>
      <c r="FA20" s="65">
        <f t="shared" si="149"/>
        <v>15038.518585409176</v>
      </c>
      <c r="FB20" s="65">
        <f t="shared" si="150"/>
        <v>15940.829700533728</v>
      </c>
      <c r="FC20" s="65">
        <f t="shared" si="151"/>
        <v>16897.27948256575</v>
      </c>
      <c r="FD20" s="65">
        <f t="shared" si="152"/>
        <v>17911.116251519696</v>
      </c>
      <c r="FE20" s="65">
        <f t="shared" si="153"/>
        <v>18985.783226610878</v>
      </c>
      <c r="FF20" s="65">
        <f t="shared" si="154"/>
        <v>20124.93022020753</v>
      </c>
      <c r="FG20" s="65">
        <f t="shared" si="155"/>
        <v>21332.426033419983</v>
      </c>
      <c r="FH20" s="65">
        <f t="shared" si="156"/>
        <v>22612.371595425182</v>
      </c>
      <c r="FI20" s="65">
        <f t="shared" si="157"/>
        <v>23969.113891150693</v>
      </c>
      <c r="FJ20" s="65">
        <f t="shared" si="158"/>
        <v>25407.260724619737</v>
      </c>
      <c r="FK20" s="65">
        <f t="shared" si="159"/>
        <v>26931.696368096924</v>
      </c>
      <c r="FL20" s="65">
        <f t="shared" si="160"/>
        <v>28547.59815018274</v>
      </c>
      <c r="FM20" s="65">
        <f t="shared" si="161"/>
        <v>30260.454039193708</v>
      </c>
      <c r="FN20" s="65">
        <f t="shared" si="162"/>
        <v>32076.081281545332</v>
      </c>
      <c r="FO20" s="65">
        <f t="shared" si="163"/>
        <v>34000.64615843805</v>
      </c>
      <c r="FP20" s="65">
        <f t="shared" si="164"/>
        <v>36040.684927944334</v>
      </c>
      <c r="FQ20" s="65">
        <f t="shared" si="165"/>
        <v>38203.12602362099</v>
      </c>
      <c r="FR20" s="65">
        <f t="shared" si="166"/>
        <v>40495.31358503825</v>
      </c>
      <c r="FS20" s="65">
        <f t="shared" si="167"/>
        <v>42925.03240014055</v>
      </c>
      <c r="FT20" s="65">
        <f t="shared" si="168"/>
        <v>45500.53434414899</v>
      </c>
      <c r="FU20" s="65">
        <f t="shared" si="169"/>
        <v>48230.56640479793</v>
      </c>
      <c r="FV20" s="65">
        <f t="shared" si="170"/>
        <v>51124.40038908581</v>
      </c>
      <c r="FW20" s="65">
        <f t="shared" si="171"/>
        <v>54191.86441243096</v>
      </c>
      <c r="FX20" s="65">
        <f t="shared" si="172"/>
        <v>57443.376277176816</v>
      </c>
      <c r="FY20" s="65">
        <f t="shared" si="173"/>
        <v>60889.97885380743</v>
      </c>
      <c r="FZ20" s="65">
        <f t="shared" si="174"/>
        <v>64543.37758503588</v>
      </c>
      <c r="GA20" s="65">
        <f t="shared" si="175"/>
        <v>68415.98024013803</v>
      </c>
      <c r="GB20" s="65">
        <f t="shared" si="176"/>
        <v>72520.93905454631</v>
      </c>
      <c r="GC20" s="65">
        <f t="shared" si="177"/>
        <v>76872.19539781909</v>
      </c>
      <c r="GD20" s="65">
        <f t="shared" si="178"/>
        <v>81484.52712168824</v>
      </c>
      <c r="GE20" s="65">
        <f t="shared" si="179"/>
        <v>86373.59874898953</v>
      </c>
      <c r="GF20" s="65">
        <f t="shared" si="180"/>
        <v>91556.0146739289</v>
      </c>
      <c r="GG20" s="65">
        <f t="shared" si="181"/>
        <v>97049.37555436464</v>
      </c>
      <c r="GH20" s="65">
        <f t="shared" si="182"/>
        <v>102872.33808762653</v>
      </c>
      <c r="GI20" s="65">
        <f t="shared" si="183"/>
        <v>109044.67837288413</v>
      </c>
      <c r="GJ20" s="65">
        <f t="shared" si="184"/>
        <v>115587.35907525718</v>
      </c>
      <c r="GK20" s="65">
        <f t="shared" si="185"/>
        <v>122522.60061977261</v>
      </c>
      <c r="GL20" s="65">
        <f t="shared" si="186"/>
        <v>129873.95665695897</v>
      </c>
      <c r="GM20" s="65">
        <f t="shared" si="187"/>
        <v>137666.3940563765</v>
      </c>
      <c r="GN20" s="65">
        <f t="shared" si="188"/>
        <v>145926.3776997591</v>
      </c>
      <c r="GO20" s="65">
        <f t="shared" si="189"/>
        <v>154681.96036174466</v>
      </c>
      <c r="GP20" s="65">
        <f t="shared" si="190"/>
        <v>163962.87798344935</v>
      </c>
      <c r="GQ20" s="65">
        <f t="shared" si="191"/>
        <v>173800.65066245632</v>
      </c>
      <c r="GR20" s="65">
        <f t="shared" si="192"/>
        <v>184228.6897022037</v>
      </c>
      <c r="GS20" s="65">
        <f t="shared" si="193"/>
        <v>195282.41108433594</v>
      </c>
      <c r="GT20" s="65">
        <f t="shared" si="194"/>
        <v>206999.3557493961</v>
      </c>
      <c r="GU20" s="65">
        <f t="shared" si="195"/>
        <v>219419.3170943599</v>
      </c>
      <c r="GV20" s="65">
        <f t="shared" si="196"/>
        <v>232584.4761200215</v>
      </c>
      <c r="GW20" s="65">
        <f t="shared" si="197"/>
        <v>246539.5446872228</v>
      </c>
    </row>
    <row r="21" spans="1:205" ht="15">
      <c r="A21" s="9">
        <v>17</v>
      </c>
      <c r="B21" s="1" t="str">
        <f>'Page 3 (MStage DCF)'!B25</f>
        <v>SCANA Corp.</v>
      </c>
      <c r="C21" s="64"/>
      <c r="D21" s="107">
        <f t="shared" si="7"/>
        <v>0.1089806740497121</v>
      </c>
      <c r="E21" s="65">
        <f>-'Page 3 (MStage DCF)'!C25</f>
        <v>-38.28000769230769</v>
      </c>
      <c r="F21" s="65">
        <f>'Page 3 (MStage DCF)'!D25*(1+'Page 3 (MStage DCF)'!$E25)</f>
        <v>1.9917699999999998</v>
      </c>
      <c r="G21" s="65">
        <f>F21*(1+'Page 3 (MStage DCF)'!$E25)</f>
        <v>2.087972491</v>
      </c>
      <c r="H21" s="65">
        <f>G21*(1+'Page 3 (MStage DCF)'!$E25)</f>
        <v>2.1888215623153</v>
      </c>
      <c r="I21" s="65">
        <f>H21*(1+'Page 3 (MStage DCF)'!$E25)</f>
        <v>2.294541643775129</v>
      </c>
      <c r="J21" s="65">
        <f>I21*(1+'Page 3 (MStage DCF)'!$E25)</f>
        <v>2.4053680051694677</v>
      </c>
      <c r="K21" s="92">
        <f>J21*(1+'Page 3 (MStage DCF)'!F25)</f>
        <v>2.5262377474292332</v>
      </c>
      <c r="L21" s="65">
        <f>K21*(1+'Page 3 (MStage DCF)'!G25)</f>
        <v>2.658107357845039</v>
      </c>
      <c r="M21" s="65">
        <f>L21*(1+'Page 3 (MStage DCF)'!H25)</f>
        <v>2.802043871272348</v>
      </c>
      <c r="N21" s="65">
        <f>M21*(1+'Page 3 (MStage DCF)'!I25)</f>
        <v>2.9592385324507267</v>
      </c>
      <c r="O21" s="65">
        <f>N21*(1+'Page 3 (MStage DCF)'!J25)</f>
        <v>3.131022329259491</v>
      </c>
      <c r="P21" s="65">
        <f t="shared" si="8"/>
        <v>3.3188836690150607</v>
      </c>
      <c r="Q21" s="65">
        <f t="shared" si="9"/>
        <v>3.5180166891559645</v>
      </c>
      <c r="R21" s="65">
        <f t="shared" si="10"/>
        <v>3.7290976905053226</v>
      </c>
      <c r="S21" s="65">
        <f t="shared" si="11"/>
        <v>3.952843551935642</v>
      </c>
      <c r="T21" s="65">
        <f t="shared" si="12"/>
        <v>4.190014165051781</v>
      </c>
      <c r="U21" s="65">
        <f t="shared" si="13"/>
        <v>4.441415014954888</v>
      </c>
      <c r="V21" s="65">
        <f t="shared" si="14"/>
        <v>4.707899915852182</v>
      </c>
      <c r="W21" s="65">
        <f t="shared" si="15"/>
        <v>4.990373910803313</v>
      </c>
      <c r="X21" s="65">
        <f t="shared" si="16"/>
        <v>5.289796345451512</v>
      </c>
      <c r="Y21" s="65">
        <f t="shared" si="17"/>
        <v>5.607184126178603</v>
      </c>
      <c r="Z21" s="65">
        <f t="shared" si="18"/>
        <v>5.943615173749319</v>
      </c>
      <c r="AA21" s="65">
        <f t="shared" si="19"/>
        <v>6.3002320841742785</v>
      </c>
      <c r="AB21" s="65">
        <f t="shared" si="20"/>
        <v>6.678246009224735</v>
      </c>
      <c r="AC21" s="65">
        <f t="shared" si="21"/>
        <v>7.07894076977822</v>
      </c>
      <c r="AD21" s="65">
        <f t="shared" si="22"/>
        <v>7.503677215964913</v>
      </c>
      <c r="AE21" s="65">
        <f t="shared" si="23"/>
        <v>7.953897848922808</v>
      </c>
      <c r="AF21" s="65">
        <f t="shared" si="24"/>
        <v>8.431131719858177</v>
      </c>
      <c r="AG21" s="65">
        <f t="shared" si="25"/>
        <v>8.936999623049669</v>
      </c>
      <c r="AH21" s="65">
        <f t="shared" si="26"/>
        <v>9.47321960043265</v>
      </c>
      <c r="AI21" s="65">
        <f t="shared" si="27"/>
        <v>10.041612776458608</v>
      </c>
      <c r="AJ21" s="65">
        <f t="shared" si="28"/>
        <v>10.644109543046126</v>
      </c>
      <c r="AK21" s="65">
        <f t="shared" si="29"/>
        <v>11.282756115628894</v>
      </c>
      <c r="AL21" s="65">
        <f t="shared" si="30"/>
        <v>11.959721482566628</v>
      </c>
      <c r="AM21" s="65">
        <f t="shared" si="31"/>
        <v>12.677304771520626</v>
      </c>
      <c r="AN21" s="65">
        <f t="shared" si="32"/>
        <v>13.437943057811864</v>
      </c>
      <c r="AO21" s="65">
        <f t="shared" si="33"/>
        <v>14.244219641280576</v>
      </c>
      <c r="AP21" s="65">
        <f t="shared" si="34"/>
        <v>15.098872819757412</v>
      </c>
      <c r="AQ21" s="65">
        <f t="shared" si="35"/>
        <v>16.004805188942857</v>
      </c>
      <c r="AR21" s="65">
        <f t="shared" si="36"/>
        <v>16.96509350027943</v>
      </c>
      <c r="AS21" s="65">
        <f t="shared" si="37"/>
        <v>17.982999110296195</v>
      </c>
      <c r="AT21" s="65">
        <f t="shared" si="38"/>
        <v>19.061979056913966</v>
      </c>
      <c r="AU21" s="65">
        <f t="shared" si="39"/>
        <v>20.205697800328807</v>
      </c>
      <c r="AV21" s="65">
        <f t="shared" si="40"/>
        <v>21.418039668348538</v>
      </c>
      <c r="AW21" s="65">
        <f t="shared" si="41"/>
        <v>22.70312204844945</v>
      </c>
      <c r="AX21" s="65">
        <f t="shared" si="42"/>
        <v>24.06530937135642</v>
      </c>
      <c r="AY21" s="65">
        <f t="shared" si="43"/>
        <v>25.509227933637806</v>
      </c>
      <c r="AZ21" s="65">
        <f t="shared" si="44"/>
        <v>27.039781609656075</v>
      </c>
      <c r="BA21" s="65">
        <f t="shared" si="45"/>
        <v>28.66216850623544</v>
      </c>
      <c r="BB21" s="65">
        <f t="shared" si="46"/>
        <v>30.38189861660957</v>
      </c>
      <c r="BC21" s="65">
        <f t="shared" si="47"/>
        <v>32.204812533606145</v>
      </c>
      <c r="BD21" s="65">
        <f t="shared" si="48"/>
        <v>34.137101285622514</v>
      </c>
      <c r="BE21" s="65">
        <f t="shared" si="49"/>
        <v>36.185327362759864</v>
      </c>
      <c r="BF21" s="65">
        <f t="shared" si="50"/>
        <v>38.35644700452546</v>
      </c>
      <c r="BG21" s="65">
        <f t="shared" si="51"/>
        <v>40.65783382479699</v>
      </c>
      <c r="BH21" s="65">
        <f t="shared" si="52"/>
        <v>43.09730385428481</v>
      </c>
      <c r="BI21" s="65">
        <f t="shared" si="53"/>
        <v>45.6831420855419</v>
      </c>
      <c r="BJ21" s="65">
        <f t="shared" si="54"/>
        <v>48.42413061067442</v>
      </c>
      <c r="BK21" s="65">
        <f t="shared" si="55"/>
        <v>51.32957844731489</v>
      </c>
      <c r="BL21" s="65">
        <f t="shared" si="56"/>
        <v>54.409353154153784</v>
      </c>
      <c r="BM21" s="65">
        <f t="shared" si="57"/>
        <v>57.67391434340301</v>
      </c>
      <c r="BN21" s="65">
        <f t="shared" si="58"/>
        <v>61.134349204007194</v>
      </c>
      <c r="BO21" s="65">
        <f t="shared" si="59"/>
        <v>64.80241015624763</v>
      </c>
      <c r="BP21" s="65">
        <f t="shared" si="60"/>
        <v>68.6905547656225</v>
      </c>
      <c r="BQ21" s="65">
        <f t="shared" si="61"/>
        <v>72.81198805155985</v>
      </c>
      <c r="BR21" s="65">
        <f t="shared" si="62"/>
        <v>77.18070733465345</v>
      </c>
      <c r="BS21" s="65">
        <f t="shared" si="63"/>
        <v>81.81154977473265</v>
      </c>
      <c r="BT21" s="65">
        <f t="shared" si="64"/>
        <v>86.72024276121662</v>
      </c>
      <c r="BU21" s="65">
        <f t="shared" si="65"/>
        <v>91.92345732688963</v>
      </c>
      <c r="BV21" s="65">
        <f t="shared" si="66"/>
        <v>97.43886476650302</v>
      </c>
      <c r="BW21" s="65">
        <f t="shared" si="67"/>
        <v>103.2851966524932</v>
      </c>
      <c r="BX21" s="65">
        <f t="shared" si="68"/>
        <v>109.4823084516428</v>
      </c>
      <c r="BY21" s="65">
        <f t="shared" si="69"/>
        <v>116.05124695874137</v>
      </c>
      <c r="BZ21" s="65">
        <f t="shared" si="70"/>
        <v>123.01432177626586</v>
      </c>
      <c r="CA21" s="65">
        <f t="shared" si="71"/>
        <v>130.39518108284182</v>
      </c>
      <c r="CB21" s="65">
        <f t="shared" si="72"/>
        <v>138.21889194781232</v>
      </c>
      <c r="CC21" s="65">
        <f t="shared" si="73"/>
        <v>146.51202546468107</v>
      </c>
      <c r="CD21" s="65">
        <f t="shared" si="74"/>
        <v>155.30274699256194</v>
      </c>
      <c r="CE21" s="65">
        <f t="shared" si="75"/>
        <v>164.62091181211565</v>
      </c>
      <c r="CF21" s="65">
        <f t="shared" si="76"/>
        <v>174.4981665208426</v>
      </c>
      <c r="CG21" s="65">
        <f t="shared" si="77"/>
        <v>184.96805651209317</v>
      </c>
      <c r="CH21" s="65">
        <f t="shared" si="78"/>
        <v>196.06613990281878</v>
      </c>
      <c r="CI21" s="65">
        <f t="shared" si="79"/>
        <v>207.8301082969879</v>
      </c>
      <c r="CJ21" s="65">
        <f t="shared" si="80"/>
        <v>220.2999147948072</v>
      </c>
      <c r="CK21" s="65">
        <f t="shared" si="81"/>
        <v>233.51790968249563</v>
      </c>
      <c r="CL21" s="65">
        <f t="shared" si="82"/>
        <v>247.52898426344538</v>
      </c>
      <c r="CM21" s="65">
        <f t="shared" si="83"/>
        <v>262.3807233192521</v>
      </c>
      <c r="CN21" s="65">
        <f t="shared" si="84"/>
        <v>278.1235667184073</v>
      </c>
      <c r="CO21" s="65">
        <f t="shared" si="85"/>
        <v>294.8109807215117</v>
      </c>
      <c r="CP21" s="65">
        <f t="shared" si="86"/>
        <v>312.49963956480246</v>
      </c>
      <c r="CQ21" s="65">
        <f t="shared" si="87"/>
        <v>331.2496179386906</v>
      </c>
      <c r="CR21" s="65">
        <f t="shared" si="88"/>
        <v>351.12459501501206</v>
      </c>
      <c r="CS21" s="65">
        <f t="shared" si="89"/>
        <v>372.1920707159128</v>
      </c>
      <c r="CT21" s="65">
        <f t="shared" si="90"/>
        <v>394.5235949588676</v>
      </c>
      <c r="CU21" s="65">
        <f t="shared" si="91"/>
        <v>418.1950106563997</v>
      </c>
      <c r="CV21" s="65">
        <f t="shared" si="92"/>
        <v>443.2867112957837</v>
      </c>
      <c r="CW21" s="65">
        <f t="shared" si="93"/>
        <v>469.8839139735307</v>
      </c>
      <c r="CX21" s="65">
        <f t="shared" si="94"/>
        <v>498.07694881194254</v>
      </c>
      <c r="CY21" s="65">
        <f t="shared" si="95"/>
        <v>527.9615657406591</v>
      </c>
      <c r="CZ21" s="65">
        <f t="shared" si="96"/>
        <v>559.6392596850988</v>
      </c>
      <c r="DA21" s="65">
        <f t="shared" si="97"/>
        <v>593.2176152662047</v>
      </c>
      <c r="DB21" s="65">
        <f t="shared" si="98"/>
        <v>628.810672182177</v>
      </c>
      <c r="DC21" s="65">
        <f t="shared" si="99"/>
        <v>666.5393125131076</v>
      </c>
      <c r="DD21" s="65">
        <f t="shared" si="100"/>
        <v>706.531671263894</v>
      </c>
      <c r="DE21" s="65">
        <f t="shared" si="101"/>
        <v>748.9235715397277</v>
      </c>
      <c r="DF21" s="65">
        <f t="shared" si="102"/>
        <v>793.8589858321114</v>
      </c>
      <c r="DG21" s="65">
        <f t="shared" si="103"/>
        <v>841.4905249820382</v>
      </c>
      <c r="DH21" s="65">
        <f t="shared" si="104"/>
        <v>891.9799564809606</v>
      </c>
      <c r="DI21" s="65">
        <f t="shared" si="105"/>
        <v>945.4987538698183</v>
      </c>
      <c r="DJ21" s="65">
        <f t="shared" si="106"/>
        <v>1002.2286791020075</v>
      </c>
      <c r="DK21" s="65">
        <f t="shared" si="107"/>
        <v>1062.362399848128</v>
      </c>
      <c r="DL21" s="65">
        <f t="shared" si="108"/>
        <v>1126.1041438390157</v>
      </c>
      <c r="DM21" s="65">
        <f t="shared" si="109"/>
        <v>1193.6703924693568</v>
      </c>
      <c r="DN21" s="65">
        <f t="shared" si="110"/>
        <v>1265.2906160175182</v>
      </c>
      <c r="DO21" s="65">
        <f t="shared" si="111"/>
        <v>1341.2080529785694</v>
      </c>
      <c r="DP21" s="65">
        <f t="shared" si="112"/>
        <v>1421.6805361572835</v>
      </c>
      <c r="DQ21" s="65">
        <f t="shared" si="113"/>
        <v>1506.9813683267207</v>
      </c>
      <c r="DR21" s="65">
        <f t="shared" si="114"/>
        <v>1597.400250426324</v>
      </c>
      <c r="DS21" s="65">
        <f t="shared" si="115"/>
        <v>1693.2442654519034</v>
      </c>
      <c r="DT21" s="65">
        <f t="shared" si="116"/>
        <v>1794.8389213790176</v>
      </c>
      <c r="DU21" s="65">
        <f t="shared" si="117"/>
        <v>1902.5292566617588</v>
      </c>
      <c r="DV21" s="65">
        <f t="shared" si="118"/>
        <v>2016.6810120614646</v>
      </c>
      <c r="DW21" s="65">
        <f t="shared" si="119"/>
        <v>2137.6818727851523</v>
      </c>
      <c r="DX21" s="65">
        <f t="shared" si="120"/>
        <v>2265.9427851522614</v>
      </c>
      <c r="DY21" s="65">
        <f t="shared" si="121"/>
        <v>2401.8993522613973</v>
      </c>
      <c r="DZ21" s="65">
        <f t="shared" si="122"/>
        <v>2546.013313397081</v>
      </c>
      <c r="EA21" s="65">
        <f t="shared" si="123"/>
        <v>2698.774112200906</v>
      </c>
      <c r="EB21" s="65">
        <f t="shared" si="124"/>
        <v>2860.7005589329606</v>
      </c>
      <c r="EC21" s="65">
        <f t="shared" si="125"/>
        <v>3032.342592468938</v>
      </c>
      <c r="ED21" s="65">
        <f t="shared" si="126"/>
        <v>3214.283148017075</v>
      </c>
      <c r="EE21" s="65">
        <f t="shared" si="127"/>
        <v>3407.1401368980996</v>
      </c>
      <c r="EF21" s="65">
        <f t="shared" si="128"/>
        <v>3611.5685451119857</v>
      </c>
      <c r="EG21" s="65">
        <f t="shared" si="129"/>
        <v>3828.262657818705</v>
      </c>
      <c r="EH21" s="65">
        <f t="shared" si="130"/>
        <v>4057.9584172878276</v>
      </c>
      <c r="EI21" s="65">
        <f t="shared" si="131"/>
        <v>4301.435922325098</v>
      </c>
      <c r="EJ21" s="65">
        <f t="shared" si="132"/>
        <v>4559.522077664604</v>
      </c>
      <c r="EK21" s="65">
        <f t="shared" si="133"/>
        <v>4833.09340232448</v>
      </c>
      <c r="EL21" s="65">
        <f t="shared" si="134"/>
        <v>5123.079006463949</v>
      </c>
      <c r="EM21" s="65">
        <f t="shared" si="135"/>
        <v>5430.463746851786</v>
      </c>
      <c r="EN21" s="65">
        <f t="shared" si="136"/>
        <v>5756.291571662893</v>
      </c>
      <c r="EO21" s="65">
        <f t="shared" si="137"/>
        <v>6101.669065962667</v>
      </c>
      <c r="EP21" s="65">
        <f t="shared" si="138"/>
        <v>6467.769209920428</v>
      </c>
      <c r="EQ21" s="65">
        <f t="shared" si="139"/>
        <v>6855.835362515654</v>
      </c>
      <c r="ER21" s="65">
        <f t="shared" si="140"/>
        <v>7267.185484266593</v>
      </c>
      <c r="ES21" s="65">
        <f t="shared" si="141"/>
        <v>7703.216613322589</v>
      </c>
      <c r="ET21" s="65">
        <f t="shared" si="142"/>
        <v>8165.409610121945</v>
      </c>
      <c r="EU21" s="65">
        <f t="shared" si="143"/>
        <v>8655.334186729262</v>
      </c>
      <c r="EV21" s="65">
        <f t="shared" si="144"/>
        <v>9174.654237933019</v>
      </c>
      <c r="EW21" s="65">
        <f t="shared" si="145"/>
        <v>9725.133492209</v>
      </c>
      <c r="EX21" s="65">
        <f t="shared" si="146"/>
        <v>10308.641501741542</v>
      </c>
      <c r="EY21" s="65">
        <f t="shared" si="147"/>
        <v>10927.159991846034</v>
      </c>
      <c r="EZ21" s="65">
        <f t="shared" si="148"/>
        <v>11582.789591356797</v>
      </c>
      <c r="FA21" s="65">
        <f t="shared" si="149"/>
        <v>12277.756966838206</v>
      </c>
      <c r="FB21" s="65">
        <f t="shared" si="150"/>
        <v>13014.422384848498</v>
      </c>
      <c r="FC21" s="65">
        <f t="shared" si="151"/>
        <v>13795.287727939409</v>
      </c>
      <c r="FD21" s="65">
        <f t="shared" si="152"/>
        <v>14623.004991615773</v>
      </c>
      <c r="FE21" s="65">
        <f t="shared" si="153"/>
        <v>15500.38529111272</v>
      </c>
      <c r="FF21" s="65">
        <f t="shared" si="154"/>
        <v>16430.408408579482</v>
      </c>
      <c r="FG21" s="65">
        <f t="shared" si="155"/>
        <v>17416.232913094253</v>
      </c>
      <c r="FH21" s="65">
        <f t="shared" si="156"/>
        <v>18461.206887879907</v>
      </c>
      <c r="FI21" s="65">
        <f t="shared" si="157"/>
        <v>19568.8793011527</v>
      </c>
      <c r="FJ21" s="65">
        <f t="shared" si="158"/>
        <v>20743.012059221863</v>
      </c>
      <c r="FK21" s="65">
        <f t="shared" si="159"/>
        <v>21987.592782775177</v>
      </c>
      <c r="FL21" s="65">
        <f t="shared" si="160"/>
        <v>23306.84834974169</v>
      </c>
      <c r="FM21" s="65">
        <f t="shared" si="161"/>
        <v>24705.25925072619</v>
      </c>
      <c r="FN21" s="65">
        <f t="shared" si="162"/>
        <v>26187.574805769764</v>
      </c>
      <c r="FO21" s="65">
        <f t="shared" si="163"/>
        <v>27758.829294115953</v>
      </c>
      <c r="FP21" s="65">
        <f t="shared" si="164"/>
        <v>29424.359051762913</v>
      </c>
      <c r="FQ21" s="65">
        <f t="shared" si="165"/>
        <v>31189.82059486869</v>
      </c>
      <c r="FR21" s="65">
        <f t="shared" si="166"/>
        <v>33061.20983056081</v>
      </c>
      <c r="FS21" s="65">
        <f t="shared" si="167"/>
        <v>35044.88242039446</v>
      </c>
      <c r="FT21" s="65">
        <f t="shared" si="168"/>
        <v>37147.57536561813</v>
      </c>
      <c r="FU21" s="65">
        <f t="shared" si="169"/>
        <v>39376.42988755523</v>
      </c>
      <c r="FV21" s="65">
        <f t="shared" si="170"/>
        <v>41739.015680808545</v>
      </c>
      <c r="FW21" s="65">
        <f t="shared" si="171"/>
        <v>44243.35662165706</v>
      </c>
      <c r="FX21" s="65">
        <f t="shared" si="172"/>
        <v>46897.95801895649</v>
      </c>
      <c r="FY21" s="65">
        <f t="shared" si="173"/>
        <v>49711.83550009388</v>
      </c>
      <c r="FZ21" s="65">
        <f t="shared" si="174"/>
        <v>52694.54563009952</v>
      </c>
      <c r="GA21" s="65">
        <f t="shared" si="175"/>
        <v>55856.218367905494</v>
      </c>
      <c r="GB21" s="65">
        <f t="shared" si="176"/>
        <v>59207.59146997983</v>
      </c>
      <c r="GC21" s="65">
        <f t="shared" si="177"/>
        <v>62760.046958178624</v>
      </c>
      <c r="GD21" s="65">
        <f t="shared" si="178"/>
        <v>66525.64977566934</v>
      </c>
      <c r="GE21" s="65">
        <f t="shared" si="179"/>
        <v>70517.18876220951</v>
      </c>
      <c r="GF21" s="65">
        <f t="shared" si="180"/>
        <v>74748.22008794209</v>
      </c>
      <c r="GG21" s="65">
        <f t="shared" si="181"/>
        <v>79233.11329321862</v>
      </c>
      <c r="GH21" s="65">
        <f t="shared" si="182"/>
        <v>83987.10009081174</v>
      </c>
      <c r="GI21" s="65">
        <f t="shared" si="183"/>
        <v>89026.32609626045</v>
      </c>
      <c r="GJ21" s="65">
        <f t="shared" si="184"/>
        <v>94367.9056620361</v>
      </c>
      <c r="GK21" s="65">
        <f t="shared" si="185"/>
        <v>100029.98000175826</v>
      </c>
      <c r="GL21" s="65">
        <f t="shared" si="186"/>
        <v>106031.77880186377</v>
      </c>
      <c r="GM21" s="65">
        <f t="shared" si="187"/>
        <v>112393.6855299756</v>
      </c>
      <c r="GN21" s="65">
        <f t="shared" si="188"/>
        <v>119137.30666177414</v>
      </c>
      <c r="GO21" s="65">
        <f t="shared" si="189"/>
        <v>126285.5450614806</v>
      </c>
      <c r="GP21" s="65">
        <f t="shared" si="190"/>
        <v>133862.67776516944</v>
      </c>
      <c r="GQ21" s="65">
        <f t="shared" si="191"/>
        <v>141894.43843107962</v>
      </c>
      <c r="GR21" s="65">
        <f t="shared" si="192"/>
        <v>150408.1047369444</v>
      </c>
      <c r="GS21" s="65">
        <f t="shared" si="193"/>
        <v>159432.59102116106</v>
      </c>
      <c r="GT21" s="65">
        <f t="shared" si="194"/>
        <v>168998.54648243074</v>
      </c>
      <c r="GU21" s="65">
        <f t="shared" si="195"/>
        <v>179138.4592713766</v>
      </c>
      <c r="GV21" s="65">
        <f t="shared" si="196"/>
        <v>189886.76682765922</v>
      </c>
      <c r="GW21" s="65">
        <f t="shared" si="197"/>
        <v>201279.97283731878</v>
      </c>
    </row>
    <row r="22" spans="1:205" ht="15">
      <c r="A22" s="9">
        <v>18</v>
      </c>
      <c r="B22" s="1" t="str">
        <f>'Page 3 (MStage DCF)'!B26</f>
        <v>Sempra Energy</v>
      </c>
      <c r="C22" s="64"/>
      <c r="D22" s="64">
        <f t="shared" si="7"/>
        <v>0.0921342308386322</v>
      </c>
      <c r="E22" s="65">
        <f>-'Page 3 (MStage DCF)'!C26</f>
        <v>-50.244038461538466</v>
      </c>
      <c r="F22" s="65">
        <f>'Page 3 (MStage DCF)'!D26*(1+'Page 3 (MStage DCF)'!$E26)</f>
        <v>1.6484</v>
      </c>
      <c r="G22" s="65">
        <f>F22*(1+'Page 3 (MStage DCF)'!$E26)</f>
        <v>1.7418093333333333</v>
      </c>
      <c r="H22" s="65">
        <f>G22*(1+'Page 3 (MStage DCF)'!$E26)</f>
        <v>1.840511862222222</v>
      </c>
      <c r="I22" s="65">
        <f>H22*(1+'Page 3 (MStage DCF)'!$E26)</f>
        <v>1.9448075344148146</v>
      </c>
      <c r="J22" s="65">
        <f>I22*(1+'Page 3 (MStage DCF)'!$E26)</f>
        <v>2.0550132946983206</v>
      </c>
      <c r="K22" s="92">
        <f>J22*(1+'Page 3 (MStage DCF)'!F26)</f>
        <v>2.172605722117169</v>
      </c>
      <c r="L22" s="65">
        <f>K22*(1+'Page 3 (MStage DCF)'!G26)</f>
        <v>2.298134052728383</v>
      </c>
      <c r="M22" s="65">
        <f>L22*(1+'Page 3 (MStage DCF)'!H26)</f>
        <v>2.432191872470872</v>
      </c>
      <c r="N22" s="65">
        <f>M22*(1+'Page 3 (MStage DCF)'!I26)</f>
        <v>2.5754209494052676</v>
      </c>
      <c r="O22" s="65">
        <f>N22*(1+'Page 3 (MStage DCF)'!J26)</f>
        <v>2.7285154169532473</v>
      </c>
      <c r="P22" s="65">
        <f t="shared" si="8"/>
        <v>2.892226341970442</v>
      </c>
      <c r="Q22" s="65">
        <f t="shared" si="9"/>
        <v>3.065759922488669</v>
      </c>
      <c r="R22" s="65">
        <f t="shared" si="10"/>
        <v>3.249705517837989</v>
      </c>
      <c r="S22" s="65">
        <f t="shared" si="11"/>
        <v>3.4446878489082686</v>
      </c>
      <c r="T22" s="65">
        <f t="shared" si="12"/>
        <v>3.651369119842765</v>
      </c>
      <c r="U22" s="65">
        <f t="shared" si="13"/>
        <v>3.870451267033331</v>
      </c>
      <c r="V22" s="65">
        <f t="shared" si="14"/>
        <v>4.102678343055331</v>
      </c>
      <c r="W22" s="65">
        <f t="shared" si="15"/>
        <v>4.348839043638651</v>
      </c>
      <c r="X22" s="65">
        <f t="shared" si="16"/>
        <v>4.60976938625697</v>
      </c>
      <c r="Y22" s="65">
        <f t="shared" si="17"/>
        <v>4.8863555494323885</v>
      </c>
      <c r="Z22" s="65">
        <f t="shared" si="18"/>
        <v>5.179536882398332</v>
      </c>
      <c r="AA22" s="65">
        <f t="shared" si="19"/>
        <v>5.490309095342232</v>
      </c>
      <c r="AB22" s="65">
        <f t="shared" si="20"/>
        <v>5.819727641062766</v>
      </c>
      <c r="AC22" s="65">
        <f t="shared" si="21"/>
        <v>6.168911299526532</v>
      </c>
      <c r="AD22" s="65">
        <f t="shared" si="22"/>
        <v>6.539045977498124</v>
      </c>
      <c r="AE22" s="65">
        <f t="shared" si="23"/>
        <v>6.931388736148012</v>
      </c>
      <c r="AF22" s="65">
        <f t="shared" si="24"/>
        <v>7.347272060316893</v>
      </c>
      <c r="AG22" s="65">
        <f t="shared" si="25"/>
        <v>7.788108383935907</v>
      </c>
      <c r="AH22" s="65">
        <f t="shared" si="26"/>
        <v>8.255394886972063</v>
      </c>
      <c r="AI22" s="65">
        <f t="shared" si="27"/>
        <v>8.750718580190387</v>
      </c>
      <c r="AJ22" s="65">
        <f t="shared" si="28"/>
        <v>9.275761695001812</v>
      </c>
      <c r="AK22" s="65">
        <f t="shared" si="29"/>
        <v>9.832307396701921</v>
      </c>
      <c r="AL22" s="65">
        <f t="shared" si="30"/>
        <v>10.422245840504036</v>
      </c>
      <c r="AM22" s="65">
        <f t="shared" si="31"/>
        <v>11.04758059093428</v>
      </c>
      <c r="AN22" s="65">
        <f t="shared" si="32"/>
        <v>11.710435426390337</v>
      </c>
      <c r="AO22" s="65">
        <f t="shared" si="33"/>
        <v>12.413061551973758</v>
      </c>
      <c r="AP22" s="65">
        <f t="shared" si="34"/>
        <v>13.157845245092185</v>
      </c>
      <c r="AQ22" s="65">
        <f t="shared" si="35"/>
        <v>13.947315959797717</v>
      </c>
      <c r="AR22" s="65">
        <f t="shared" si="36"/>
        <v>14.78415491738558</v>
      </c>
      <c r="AS22" s="65">
        <f t="shared" si="37"/>
        <v>15.671204212428716</v>
      </c>
      <c r="AT22" s="65">
        <f t="shared" si="38"/>
        <v>16.61147646517444</v>
      </c>
      <c r="AU22" s="65">
        <f t="shared" si="39"/>
        <v>17.608165053084907</v>
      </c>
      <c r="AV22" s="65">
        <f t="shared" si="40"/>
        <v>18.664654956270002</v>
      </c>
      <c r="AW22" s="65">
        <f t="shared" si="41"/>
        <v>19.784534253646203</v>
      </c>
      <c r="AX22" s="65">
        <f t="shared" si="42"/>
        <v>20.971606308864978</v>
      </c>
      <c r="AY22" s="65">
        <f t="shared" si="43"/>
        <v>22.229902687396876</v>
      </c>
      <c r="AZ22" s="65">
        <f t="shared" si="44"/>
        <v>23.56369684864069</v>
      </c>
      <c r="BA22" s="65">
        <f t="shared" si="45"/>
        <v>24.97751865955913</v>
      </c>
      <c r="BB22" s="65">
        <f t="shared" si="46"/>
        <v>26.47616977913268</v>
      </c>
      <c r="BC22" s="65">
        <f t="shared" si="47"/>
        <v>28.06473996588064</v>
      </c>
      <c r="BD22" s="65">
        <f t="shared" si="48"/>
        <v>29.748624363833482</v>
      </c>
      <c r="BE22" s="65">
        <f t="shared" si="49"/>
        <v>31.53354182566349</v>
      </c>
      <c r="BF22" s="65">
        <f t="shared" si="50"/>
        <v>33.4255543352033</v>
      </c>
      <c r="BG22" s="65">
        <f t="shared" si="51"/>
        <v>35.4310875953155</v>
      </c>
      <c r="BH22" s="65">
        <f t="shared" si="52"/>
        <v>37.55695285103444</v>
      </c>
      <c r="BI22" s="65">
        <f t="shared" si="53"/>
        <v>39.81037002209651</v>
      </c>
      <c r="BJ22" s="65">
        <f t="shared" si="54"/>
        <v>42.1989922234223</v>
      </c>
      <c r="BK22" s="65">
        <f t="shared" si="55"/>
        <v>44.730931756827644</v>
      </c>
      <c r="BL22" s="65">
        <f t="shared" si="56"/>
        <v>47.4147876622373</v>
      </c>
      <c r="BM22" s="65">
        <f t="shared" si="57"/>
        <v>50.259674921971545</v>
      </c>
      <c r="BN22" s="65">
        <f t="shared" si="58"/>
        <v>53.27525541728984</v>
      </c>
      <c r="BO22" s="65">
        <f t="shared" si="59"/>
        <v>56.47177074232724</v>
      </c>
      <c r="BP22" s="65">
        <f t="shared" si="60"/>
        <v>59.86007698686687</v>
      </c>
      <c r="BQ22" s="65">
        <f t="shared" si="61"/>
        <v>63.451681606078886</v>
      </c>
      <c r="BR22" s="65">
        <f t="shared" si="62"/>
        <v>67.25878250244362</v>
      </c>
      <c r="BS22" s="65">
        <f t="shared" si="63"/>
        <v>71.29430945259024</v>
      </c>
      <c r="BT22" s="65">
        <f t="shared" si="64"/>
        <v>75.57196801974565</v>
      </c>
      <c r="BU22" s="65">
        <f t="shared" si="65"/>
        <v>80.1062861009304</v>
      </c>
      <c r="BV22" s="65">
        <f t="shared" si="66"/>
        <v>84.91266326698623</v>
      </c>
      <c r="BW22" s="65">
        <f t="shared" si="67"/>
        <v>90.0074230630054</v>
      </c>
      <c r="BX22" s="65">
        <f t="shared" si="68"/>
        <v>95.40786844678573</v>
      </c>
      <c r="BY22" s="65">
        <f t="shared" si="69"/>
        <v>101.13234055359288</v>
      </c>
      <c r="BZ22" s="65">
        <f t="shared" si="70"/>
        <v>107.20028098680847</v>
      </c>
      <c r="CA22" s="65">
        <f t="shared" si="71"/>
        <v>113.63229784601698</v>
      </c>
      <c r="CB22" s="65">
        <f t="shared" si="72"/>
        <v>120.45023571677801</v>
      </c>
      <c r="CC22" s="65">
        <f t="shared" si="73"/>
        <v>127.6772498597847</v>
      </c>
      <c r="CD22" s="65">
        <f t="shared" si="74"/>
        <v>135.3378848513718</v>
      </c>
      <c r="CE22" s="65">
        <f t="shared" si="75"/>
        <v>143.4581579424541</v>
      </c>
      <c r="CF22" s="65">
        <f t="shared" si="76"/>
        <v>152.06564741900135</v>
      </c>
      <c r="CG22" s="65">
        <f t="shared" si="77"/>
        <v>161.18958626414144</v>
      </c>
      <c r="CH22" s="65">
        <f t="shared" si="78"/>
        <v>170.86096143998992</v>
      </c>
      <c r="CI22" s="65">
        <f t="shared" si="79"/>
        <v>181.11261912638932</v>
      </c>
      <c r="CJ22" s="65">
        <f t="shared" si="80"/>
        <v>191.9793762739727</v>
      </c>
      <c r="CK22" s="65">
        <f t="shared" si="81"/>
        <v>203.49813885041107</v>
      </c>
      <c r="CL22" s="65">
        <f t="shared" si="82"/>
        <v>215.70802718143574</v>
      </c>
      <c r="CM22" s="65">
        <f t="shared" si="83"/>
        <v>228.6505088123219</v>
      </c>
      <c r="CN22" s="65">
        <f t="shared" si="84"/>
        <v>242.36953934106123</v>
      </c>
      <c r="CO22" s="65">
        <f t="shared" si="85"/>
        <v>256.9117117015249</v>
      </c>
      <c r="CP22" s="65">
        <f t="shared" si="86"/>
        <v>272.3264144036164</v>
      </c>
      <c r="CQ22" s="65">
        <f t="shared" si="87"/>
        <v>288.6659992678334</v>
      </c>
      <c r="CR22" s="65">
        <f t="shared" si="88"/>
        <v>305.9859592239034</v>
      </c>
      <c r="CS22" s="65">
        <f t="shared" si="89"/>
        <v>324.34511677733764</v>
      </c>
      <c r="CT22" s="65">
        <f t="shared" si="90"/>
        <v>343.8058237839779</v>
      </c>
      <c r="CU22" s="65">
        <f t="shared" si="91"/>
        <v>364.4341732110166</v>
      </c>
      <c r="CV22" s="65">
        <f t="shared" si="92"/>
        <v>386.30022360367764</v>
      </c>
      <c r="CW22" s="65">
        <f t="shared" si="93"/>
        <v>409.4782370198983</v>
      </c>
      <c r="CX22" s="65">
        <f t="shared" si="94"/>
        <v>434.04693124109224</v>
      </c>
      <c r="CY22" s="65">
        <f t="shared" si="95"/>
        <v>460.08974711555777</v>
      </c>
      <c r="CZ22" s="65">
        <f t="shared" si="96"/>
        <v>487.6951319424913</v>
      </c>
      <c r="DA22" s="65">
        <f t="shared" si="97"/>
        <v>516.9568398590408</v>
      </c>
      <c r="DB22" s="65">
        <f t="shared" si="98"/>
        <v>547.9742502505833</v>
      </c>
      <c r="DC22" s="65">
        <f t="shared" si="99"/>
        <v>580.8527052656183</v>
      </c>
      <c r="DD22" s="65">
        <f t="shared" si="100"/>
        <v>615.7038675815554</v>
      </c>
      <c r="DE22" s="65">
        <f t="shared" si="101"/>
        <v>652.6460996364488</v>
      </c>
      <c r="DF22" s="65">
        <f t="shared" si="102"/>
        <v>691.8048656146357</v>
      </c>
      <c r="DG22" s="65">
        <f t="shared" si="103"/>
        <v>733.3131575515139</v>
      </c>
      <c r="DH22" s="65">
        <f t="shared" si="104"/>
        <v>777.3119470046048</v>
      </c>
      <c r="DI22" s="65">
        <f t="shared" si="105"/>
        <v>823.9506638248812</v>
      </c>
      <c r="DJ22" s="65">
        <f t="shared" si="106"/>
        <v>873.3877036543741</v>
      </c>
      <c r="DK22" s="65">
        <f t="shared" si="107"/>
        <v>925.7909658736367</v>
      </c>
      <c r="DL22" s="65">
        <f t="shared" si="108"/>
        <v>981.3384238260548</v>
      </c>
      <c r="DM22" s="65">
        <f t="shared" si="109"/>
        <v>1040.2187292556182</v>
      </c>
      <c r="DN22" s="65">
        <f t="shared" si="110"/>
        <v>1102.6318530109554</v>
      </c>
      <c r="DO22" s="65">
        <f t="shared" si="111"/>
        <v>1168.789764191613</v>
      </c>
      <c r="DP22" s="65">
        <f t="shared" si="112"/>
        <v>1238.9171500431098</v>
      </c>
      <c r="DQ22" s="65">
        <f t="shared" si="113"/>
        <v>1313.2521790456965</v>
      </c>
      <c r="DR22" s="65">
        <f t="shared" si="114"/>
        <v>1392.0473097884383</v>
      </c>
      <c r="DS22" s="65">
        <f t="shared" si="115"/>
        <v>1475.5701483757446</v>
      </c>
      <c r="DT22" s="65">
        <f t="shared" si="116"/>
        <v>1564.1043572782894</v>
      </c>
      <c r="DU22" s="65">
        <f t="shared" si="117"/>
        <v>1657.9506187149868</v>
      </c>
      <c r="DV22" s="65">
        <f t="shared" si="118"/>
        <v>1757.427655837886</v>
      </c>
      <c r="DW22" s="65">
        <f t="shared" si="119"/>
        <v>1862.8733151881593</v>
      </c>
      <c r="DX22" s="65">
        <f t="shared" si="120"/>
        <v>1974.645714099449</v>
      </c>
      <c r="DY22" s="65">
        <f t="shared" si="121"/>
        <v>2093.124456945416</v>
      </c>
      <c r="DZ22" s="65">
        <f t="shared" si="122"/>
        <v>2218.7119243621414</v>
      </c>
      <c r="EA22" s="65">
        <f t="shared" si="123"/>
        <v>2351.83463982387</v>
      </c>
      <c r="EB22" s="65">
        <f t="shared" si="124"/>
        <v>2492.944718213302</v>
      </c>
      <c r="EC22" s="65">
        <f t="shared" si="125"/>
        <v>2642.5214013061004</v>
      </c>
      <c r="ED22" s="65">
        <f t="shared" si="126"/>
        <v>2801.0726853844667</v>
      </c>
      <c r="EE22" s="65">
        <f t="shared" si="127"/>
        <v>2969.1370465075347</v>
      </c>
      <c r="EF22" s="65">
        <f t="shared" si="128"/>
        <v>3147.285269297987</v>
      </c>
      <c r="EG22" s="65">
        <f t="shared" si="129"/>
        <v>3336.122385455866</v>
      </c>
      <c r="EH22" s="65">
        <f t="shared" si="130"/>
        <v>3536.289728583218</v>
      </c>
      <c r="EI22" s="65">
        <f t="shared" si="131"/>
        <v>3748.4671122982113</v>
      </c>
      <c r="EJ22" s="65">
        <f t="shared" si="132"/>
        <v>3973.375139036104</v>
      </c>
      <c r="EK22" s="65">
        <f t="shared" si="133"/>
        <v>4211.777647378271</v>
      </c>
      <c r="EL22" s="65">
        <f t="shared" si="134"/>
        <v>4464.484306220967</v>
      </c>
      <c r="EM22" s="65">
        <f t="shared" si="135"/>
        <v>4732.353364594225</v>
      </c>
      <c r="EN22" s="65">
        <f t="shared" si="136"/>
        <v>5016.294566469879</v>
      </c>
      <c r="EO22" s="65">
        <f t="shared" si="137"/>
        <v>5317.272240458072</v>
      </c>
      <c r="EP22" s="65">
        <f t="shared" si="138"/>
        <v>5636.3085748855565</v>
      </c>
      <c r="EQ22" s="65">
        <f t="shared" si="139"/>
        <v>5974.48708937869</v>
      </c>
      <c r="ER22" s="65">
        <f t="shared" si="140"/>
        <v>6332.956314741412</v>
      </c>
      <c r="ES22" s="65">
        <f t="shared" si="141"/>
        <v>6712.933693625897</v>
      </c>
      <c r="ET22" s="65">
        <f t="shared" si="142"/>
        <v>7115.709715243451</v>
      </c>
      <c r="EU22" s="65">
        <f t="shared" si="143"/>
        <v>7542.652298158058</v>
      </c>
      <c r="EV22" s="65">
        <f t="shared" si="144"/>
        <v>7995.2114360475425</v>
      </c>
      <c r="EW22" s="65">
        <f t="shared" si="145"/>
        <v>8474.924122210396</v>
      </c>
      <c r="EX22" s="65">
        <f t="shared" si="146"/>
        <v>8983.419569543019</v>
      </c>
      <c r="EY22" s="65">
        <f t="shared" si="147"/>
        <v>9522.424743715601</v>
      </c>
      <c r="EZ22" s="65">
        <f t="shared" si="148"/>
        <v>10093.770228338537</v>
      </c>
      <c r="FA22" s="65">
        <f t="shared" si="149"/>
        <v>10699.39644203885</v>
      </c>
      <c r="FB22" s="65">
        <f t="shared" si="150"/>
        <v>11341.360228561181</v>
      </c>
      <c r="FC22" s="65">
        <f t="shared" si="151"/>
        <v>12021.841842274853</v>
      </c>
      <c r="FD22" s="65">
        <f t="shared" si="152"/>
        <v>12743.152352811345</v>
      </c>
      <c r="FE22" s="65">
        <f t="shared" si="153"/>
        <v>13507.741493980026</v>
      </c>
      <c r="FF22" s="65">
        <f t="shared" si="154"/>
        <v>14318.205983618827</v>
      </c>
      <c r="FG22" s="65">
        <f t="shared" si="155"/>
        <v>15177.298342635957</v>
      </c>
      <c r="FH22" s="65">
        <f t="shared" si="156"/>
        <v>16087.936243194115</v>
      </c>
      <c r="FI22" s="65">
        <f t="shared" si="157"/>
        <v>17053.212417785762</v>
      </c>
      <c r="FJ22" s="65">
        <f t="shared" si="158"/>
        <v>18076.40516285291</v>
      </c>
      <c r="FK22" s="65">
        <f t="shared" si="159"/>
        <v>19160.989472624085</v>
      </c>
      <c r="FL22" s="65">
        <f t="shared" si="160"/>
        <v>20310.648840981532</v>
      </c>
      <c r="FM22" s="65">
        <f t="shared" si="161"/>
        <v>21529.287771440424</v>
      </c>
      <c r="FN22" s="65">
        <f t="shared" si="162"/>
        <v>22821.04503772685</v>
      </c>
      <c r="FO22" s="65">
        <f t="shared" si="163"/>
        <v>24190.30773999046</v>
      </c>
      <c r="FP22" s="65">
        <f t="shared" si="164"/>
        <v>25641.72620438989</v>
      </c>
      <c r="FQ22" s="65">
        <f t="shared" si="165"/>
        <v>27180.229776653287</v>
      </c>
      <c r="FR22" s="65">
        <f t="shared" si="166"/>
        <v>28811.043563252486</v>
      </c>
      <c r="FS22" s="65">
        <f t="shared" si="167"/>
        <v>30539.706177047636</v>
      </c>
      <c r="FT22" s="65">
        <f t="shared" si="168"/>
        <v>32372.088547670497</v>
      </c>
      <c r="FU22" s="65">
        <f t="shared" si="169"/>
        <v>34314.41386053073</v>
      </c>
      <c r="FV22" s="65">
        <f t="shared" si="170"/>
        <v>36373.278692162574</v>
      </c>
      <c r="FW22" s="65">
        <f t="shared" si="171"/>
        <v>38555.675413692334</v>
      </c>
      <c r="FX22" s="65">
        <f t="shared" si="172"/>
        <v>40869.015938513876</v>
      </c>
      <c r="FY22" s="65">
        <f t="shared" si="173"/>
        <v>43321.15689482471</v>
      </c>
      <c r="FZ22" s="65">
        <f t="shared" si="174"/>
        <v>45920.426308514194</v>
      </c>
      <c r="GA22" s="65">
        <f t="shared" si="175"/>
        <v>48675.65188702505</v>
      </c>
      <c r="GB22" s="65">
        <f t="shared" si="176"/>
        <v>51596.19100024656</v>
      </c>
      <c r="GC22" s="65">
        <f t="shared" si="177"/>
        <v>54691.962460261355</v>
      </c>
      <c r="GD22" s="65">
        <f t="shared" si="178"/>
        <v>57973.48020787704</v>
      </c>
      <c r="GE22" s="65">
        <f t="shared" si="179"/>
        <v>61451.88902034966</v>
      </c>
      <c r="GF22" s="65">
        <f t="shared" si="180"/>
        <v>65139.002361570645</v>
      </c>
      <c r="GG22" s="65">
        <f t="shared" si="181"/>
        <v>69047.34250326488</v>
      </c>
      <c r="GH22" s="65">
        <f t="shared" si="182"/>
        <v>73190.18305346077</v>
      </c>
      <c r="GI22" s="65">
        <f t="shared" si="183"/>
        <v>77581.59403666842</v>
      </c>
      <c r="GJ22" s="65">
        <f t="shared" si="184"/>
        <v>82236.48967886853</v>
      </c>
      <c r="GK22" s="65">
        <f t="shared" si="185"/>
        <v>87170.67905960065</v>
      </c>
      <c r="GL22" s="65">
        <f t="shared" si="186"/>
        <v>92400.91980317669</v>
      </c>
      <c r="GM22" s="65">
        <f t="shared" si="187"/>
        <v>97944.97499136729</v>
      </c>
      <c r="GN22" s="65">
        <f t="shared" si="188"/>
        <v>103821.67349084932</v>
      </c>
      <c r="GO22" s="65">
        <f t="shared" si="189"/>
        <v>110050.97390030029</v>
      </c>
      <c r="GP22" s="65">
        <f t="shared" si="190"/>
        <v>116654.03233431831</v>
      </c>
      <c r="GQ22" s="65">
        <f t="shared" si="191"/>
        <v>123653.27427437741</v>
      </c>
      <c r="GR22" s="65">
        <f t="shared" si="192"/>
        <v>131072.47073084005</v>
      </c>
      <c r="GS22" s="65">
        <f t="shared" si="193"/>
        <v>138936.81897469045</v>
      </c>
      <c r="GT22" s="65">
        <f t="shared" si="194"/>
        <v>147273.0281131719</v>
      </c>
      <c r="GU22" s="65">
        <f t="shared" si="195"/>
        <v>156109.40979996222</v>
      </c>
      <c r="GV22" s="65">
        <f t="shared" si="196"/>
        <v>165475.97438795996</v>
      </c>
      <c r="GW22" s="65">
        <f t="shared" si="197"/>
        <v>175404.53285123757</v>
      </c>
    </row>
    <row r="23" spans="1:205" ht="15">
      <c r="A23" s="9">
        <v>19</v>
      </c>
      <c r="B23" s="1" t="str">
        <f>'Page 3 (MStage DCF)'!B27</f>
        <v>Southern Co.</v>
      </c>
      <c r="C23" s="64"/>
      <c r="D23" s="64">
        <f t="shared" si="7"/>
        <v>0.11204216455729045</v>
      </c>
      <c r="E23" s="65">
        <f>-'Page 3 (MStage DCF)'!C27</f>
        <v>-35.267307692307696</v>
      </c>
      <c r="F23" s="65">
        <f>'Page 3 (MStage DCF)'!D27*(1+'Page 3 (MStage DCF)'!$E27)</f>
        <v>1.9142153333333336</v>
      </c>
      <c r="G23" s="65">
        <f>F23*(1+'Page 3 (MStage DCF)'!$E27)</f>
        <v>2.013307880422223</v>
      </c>
      <c r="H23" s="65">
        <f>G23*(1+'Page 3 (MStage DCF)'!$E27)</f>
        <v>2.1175301183654134</v>
      </c>
      <c r="I23" s="65">
        <f>H23*(1+'Page 3 (MStage DCF)'!$E27)</f>
        <v>2.227147594159463</v>
      </c>
      <c r="J23" s="65">
        <f>I23*(1+'Page 3 (MStage DCF)'!$E27)</f>
        <v>2.3424396012837847</v>
      </c>
      <c r="K23" s="92">
        <f>J23*(1+'Page 3 (MStage DCF)'!F27)</f>
        <v>2.466914238985337</v>
      </c>
      <c r="L23" s="65">
        <f>K23*(1+'Page 3 (MStage DCF)'!G27)</f>
        <v>2.601388475168249</v>
      </c>
      <c r="M23" s="65">
        <f>L23*(1+'Page 3 (MStage DCF)'!H27)</f>
        <v>2.746762734455568</v>
      </c>
      <c r="N23" s="65">
        <f>M23*(1+'Page 3 (MStage DCF)'!I27)</f>
        <v>2.9040301607961183</v>
      </c>
      <c r="O23" s="65">
        <f>N23*(1+'Page 3 (MStage DCF)'!J27)</f>
        <v>3.074286995723237</v>
      </c>
      <c r="P23" s="65">
        <f t="shared" si="8"/>
        <v>3.2587442154666313</v>
      </c>
      <c r="Q23" s="65">
        <f t="shared" si="9"/>
        <v>3.4542688683946294</v>
      </c>
      <c r="R23" s="65">
        <f t="shared" si="10"/>
        <v>3.6615250004983073</v>
      </c>
      <c r="S23" s="65">
        <f t="shared" si="11"/>
        <v>3.8812165005282058</v>
      </c>
      <c r="T23" s="65">
        <f t="shared" si="12"/>
        <v>4.114089490559898</v>
      </c>
      <c r="U23" s="65">
        <f t="shared" si="13"/>
        <v>4.360934859993493</v>
      </c>
      <c r="V23" s="65">
        <f t="shared" si="14"/>
        <v>4.622590951593103</v>
      </c>
      <c r="W23" s="65">
        <f t="shared" si="15"/>
        <v>4.899946408688689</v>
      </c>
      <c r="X23" s="65">
        <f t="shared" si="16"/>
        <v>5.193943193210011</v>
      </c>
      <c r="Y23" s="65">
        <f t="shared" si="17"/>
        <v>5.505579784802611</v>
      </c>
      <c r="Z23" s="65">
        <f t="shared" si="18"/>
        <v>5.835914571890768</v>
      </c>
      <c r="AA23" s="65">
        <f t="shared" si="19"/>
        <v>6.186069446204215</v>
      </c>
      <c r="AB23" s="65">
        <f t="shared" si="20"/>
        <v>6.557233612976468</v>
      </c>
      <c r="AC23" s="65">
        <f t="shared" si="21"/>
        <v>6.950667629755056</v>
      </c>
      <c r="AD23" s="65">
        <f t="shared" si="22"/>
        <v>7.36770768754036</v>
      </c>
      <c r="AE23" s="65">
        <f t="shared" si="23"/>
        <v>7.809770148792782</v>
      </c>
      <c r="AF23" s="65">
        <f t="shared" si="24"/>
        <v>8.27835635772035</v>
      </c>
      <c r="AG23" s="65">
        <f t="shared" si="25"/>
        <v>8.775057739183572</v>
      </c>
      <c r="AH23" s="65">
        <f t="shared" si="26"/>
        <v>9.301561203534586</v>
      </c>
      <c r="AI23" s="65">
        <f t="shared" si="27"/>
        <v>9.859654875746662</v>
      </c>
      <c r="AJ23" s="65">
        <f t="shared" si="28"/>
        <v>10.451234168291462</v>
      </c>
      <c r="AK23" s="65">
        <f t="shared" si="29"/>
        <v>11.07830821838895</v>
      </c>
      <c r="AL23" s="65">
        <f t="shared" si="30"/>
        <v>11.743006711492287</v>
      </c>
      <c r="AM23" s="65">
        <f t="shared" si="31"/>
        <v>12.447587114181825</v>
      </c>
      <c r="AN23" s="65">
        <f t="shared" si="32"/>
        <v>13.194442341032735</v>
      </c>
      <c r="AO23" s="65">
        <f t="shared" si="33"/>
        <v>13.9861088814947</v>
      </c>
      <c r="AP23" s="65">
        <f t="shared" si="34"/>
        <v>14.825275414384382</v>
      </c>
      <c r="AQ23" s="65">
        <f t="shared" si="35"/>
        <v>15.714791939247446</v>
      </c>
      <c r="AR23" s="65">
        <f t="shared" si="36"/>
        <v>16.657679455602295</v>
      </c>
      <c r="AS23" s="65">
        <f t="shared" si="37"/>
        <v>17.657140222938434</v>
      </c>
      <c r="AT23" s="65">
        <f t="shared" si="38"/>
        <v>18.71656863631474</v>
      </c>
      <c r="AU23" s="65">
        <f t="shared" si="39"/>
        <v>19.839562754493624</v>
      </c>
      <c r="AV23" s="65">
        <f t="shared" si="40"/>
        <v>21.029936519763243</v>
      </c>
      <c r="AW23" s="65">
        <f t="shared" si="41"/>
        <v>22.291732710949038</v>
      </c>
      <c r="AX23" s="65">
        <f t="shared" si="42"/>
        <v>23.62923667360598</v>
      </c>
      <c r="AY23" s="65">
        <f t="shared" si="43"/>
        <v>25.04699087402234</v>
      </c>
      <c r="AZ23" s="65">
        <f t="shared" si="44"/>
        <v>26.54981032646368</v>
      </c>
      <c r="BA23" s="65">
        <f t="shared" si="45"/>
        <v>28.142798946051503</v>
      </c>
      <c r="BB23" s="65">
        <f t="shared" si="46"/>
        <v>29.831366882814596</v>
      </c>
      <c r="BC23" s="65">
        <f t="shared" si="47"/>
        <v>31.621248895783474</v>
      </c>
      <c r="BD23" s="65">
        <f t="shared" si="48"/>
        <v>33.51852382953049</v>
      </c>
      <c r="BE23" s="65">
        <f t="shared" si="49"/>
        <v>35.52963525930232</v>
      </c>
      <c r="BF23" s="65">
        <f t="shared" si="50"/>
        <v>37.66141337486046</v>
      </c>
      <c r="BG23" s="65">
        <f t="shared" si="51"/>
        <v>39.921098177352086</v>
      </c>
      <c r="BH23" s="65">
        <f t="shared" si="52"/>
        <v>42.31636406799321</v>
      </c>
      <c r="BI23" s="65">
        <f t="shared" si="53"/>
        <v>44.855345912072806</v>
      </c>
      <c r="BJ23" s="65">
        <f t="shared" si="54"/>
        <v>47.54666666679718</v>
      </c>
      <c r="BK23" s="65">
        <f t="shared" si="55"/>
        <v>50.39946666680501</v>
      </c>
      <c r="BL23" s="65">
        <f t="shared" si="56"/>
        <v>53.423434666813314</v>
      </c>
      <c r="BM23" s="65">
        <f t="shared" si="57"/>
        <v>56.628840746822114</v>
      </c>
      <c r="BN23" s="65">
        <f t="shared" si="58"/>
        <v>60.02657119163144</v>
      </c>
      <c r="BO23" s="65">
        <f t="shared" si="59"/>
        <v>63.62816546312933</v>
      </c>
      <c r="BP23" s="65">
        <f t="shared" si="60"/>
        <v>67.44585539091709</v>
      </c>
      <c r="BQ23" s="65">
        <f t="shared" si="61"/>
        <v>71.49260671437212</v>
      </c>
      <c r="BR23" s="65">
        <f t="shared" si="62"/>
        <v>75.78216311723445</v>
      </c>
      <c r="BS23" s="65">
        <f t="shared" si="63"/>
        <v>80.32909290426852</v>
      </c>
      <c r="BT23" s="65">
        <f t="shared" si="64"/>
        <v>85.14883847852464</v>
      </c>
      <c r="BU23" s="65">
        <f t="shared" si="65"/>
        <v>90.25776878723612</v>
      </c>
      <c r="BV23" s="65">
        <f t="shared" si="66"/>
        <v>95.67323491447029</v>
      </c>
      <c r="BW23" s="65">
        <f t="shared" si="67"/>
        <v>101.4136290093385</v>
      </c>
      <c r="BX23" s="65">
        <f t="shared" si="68"/>
        <v>107.49844674989882</v>
      </c>
      <c r="BY23" s="65">
        <f t="shared" si="69"/>
        <v>113.94835355489275</v>
      </c>
      <c r="BZ23" s="65">
        <f t="shared" si="70"/>
        <v>120.78525476818632</v>
      </c>
      <c r="CA23" s="65">
        <f t="shared" si="71"/>
        <v>128.0323700542775</v>
      </c>
      <c r="CB23" s="65">
        <f t="shared" si="72"/>
        <v>135.71431225753415</v>
      </c>
      <c r="CC23" s="65">
        <f t="shared" si="73"/>
        <v>143.8571709929862</v>
      </c>
      <c r="CD23" s="65">
        <f t="shared" si="74"/>
        <v>152.4886012525654</v>
      </c>
      <c r="CE23" s="65">
        <f t="shared" si="75"/>
        <v>161.63791732771932</v>
      </c>
      <c r="CF23" s="65">
        <f t="shared" si="76"/>
        <v>171.3361923673825</v>
      </c>
      <c r="CG23" s="65">
        <f t="shared" si="77"/>
        <v>181.61636390942544</v>
      </c>
      <c r="CH23" s="65">
        <f t="shared" si="78"/>
        <v>192.51334574399098</v>
      </c>
      <c r="CI23" s="65">
        <f t="shared" si="79"/>
        <v>204.06414648863046</v>
      </c>
      <c r="CJ23" s="65">
        <f t="shared" si="80"/>
        <v>216.3079952779483</v>
      </c>
      <c r="CK23" s="65">
        <f t="shared" si="81"/>
        <v>229.2864749946252</v>
      </c>
      <c r="CL23" s="65">
        <f t="shared" si="82"/>
        <v>243.0436634943027</v>
      </c>
      <c r="CM23" s="65">
        <f t="shared" si="83"/>
        <v>257.62628330396086</v>
      </c>
      <c r="CN23" s="65">
        <f t="shared" si="84"/>
        <v>273.0838603021985</v>
      </c>
      <c r="CO23" s="65">
        <f t="shared" si="85"/>
        <v>289.4688919203304</v>
      </c>
      <c r="CP23" s="65">
        <f t="shared" si="86"/>
        <v>306.83702543555023</v>
      </c>
      <c r="CQ23" s="65">
        <f t="shared" si="87"/>
        <v>325.2472469616833</v>
      </c>
      <c r="CR23" s="65">
        <f t="shared" si="88"/>
        <v>344.7620817793843</v>
      </c>
      <c r="CS23" s="65">
        <f t="shared" si="89"/>
        <v>365.4478066861474</v>
      </c>
      <c r="CT23" s="65">
        <f t="shared" si="90"/>
        <v>387.37467508731623</v>
      </c>
      <c r="CU23" s="65">
        <f t="shared" si="91"/>
        <v>410.6171555925552</v>
      </c>
      <c r="CV23" s="65">
        <f t="shared" si="92"/>
        <v>435.25418492810854</v>
      </c>
      <c r="CW23" s="65">
        <f t="shared" si="93"/>
        <v>461.36943602379506</v>
      </c>
      <c r="CX23" s="65">
        <f t="shared" si="94"/>
        <v>489.0516021852228</v>
      </c>
      <c r="CY23" s="65">
        <f t="shared" si="95"/>
        <v>518.3946983163362</v>
      </c>
      <c r="CZ23" s="65">
        <f t="shared" si="96"/>
        <v>549.4983802153164</v>
      </c>
      <c r="DA23" s="65">
        <f t="shared" si="97"/>
        <v>582.4682830282354</v>
      </c>
      <c r="DB23" s="65">
        <f t="shared" si="98"/>
        <v>617.4163800099295</v>
      </c>
      <c r="DC23" s="65">
        <f t="shared" si="99"/>
        <v>654.4613628105253</v>
      </c>
      <c r="DD23" s="65">
        <f t="shared" si="100"/>
        <v>693.7290445791568</v>
      </c>
      <c r="DE23" s="65">
        <f t="shared" si="101"/>
        <v>735.3527872539063</v>
      </c>
      <c r="DF23" s="65">
        <f t="shared" si="102"/>
        <v>779.4739544891407</v>
      </c>
      <c r="DG23" s="65">
        <f t="shared" si="103"/>
        <v>826.2423917584892</v>
      </c>
      <c r="DH23" s="65">
        <f t="shared" si="104"/>
        <v>875.8169352639986</v>
      </c>
      <c r="DI23" s="65">
        <f t="shared" si="105"/>
        <v>928.3659513798386</v>
      </c>
      <c r="DJ23" s="65">
        <f t="shared" si="106"/>
        <v>984.067908462629</v>
      </c>
      <c r="DK23" s="65">
        <f t="shared" si="107"/>
        <v>1043.1119829703869</v>
      </c>
      <c r="DL23" s="65">
        <f t="shared" si="108"/>
        <v>1105.69870194861</v>
      </c>
      <c r="DM23" s="65">
        <f t="shared" si="109"/>
        <v>1172.0406240655268</v>
      </c>
      <c r="DN23" s="65">
        <f t="shared" si="110"/>
        <v>1242.3630615094585</v>
      </c>
      <c r="DO23" s="65">
        <f t="shared" si="111"/>
        <v>1316.904845200026</v>
      </c>
      <c r="DP23" s="65">
        <f t="shared" si="112"/>
        <v>1395.9191359120277</v>
      </c>
      <c r="DQ23" s="65">
        <f t="shared" si="113"/>
        <v>1479.6742840667496</v>
      </c>
      <c r="DR23" s="65">
        <f t="shared" si="114"/>
        <v>1568.4547411107546</v>
      </c>
      <c r="DS23" s="65">
        <f t="shared" si="115"/>
        <v>1662.5620255774</v>
      </c>
      <c r="DT23" s="65">
        <f t="shared" si="116"/>
        <v>1762.315747112044</v>
      </c>
      <c r="DU23" s="65">
        <f t="shared" si="117"/>
        <v>1868.0546919387666</v>
      </c>
      <c r="DV23" s="65">
        <f t="shared" si="118"/>
        <v>1980.1379734550926</v>
      </c>
      <c r="DW23" s="65">
        <f t="shared" si="119"/>
        <v>2098.946251862398</v>
      </c>
      <c r="DX23" s="65">
        <f t="shared" si="120"/>
        <v>2224.883026974142</v>
      </c>
      <c r="DY23" s="65">
        <f t="shared" si="121"/>
        <v>2358.3760085925906</v>
      </c>
      <c r="DZ23" s="65">
        <f t="shared" si="122"/>
        <v>2499.878569108146</v>
      </c>
      <c r="EA23" s="65">
        <f t="shared" si="123"/>
        <v>2649.8712832546353</v>
      </c>
      <c r="EB23" s="65">
        <f t="shared" si="124"/>
        <v>2808.8635602499135</v>
      </c>
      <c r="EC23" s="65">
        <f t="shared" si="125"/>
        <v>2977.3953738649084</v>
      </c>
      <c r="ED23" s="65">
        <f t="shared" si="126"/>
        <v>3156.039096296803</v>
      </c>
      <c r="EE23" s="65">
        <f t="shared" si="127"/>
        <v>3345.4014420746116</v>
      </c>
      <c r="EF23" s="65">
        <f t="shared" si="128"/>
        <v>3546.1255285990883</v>
      </c>
      <c r="EG23" s="65">
        <f t="shared" si="129"/>
        <v>3758.893060315034</v>
      </c>
      <c r="EH23" s="65">
        <f t="shared" si="130"/>
        <v>3984.4266439339362</v>
      </c>
      <c r="EI23" s="65">
        <f t="shared" si="131"/>
        <v>4223.492242569972</v>
      </c>
      <c r="EJ23" s="65">
        <f t="shared" si="132"/>
        <v>4476.901777124171</v>
      </c>
      <c r="EK23" s="65">
        <f t="shared" si="133"/>
        <v>4745.515883751621</v>
      </c>
      <c r="EL23" s="65">
        <f t="shared" si="134"/>
        <v>5030.246836776719</v>
      </c>
      <c r="EM23" s="65">
        <f t="shared" si="135"/>
        <v>5332.061646983322</v>
      </c>
      <c r="EN23" s="65">
        <f t="shared" si="136"/>
        <v>5651.985345802322</v>
      </c>
      <c r="EO23" s="65">
        <f t="shared" si="137"/>
        <v>5991.104466550461</v>
      </c>
      <c r="EP23" s="65">
        <f t="shared" si="138"/>
        <v>6350.570734543489</v>
      </c>
      <c r="EQ23" s="65">
        <f t="shared" si="139"/>
        <v>6731.604978616099</v>
      </c>
      <c r="ER23" s="65">
        <f t="shared" si="140"/>
        <v>7135.501277333065</v>
      </c>
      <c r="ES23" s="65">
        <f t="shared" si="141"/>
        <v>7563.63135397305</v>
      </c>
      <c r="ET23" s="65">
        <f t="shared" si="142"/>
        <v>8017.449235211433</v>
      </c>
      <c r="EU23" s="65">
        <f t="shared" si="143"/>
        <v>8498.49618932412</v>
      </c>
      <c r="EV23" s="65">
        <f t="shared" si="144"/>
        <v>9008.405960683567</v>
      </c>
      <c r="EW23" s="65">
        <f t="shared" si="145"/>
        <v>9548.910318324582</v>
      </c>
      <c r="EX23" s="65">
        <f t="shared" si="146"/>
        <v>10121.844937424057</v>
      </c>
      <c r="EY23" s="65">
        <f t="shared" si="147"/>
        <v>10729.155633669501</v>
      </c>
      <c r="EZ23" s="65">
        <f t="shared" si="148"/>
        <v>11372.904971689672</v>
      </c>
      <c r="FA23" s="65">
        <f t="shared" si="149"/>
        <v>12055.279269991053</v>
      </c>
      <c r="FB23" s="65">
        <f t="shared" si="150"/>
        <v>12778.596026190517</v>
      </c>
      <c r="FC23" s="65">
        <f t="shared" si="151"/>
        <v>13545.311787761948</v>
      </c>
      <c r="FD23" s="65">
        <f t="shared" si="152"/>
        <v>14358.030495027666</v>
      </c>
      <c r="FE23" s="65">
        <f t="shared" si="153"/>
        <v>15219.512324729327</v>
      </c>
      <c r="FF23" s="65">
        <f t="shared" si="154"/>
        <v>16132.683064213088</v>
      </c>
      <c r="FG23" s="65">
        <f t="shared" si="155"/>
        <v>17100.644048065875</v>
      </c>
      <c r="FH23" s="65">
        <f t="shared" si="156"/>
        <v>18126.682690949827</v>
      </c>
      <c r="FI23" s="65">
        <f t="shared" si="157"/>
        <v>19214.28365240682</v>
      </c>
      <c r="FJ23" s="65">
        <f t="shared" si="158"/>
        <v>20367.140671551228</v>
      </c>
      <c r="FK23" s="65">
        <f t="shared" si="159"/>
        <v>21589.1691118443</v>
      </c>
      <c r="FL23" s="65">
        <f t="shared" si="160"/>
        <v>22884.51925855496</v>
      </c>
      <c r="FM23" s="65">
        <f t="shared" si="161"/>
        <v>24257.590414068258</v>
      </c>
      <c r="FN23" s="65">
        <f t="shared" si="162"/>
        <v>25713.045838912356</v>
      </c>
      <c r="FO23" s="65">
        <f t="shared" si="163"/>
        <v>27255.8285892471</v>
      </c>
      <c r="FP23" s="65">
        <f t="shared" si="164"/>
        <v>28891.178304601926</v>
      </c>
      <c r="FQ23" s="65">
        <f t="shared" si="165"/>
        <v>30624.649002878043</v>
      </c>
      <c r="FR23" s="65">
        <f t="shared" si="166"/>
        <v>32462.127943050727</v>
      </c>
      <c r="FS23" s="65">
        <f t="shared" si="167"/>
        <v>34409.855619633774</v>
      </c>
      <c r="FT23" s="65">
        <f t="shared" si="168"/>
        <v>36474.4469568118</v>
      </c>
      <c r="FU23" s="65">
        <f t="shared" si="169"/>
        <v>38662.91377422051</v>
      </c>
      <c r="FV23" s="65">
        <f t="shared" si="170"/>
        <v>40982.68860067375</v>
      </c>
      <c r="FW23" s="65">
        <f t="shared" si="171"/>
        <v>43441.649916714174</v>
      </c>
      <c r="FX23" s="65">
        <f t="shared" si="172"/>
        <v>46048.14891171703</v>
      </c>
      <c r="FY23" s="65">
        <f t="shared" si="173"/>
        <v>48811.037846420055</v>
      </c>
      <c r="FZ23" s="65">
        <f t="shared" si="174"/>
        <v>51739.70011720526</v>
      </c>
      <c r="GA23" s="65">
        <f t="shared" si="175"/>
        <v>54844.08212423758</v>
      </c>
      <c r="GB23" s="65">
        <f t="shared" si="176"/>
        <v>58134.72705169184</v>
      </c>
      <c r="GC23" s="65">
        <f t="shared" si="177"/>
        <v>61622.810674793356</v>
      </c>
      <c r="GD23" s="65">
        <f t="shared" si="178"/>
        <v>65320.17931528096</v>
      </c>
      <c r="GE23" s="65">
        <f t="shared" si="179"/>
        <v>69239.39007419783</v>
      </c>
      <c r="GF23" s="65">
        <f t="shared" si="180"/>
        <v>73393.7534786497</v>
      </c>
      <c r="GG23" s="65">
        <f t="shared" si="181"/>
        <v>77797.37868736868</v>
      </c>
      <c r="GH23" s="65">
        <f t="shared" si="182"/>
        <v>82465.2214086108</v>
      </c>
      <c r="GI23" s="65">
        <f t="shared" si="183"/>
        <v>87413.13469312745</v>
      </c>
      <c r="GJ23" s="65">
        <f t="shared" si="184"/>
        <v>92657.9227747151</v>
      </c>
      <c r="GK23" s="65">
        <f t="shared" si="185"/>
        <v>98217.398141198</v>
      </c>
      <c r="GL23" s="65">
        <f t="shared" si="186"/>
        <v>104110.4420296699</v>
      </c>
      <c r="GM23" s="65">
        <f t="shared" si="187"/>
        <v>110357.0685514501</v>
      </c>
      <c r="GN23" s="65">
        <f t="shared" si="188"/>
        <v>116978.4926645371</v>
      </c>
      <c r="GO23" s="65">
        <f t="shared" si="189"/>
        <v>123997.20222440934</v>
      </c>
      <c r="GP23" s="65">
        <f t="shared" si="190"/>
        <v>131437.0343578739</v>
      </c>
      <c r="GQ23" s="65">
        <f t="shared" si="191"/>
        <v>139323.25641934635</v>
      </c>
      <c r="GR23" s="65">
        <f t="shared" si="192"/>
        <v>147682.65180450713</v>
      </c>
      <c r="GS23" s="65">
        <f t="shared" si="193"/>
        <v>156543.61091277757</v>
      </c>
      <c r="GT23" s="65">
        <f t="shared" si="194"/>
        <v>165936.22756754424</v>
      </c>
      <c r="GU23" s="65">
        <f t="shared" si="195"/>
        <v>175892.4012215969</v>
      </c>
      <c r="GV23" s="65">
        <f t="shared" si="196"/>
        <v>186445.94529489274</v>
      </c>
      <c r="GW23" s="65">
        <f t="shared" si="197"/>
        <v>197632.70201258632</v>
      </c>
    </row>
    <row r="24" spans="1:205" ht="15">
      <c r="A24" s="9">
        <v>20</v>
      </c>
      <c r="B24" s="1" t="str">
        <f>'Page 3 (MStage DCF)'!B28</f>
        <v>Vectren Corp.</v>
      </c>
      <c r="C24" s="64"/>
      <c r="D24" s="64">
        <f t="shared" si="7"/>
        <v>0.11526146003280477</v>
      </c>
      <c r="E24" s="65">
        <f>-'Page 3 (MStage DCF)'!C28</f>
        <v>-24.44618846153846</v>
      </c>
      <c r="F24" s="65">
        <f>'Page 3 (MStage DCF)'!D28*(1+'Page 3 (MStage DCF)'!$E28)</f>
        <v>1.4268666666666667</v>
      </c>
      <c r="G24" s="65">
        <f>F24*(1+'Page 3 (MStage DCF)'!$E28)</f>
        <v>1.4970209444444444</v>
      </c>
      <c r="H24" s="65">
        <f>G24*(1+'Page 3 (MStage DCF)'!$E28)</f>
        <v>1.570624474212963</v>
      </c>
      <c r="I24" s="65">
        <f>H24*(1+'Page 3 (MStage DCF)'!$E28)</f>
        <v>1.6478468441951002</v>
      </c>
      <c r="J24" s="65">
        <f>I24*(1+'Page 3 (MStage DCF)'!$E28)</f>
        <v>1.728865980701359</v>
      </c>
      <c r="K24" s="92">
        <f>J24*(1+'Page 3 (MStage DCF)'!F28)</f>
        <v>1.816990121662109</v>
      </c>
      <c r="L24" s="65">
        <f>K24*(1+'Page 3 (MStage DCF)'!G28)</f>
        <v>1.9128868225276092</v>
      </c>
      <c r="M24" s="65">
        <f>L24*(1+'Page 3 (MStage DCF)'!H28)</f>
        <v>2.0172985615905747</v>
      </c>
      <c r="N24" s="65">
        <f>M24*(1+'Page 3 (MStage DCF)'!I28)</f>
        <v>2.131051786035821</v>
      </c>
      <c r="O24" s="65">
        <f>N24*(1+'Page 3 (MStage DCF)'!J28)</f>
        <v>2.255067160806517</v>
      </c>
      <c r="P24" s="65">
        <f t="shared" si="8"/>
        <v>2.390371190454908</v>
      </c>
      <c r="Q24" s="65">
        <f t="shared" si="9"/>
        <v>2.5337934618822024</v>
      </c>
      <c r="R24" s="65">
        <f t="shared" si="10"/>
        <v>2.685821069595135</v>
      </c>
      <c r="S24" s="65">
        <f t="shared" si="11"/>
        <v>2.846970333770843</v>
      </c>
      <c r="T24" s="65">
        <f t="shared" si="12"/>
        <v>3.017788553797094</v>
      </c>
      <c r="U24" s="65">
        <f t="shared" si="13"/>
        <v>3.19885586702492</v>
      </c>
      <c r="V24" s="65">
        <f t="shared" si="14"/>
        <v>3.3907872190464152</v>
      </c>
      <c r="W24" s="65">
        <f t="shared" si="15"/>
        <v>3.5942344521892005</v>
      </c>
      <c r="X24" s="65">
        <f t="shared" si="16"/>
        <v>3.8098885193205527</v>
      </c>
      <c r="Y24" s="65">
        <f t="shared" si="17"/>
        <v>4.038481830479786</v>
      </c>
      <c r="Z24" s="65">
        <f t="shared" si="18"/>
        <v>4.280790740308574</v>
      </c>
      <c r="AA24" s="65">
        <f t="shared" si="19"/>
        <v>4.537638184727089</v>
      </c>
      <c r="AB24" s="65">
        <f t="shared" si="20"/>
        <v>4.8098964758107146</v>
      </c>
      <c r="AC24" s="65">
        <f t="shared" si="21"/>
        <v>5.0984902643593575</v>
      </c>
      <c r="AD24" s="65">
        <f t="shared" si="22"/>
        <v>5.404399680220919</v>
      </c>
      <c r="AE24" s="65">
        <f t="shared" si="23"/>
        <v>5.728663661034175</v>
      </c>
      <c r="AF24" s="65">
        <f t="shared" si="24"/>
        <v>6.072383480696226</v>
      </c>
      <c r="AG24" s="65">
        <f t="shared" si="25"/>
        <v>6.4367264895380005</v>
      </c>
      <c r="AH24" s="65">
        <f t="shared" si="26"/>
        <v>6.8229300789102805</v>
      </c>
      <c r="AI24" s="65">
        <f t="shared" si="27"/>
        <v>7.232305883644898</v>
      </c>
      <c r="AJ24" s="65">
        <f t="shared" si="28"/>
        <v>7.666244236663593</v>
      </c>
      <c r="AK24" s="65">
        <f t="shared" si="29"/>
        <v>8.126218890863408</v>
      </c>
      <c r="AL24" s="65">
        <f t="shared" si="30"/>
        <v>8.613792024315213</v>
      </c>
      <c r="AM24" s="65">
        <f t="shared" si="31"/>
        <v>9.130619545774126</v>
      </c>
      <c r="AN24" s="65">
        <f t="shared" si="32"/>
        <v>9.678456718520573</v>
      </c>
      <c r="AO24" s="65">
        <f t="shared" si="33"/>
        <v>10.259164121631809</v>
      </c>
      <c r="AP24" s="65">
        <f t="shared" si="34"/>
        <v>10.874713968929719</v>
      </c>
      <c r="AQ24" s="65">
        <f t="shared" si="35"/>
        <v>11.527196807065502</v>
      </c>
      <c r="AR24" s="65">
        <f t="shared" si="36"/>
        <v>12.218828615489434</v>
      </c>
      <c r="AS24" s="65">
        <f t="shared" si="37"/>
        <v>12.951958332418801</v>
      </c>
      <c r="AT24" s="65">
        <f t="shared" si="38"/>
        <v>13.72907583236393</v>
      </c>
      <c r="AU24" s="65">
        <f t="shared" si="39"/>
        <v>14.552820382305768</v>
      </c>
      <c r="AV24" s="65">
        <f t="shared" si="40"/>
        <v>15.425989605244116</v>
      </c>
      <c r="AW24" s="65">
        <f t="shared" si="41"/>
        <v>16.351548981558764</v>
      </c>
      <c r="AX24" s="65">
        <f t="shared" si="42"/>
        <v>17.33264192045229</v>
      </c>
      <c r="AY24" s="65">
        <f t="shared" si="43"/>
        <v>18.372600435679427</v>
      </c>
      <c r="AZ24" s="65">
        <f t="shared" si="44"/>
        <v>19.474956461820195</v>
      </c>
      <c r="BA24" s="65">
        <f t="shared" si="45"/>
        <v>20.643453849529408</v>
      </c>
      <c r="BB24" s="65">
        <f t="shared" si="46"/>
        <v>21.882061080501174</v>
      </c>
      <c r="BC24" s="65">
        <f t="shared" si="47"/>
        <v>23.194984745331247</v>
      </c>
      <c r="BD24" s="65">
        <f t="shared" si="48"/>
        <v>24.586683830051122</v>
      </c>
      <c r="BE24" s="65">
        <f t="shared" si="49"/>
        <v>26.06188485985419</v>
      </c>
      <c r="BF24" s="65">
        <f t="shared" si="50"/>
        <v>27.625597951445442</v>
      </c>
      <c r="BG24" s="65">
        <f t="shared" si="51"/>
        <v>29.283133828532172</v>
      </c>
      <c r="BH24" s="65">
        <f t="shared" si="52"/>
        <v>31.040121858244103</v>
      </c>
      <c r="BI24" s="65">
        <f t="shared" si="53"/>
        <v>32.90252916973875</v>
      </c>
      <c r="BJ24" s="65">
        <f t="shared" si="54"/>
        <v>34.876680919923075</v>
      </c>
      <c r="BK24" s="65">
        <f t="shared" si="55"/>
        <v>36.96928177511846</v>
      </c>
      <c r="BL24" s="65">
        <f t="shared" si="56"/>
        <v>39.18743868162557</v>
      </c>
      <c r="BM24" s="65">
        <f t="shared" si="57"/>
        <v>41.53868500252311</v>
      </c>
      <c r="BN24" s="65">
        <f t="shared" si="58"/>
        <v>44.031006102674496</v>
      </c>
      <c r="BO24" s="65">
        <f t="shared" si="59"/>
        <v>46.67286646883497</v>
      </c>
      <c r="BP24" s="65">
        <f t="shared" si="60"/>
        <v>49.47323845696507</v>
      </c>
      <c r="BQ24" s="65">
        <f t="shared" si="61"/>
        <v>52.44163276438298</v>
      </c>
      <c r="BR24" s="65">
        <f t="shared" si="62"/>
        <v>55.588130730245965</v>
      </c>
      <c r="BS24" s="65">
        <f t="shared" si="63"/>
        <v>58.923418574060726</v>
      </c>
      <c r="BT24" s="65">
        <f t="shared" si="64"/>
        <v>62.458823688504374</v>
      </c>
      <c r="BU24" s="65">
        <f t="shared" si="65"/>
        <v>66.20635310981464</v>
      </c>
      <c r="BV24" s="65">
        <f t="shared" si="66"/>
        <v>70.17873429640352</v>
      </c>
      <c r="BW24" s="65">
        <f t="shared" si="67"/>
        <v>74.38945835418774</v>
      </c>
      <c r="BX24" s="65">
        <f t="shared" si="68"/>
        <v>78.85282585543901</v>
      </c>
      <c r="BY24" s="65">
        <f t="shared" si="69"/>
        <v>83.58399540676535</v>
      </c>
      <c r="BZ24" s="65">
        <f t="shared" si="70"/>
        <v>88.59903513117128</v>
      </c>
      <c r="CA24" s="65">
        <f t="shared" si="71"/>
        <v>93.91497723904156</v>
      </c>
      <c r="CB24" s="65">
        <f t="shared" si="72"/>
        <v>99.54987587338407</v>
      </c>
      <c r="CC24" s="65">
        <f t="shared" si="73"/>
        <v>105.52286842578712</v>
      </c>
      <c r="CD24" s="65">
        <f t="shared" si="74"/>
        <v>111.85424053133436</v>
      </c>
      <c r="CE24" s="65">
        <f t="shared" si="75"/>
        <v>118.56549496321442</v>
      </c>
      <c r="CF24" s="65">
        <f t="shared" si="76"/>
        <v>125.67942466100729</v>
      </c>
      <c r="CG24" s="65">
        <f t="shared" si="77"/>
        <v>133.22019014066774</v>
      </c>
      <c r="CH24" s="65">
        <f t="shared" si="78"/>
        <v>141.2134015491078</v>
      </c>
      <c r="CI24" s="65">
        <f t="shared" si="79"/>
        <v>149.6862056420543</v>
      </c>
      <c r="CJ24" s="65">
        <f t="shared" si="80"/>
        <v>158.66737798057756</v>
      </c>
      <c r="CK24" s="65">
        <f t="shared" si="81"/>
        <v>168.18742065941223</v>
      </c>
      <c r="CL24" s="65">
        <f t="shared" si="82"/>
        <v>178.27866589897698</v>
      </c>
      <c r="CM24" s="65">
        <f t="shared" si="83"/>
        <v>188.97538585291562</v>
      </c>
      <c r="CN24" s="65">
        <f t="shared" si="84"/>
        <v>200.31390900409056</v>
      </c>
      <c r="CO24" s="65">
        <f t="shared" si="85"/>
        <v>212.332743544336</v>
      </c>
      <c r="CP24" s="65">
        <f t="shared" si="86"/>
        <v>225.07270815699619</v>
      </c>
      <c r="CQ24" s="65">
        <f t="shared" si="87"/>
        <v>238.57707064641596</v>
      </c>
      <c r="CR24" s="65">
        <f t="shared" si="88"/>
        <v>252.89169488520093</v>
      </c>
      <c r="CS24" s="65">
        <f t="shared" si="89"/>
        <v>268.065196578313</v>
      </c>
      <c r="CT24" s="65">
        <f t="shared" si="90"/>
        <v>284.1491083730118</v>
      </c>
      <c r="CU24" s="65">
        <f t="shared" si="91"/>
        <v>301.19805487539253</v>
      </c>
      <c r="CV24" s="65">
        <f t="shared" si="92"/>
        <v>319.2699381679161</v>
      </c>
      <c r="CW24" s="65">
        <f t="shared" si="93"/>
        <v>338.4261344579911</v>
      </c>
      <c r="CX24" s="65">
        <f t="shared" si="94"/>
        <v>358.7317025254706</v>
      </c>
      <c r="CY24" s="65">
        <f t="shared" si="95"/>
        <v>380.25560467699887</v>
      </c>
      <c r="CZ24" s="65">
        <f t="shared" si="96"/>
        <v>403.0709409576188</v>
      </c>
      <c r="DA24" s="65">
        <f t="shared" si="97"/>
        <v>427.25519741507594</v>
      </c>
      <c r="DB24" s="65">
        <f t="shared" si="98"/>
        <v>452.89050925998055</v>
      </c>
      <c r="DC24" s="65">
        <f t="shared" si="99"/>
        <v>480.06393981557943</v>
      </c>
      <c r="DD24" s="65">
        <f t="shared" si="100"/>
        <v>508.8677762045142</v>
      </c>
      <c r="DE24" s="65">
        <f t="shared" si="101"/>
        <v>539.3998427767851</v>
      </c>
      <c r="DF24" s="65">
        <f t="shared" si="102"/>
        <v>571.7638333433923</v>
      </c>
      <c r="DG24" s="65">
        <f t="shared" si="103"/>
        <v>606.0696633439959</v>
      </c>
      <c r="DH24" s="65">
        <f t="shared" si="104"/>
        <v>642.4338431446357</v>
      </c>
      <c r="DI24" s="65">
        <f t="shared" si="105"/>
        <v>680.9798737333139</v>
      </c>
      <c r="DJ24" s="65">
        <f t="shared" si="106"/>
        <v>721.8386661573128</v>
      </c>
      <c r="DK24" s="65">
        <f t="shared" si="107"/>
        <v>765.1489861267515</v>
      </c>
      <c r="DL24" s="65">
        <f t="shared" si="108"/>
        <v>811.0579252943567</v>
      </c>
      <c r="DM24" s="65">
        <f t="shared" si="109"/>
        <v>859.7214008120181</v>
      </c>
      <c r="DN24" s="65">
        <f t="shared" si="110"/>
        <v>911.3046848607393</v>
      </c>
      <c r="DO24" s="65">
        <f t="shared" si="111"/>
        <v>965.9829659523837</v>
      </c>
      <c r="DP24" s="65">
        <f t="shared" si="112"/>
        <v>1023.9419439095267</v>
      </c>
      <c r="DQ24" s="65">
        <f t="shared" si="113"/>
        <v>1085.3784605440983</v>
      </c>
      <c r="DR24" s="65">
        <f t="shared" si="114"/>
        <v>1150.5011681767442</v>
      </c>
      <c r="DS24" s="65">
        <f t="shared" si="115"/>
        <v>1219.531238267349</v>
      </c>
      <c r="DT24" s="65">
        <f t="shared" si="116"/>
        <v>1292.70311256339</v>
      </c>
      <c r="DU24" s="65">
        <f t="shared" si="117"/>
        <v>1370.2652993171935</v>
      </c>
      <c r="DV24" s="65">
        <f t="shared" si="118"/>
        <v>1452.4812172762252</v>
      </c>
      <c r="DW24" s="65">
        <f t="shared" si="119"/>
        <v>1539.6300903127988</v>
      </c>
      <c r="DX24" s="65">
        <f t="shared" si="120"/>
        <v>1632.0078957315668</v>
      </c>
      <c r="DY24" s="65">
        <f t="shared" si="121"/>
        <v>1729.9283694754608</v>
      </c>
      <c r="DZ24" s="65">
        <f t="shared" si="122"/>
        <v>1833.7240716439885</v>
      </c>
      <c r="EA24" s="65">
        <f t="shared" si="123"/>
        <v>1943.7475159426278</v>
      </c>
      <c r="EB24" s="65">
        <f t="shared" si="124"/>
        <v>2060.3723668991856</v>
      </c>
      <c r="EC24" s="65">
        <f t="shared" si="125"/>
        <v>2183.994708913137</v>
      </c>
      <c r="ED24" s="65">
        <f t="shared" si="126"/>
        <v>2315.0343914479254</v>
      </c>
      <c r="EE24" s="65">
        <f t="shared" si="127"/>
        <v>2453.936454934801</v>
      </c>
      <c r="EF24" s="65">
        <f t="shared" si="128"/>
        <v>2601.1726422308893</v>
      </c>
      <c r="EG24" s="65">
        <f t="shared" si="129"/>
        <v>2757.2430007647426</v>
      </c>
      <c r="EH24" s="65">
        <f t="shared" si="130"/>
        <v>2922.677580810627</v>
      </c>
      <c r="EI24" s="65">
        <f t="shared" si="131"/>
        <v>3098.038235659265</v>
      </c>
      <c r="EJ24" s="65">
        <f t="shared" si="132"/>
        <v>3283.920529798821</v>
      </c>
      <c r="EK24" s="65">
        <f t="shared" si="133"/>
        <v>3480.9557615867507</v>
      </c>
      <c r="EL24" s="65">
        <f t="shared" si="134"/>
        <v>3689.813107281956</v>
      </c>
      <c r="EM24" s="65">
        <f t="shared" si="135"/>
        <v>3911.2018937188736</v>
      </c>
      <c r="EN24" s="65">
        <f t="shared" si="136"/>
        <v>4145.874007342006</v>
      </c>
      <c r="EO24" s="65">
        <f t="shared" si="137"/>
        <v>4394.626447782526</v>
      </c>
      <c r="EP24" s="65">
        <f t="shared" si="138"/>
        <v>4658.304034649478</v>
      </c>
      <c r="EQ24" s="65">
        <f t="shared" si="139"/>
        <v>4937.802276728447</v>
      </c>
      <c r="ER24" s="65">
        <f t="shared" si="140"/>
        <v>5234.070413332154</v>
      </c>
      <c r="ES24" s="65">
        <f t="shared" si="141"/>
        <v>5548.114638132084</v>
      </c>
      <c r="ET24" s="65">
        <f t="shared" si="142"/>
        <v>5881.0015164200095</v>
      </c>
      <c r="EU24" s="65">
        <f t="shared" si="143"/>
        <v>6233.861607405211</v>
      </c>
      <c r="EV24" s="65">
        <f t="shared" si="144"/>
        <v>6607.893303849523</v>
      </c>
      <c r="EW24" s="65">
        <f t="shared" si="145"/>
        <v>7004.3669020804955</v>
      </c>
      <c r="EX24" s="65">
        <f t="shared" si="146"/>
        <v>7424.628916205325</v>
      </c>
      <c r="EY24" s="65">
        <f t="shared" si="147"/>
        <v>7870.106651177645</v>
      </c>
      <c r="EZ24" s="65">
        <f t="shared" si="148"/>
        <v>8342.313050248304</v>
      </c>
      <c r="FA24" s="65">
        <f t="shared" si="149"/>
        <v>8842.851833263203</v>
      </c>
      <c r="FB24" s="65">
        <f t="shared" si="150"/>
        <v>9373.422943258996</v>
      </c>
      <c r="FC24" s="65">
        <f t="shared" si="151"/>
        <v>9935.828319854536</v>
      </c>
      <c r="FD24" s="65">
        <f t="shared" si="152"/>
        <v>10531.978019045808</v>
      </c>
      <c r="FE24" s="65">
        <f t="shared" si="153"/>
        <v>11163.896700188558</v>
      </c>
      <c r="FF24" s="65">
        <f t="shared" si="154"/>
        <v>11833.73050219987</v>
      </c>
      <c r="FG24" s="65">
        <f t="shared" si="155"/>
        <v>12543.754332331864</v>
      </c>
      <c r="FH24" s="65">
        <f t="shared" si="156"/>
        <v>13296.379592271776</v>
      </c>
      <c r="FI24" s="65">
        <f t="shared" si="157"/>
        <v>14094.162367808083</v>
      </c>
      <c r="FJ24" s="65">
        <f t="shared" si="158"/>
        <v>14939.81210987657</v>
      </c>
      <c r="FK24" s="65">
        <f t="shared" si="159"/>
        <v>15836.200836469165</v>
      </c>
      <c r="FL24" s="65">
        <f t="shared" si="160"/>
        <v>16786.372886657315</v>
      </c>
      <c r="FM24" s="65">
        <f t="shared" si="161"/>
        <v>17793.555259856756</v>
      </c>
      <c r="FN24" s="65">
        <f t="shared" si="162"/>
        <v>18861.168575448162</v>
      </c>
      <c r="FO24" s="65">
        <f t="shared" si="163"/>
        <v>19992.83868997505</v>
      </c>
      <c r="FP24" s="65">
        <f t="shared" si="164"/>
        <v>21192.409011373555</v>
      </c>
      <c r="FQ24" s="65">
        <f t="shared" si="165"/>
        <v>22463.95355205597</v>
      </c>
      <c r="FR24" s="65">
        <f t="shared" si="166"/>
        <v>23811.79076517933</v>
      </c>
      <c r="FS24" s="65">
        <f t="shared" si="167"/>
        <v>25240.49821109009</v>
      </c>
      <c r="FT24" s="65">
        <f t="shared" si="168"/>
        <v>26754.928103755497</v>
      </c>
      <c r="FU24" s="65">
        <f t="shared" si="169"/>
        <v>28360.223789980828</v>
      </c>
      <c r="FV24" s="65">
        <f t="shared" si="170"/>
        <v>30061.837217379678</v>
      </c>
      <c r="FW24" s="65">
        <f t="shared" si="171"/>
        <v>31865.54745042246</v>
      </c>
      <c r="FX24" s="65">
        <f t="shared" si="172"/>
        <v>33777.48029744781</v>
      </c>
      <c r="FY24" s="65">
        <f t="shared" si="173"/>
        <v>35804.12911529468</v>
      </c>
      <c r="FZ24" s="65">
        <f t="shared" si="174"/>
        <v>37952.37686221236</v>
      </c>
      <c r="GA24" s="65">
        <f t="shared" si="175"/>
        <v>40229.5194739451</v>
      </c>
      <c r="GB24" s="65">
        <f t="shared" si="176"/>
        <v>42643.29064238181</v>
      </c>
      <c r="GC24" s="65">
        <f t="shared" si="177"/>
        <v>45201.88808092473</v>
      </c>
      <c r="GD24" s="65">
        <f t="shared" si="178"/>
        <v>47914.00136578021</v>
      </c>
      <c r="GE24" s="65">
        <f t="shared" si="179"/>
        <v>50788.84144772703</v>
      </c>
      <c r="GF24" s="65">
        <f t="shared" si="180"/>
        <v>53836.17193459065</v>
      </c>
      <c r="GG24" s="65">
        <f t="shared" si="181"/>
        <v>57066.34225066609</v>
      </c>
      <c r="GH24" s="65">
        <f t="shared" si="182"/>
        <v>60490.32278570606</v>
      </c>
      <c r="GI24" s="65">
        <f t="shared" si="183"/>
        <v>64119.74215284843</v>
      </c>
      <c r="GJ24" s="65">
        <f t="shared" si="184"/>
        <v>67966.92668201933</v>
      </c>
      <c r="GK24" s="65">
        <f t="shared" si="185"/>
        <v>72044.9422829405</v>
      </c>
      <c r="GL24" s="65">
        <f t="shared" si="186"/>
        <v>76367.63881991693</v>
      </c>
      <c r="GM24" s="65">
        <f t="shared" si="187"/>
        <v>80949.69714911195</v>
      </c>
      <c r="GN24" s="65">
        <f t="shared" si="188"/>
        <v>85806.67897805867</v>
      </c>
      <c r="GO24" s="65">
        <f t="shared" si="189"/>
        <v>90955.0797167422</v>
      </c>
      <c r="GP24" s="65">
        <f t="shared" si="190"/>
        <v>96412.38449974674</v>
      </c>
      <c r="GQ24" s="65">
        <f t="shared" si="191"/>
        <v>102197.12756973154</v>
      </c>
      <c r="GR24" s="65">
        <f t="shared" si="192"/>
        <v>108328.95522391544</v>
      </c>
      <c r="GS24" s="65">
        <f t="shared" si="193"/>
        <v>114828.69253735038</v>
      </c>
      <c r="GT24" s="65">
        <f t="shared" si="194"/>
        <v>121718.4140895914</v>
      </c>
      <c r="GU24" s="65">
        <f t="shared" si="195"/>
        <v>129021.5189349669</v>
      </c>
      <c r="GV24" s="65">
        <f t="shared" si="196"/>
        <v>136762.81007106492</v>
      </c>
      <c r="GW24" s="65">
        <f t="shared" si="197"/>
        <v>144968.5786753288</v>
      </c>
    </row>
    <row r="25" spans="1:205" ht="15">
      <c r="A25" s="9">
        <v>21</v>
      </c>
      <c r="B25" s="1" t="str">
        <f>'Page 3 (MStage DCF)'!B29</f>
        <v>Wisconsin Energy</v>
      </c>
      <c r="C25" s="64"/>
      <c r="D25" s="64">
        <f t="shared" si="7"/>
        <v>0.09784484904498313</v>
      </c>
      <c r="E25" s="65">
        <f>-'Page 3 (MStage DCF)'!C29</f>
        <v>-54.0038</v>
      </c>
      <c r="F25" s="65">
        <f>'Page 3 (MStage DCF)'!D29*(1+'Page 3 (MStage DCF)'!$E29)</f>
        <v>1.743946666666667</v>
      </c>
      <c r="G25" s="65">
        <f>F25*(1+'Page 3 (MStage DCF)'!$E29)</f>
        <v>1.9008437351111116</v>
      </c>
      <c r="H25" s="65">
        <f>G25*(1+'Page 3 (MStage DCF)'!$E29)</f>
        <v>2.071856309813275</v>
      </c>
      <c r="I25" s="65">
        <f>H25*(1+'Page 3 (MStage DCF)'!$E29)</f>
        <v>2.258254315819476</v>
      </c>
      <c r="J25" s="65">
        <f>I25*(1+'Page 3 (MStage DCF)'!$E29)</f>
        <v>2.461421929099368</v>
      </c>
      <c r="K25" s="92">
        <f>J25*(1+'Page 3 (MStage DCF)'!F29)</f>
        <v>2.6705744202414508</v>
      </c>
      <c r="L25" s="65">
        <f>K25*(1+'Page 3 (MStage DCF)'!G29)</f>
        <v>2.884161027762539</v>
      </c>
      <c r="M25" s="65">
        <f>L25*(1+'Page 3 (MStage DCF)'!H29)</f>
        <v>3.100425035494267</v>
      </c>
      <c r="N25" s="65">
        <f>M25*(1+'Page 3 (MStage DCF)'!I29)</f>
        <v>3.3174203388118046</v>
      </c>
      <c r="O25" s="65">
        <f>N25*(1+'Page 3 (MStage DCF)'!J29)</f>
        <v>3.533034230721578</v>
      </c>
      <c r="P25" s="65">
        <f t="shared" si="8"/>
        <v>3.745016284564873</v>
      </c>
      <c r="Q25" s="65">
        <f t="shared" si="9"/>
        <v>3.969717261638766</v>
      </c>
      <c r="R25" s="65">
        <f t="shared" si="10"/>
        <v>4.207900297337092</v>
      </c>
      <c r="S25" s="65">
        <f t="shared" si="11"/>
        <v>4.460374315177318</v>
      </c>
      <c r="T25" s="65">
        <f t="shared" si="12"/>
        <v>4.727996774087957</v>
      </c>
      <c r="U25" s="65">
        <f t="shared" si="13"/>
        <v>5.011676580533235</v>
      </c>
      <c r="V25" s="65">
        <f t="shared" si="14"/>
        <v>5.31237717536523</v>
      </c>
      <c r="W25" s="65">
        <f t="shared" si="15"/>
        <v>5.631119805887144</v>
      </c>
      <c r="X25" s="65">
        <f t="shared" si="16"/>
        <v>5.968986994240373</v>
      </c>
      <c r="Y25" s="65">
        <f t="shared" si="17"/>
        <v>6.327126213894796</v>
      </c>
      <c r="Z25" s="65">
        <f t="shared" si="18"/>
        <v>6.706753786728484</v>
      </c>
      <c r="AA25" s="65">
        <f t="shared" si="19"/>
        <v>7.109159013932193</v>
      </c>
      <c r="AB25" s="65">
        <f t="shared" si="20"/>
        <v>7.535708554768125</v>
      </c>
      <c r="AC25" s="65">
        <f t="shared" si="21"/>
        <v>7.987851068054213</v>
      </c>
      <c r="AD25" s="65">
        <f t="shared" si="22"/>
        <v>8.467122132137467</v>
      </c>
      <c r="AE25" s="65">
        <f t="shared" si="23"/>
        <v>8.975149460065715</v>
      </c>
      <c r="AF25" s="65">
        <f t="shared" si="24"/>
        <v>9.51365842766966</v>
      </c>
      <c r="AG25" s="65">
        <f t="shared" si="25"/>
        <v>10.08447793332984</v>
      </c>
      <c r="AH25" s="65">
        <f t="shared" si="26"/>
        <v>10.68954660932963</v>
      </c>
      <c r="AI25" s="65">
        <f t="shared" si="27"/>
        <v>11.330919405889409</v>
      </c>
      <c r="AJ25" s="65">
        <f t="shared" si="28"/>
        <v>12.010774570242774</v>
      </c>
      <c r="AK25" s="65">
        <f t="shared" si="29"/>
        <v>12.73142104445734</v>
      </c>
      <c r="AL25" s="65">
        <f t="shared" si="30"/>
        <v>13.495306307124782</v>
      </c>
      <c r="AM25" s="65">
        <f t="shared" si="31"/>
        <v>14.305024685552269</v>
      </c>
      <c r="AN25" s="65">
        <f t="shared" si="32"/>
        <v>15.163326166685406</v>
      </c>
      <c r="AO25" s="65">
        <f t="shared" si="33"/>
        <v>16.07312573668653</v>
      </c>
      <c r="AP25" s="65">
        <f t="shared" si="34"/>
        <v>17.037513280887723</v>
      </c>
      <c r="AQ25" s="65">
        <f t="shared" si="35"/>
        <v>18.059764077740986</v>
      </c>
      <c r="AR25" s="65">
        <f t="shared" si="36"/>
        <v>19.143349922405445</v>
      </c>
      <c r="AS25" s="65">
        <f t="shared" si="37"/>
        <v>20.291950917749773</v>
      </c>
      <c r="AT25" s="65">
        <f t="shared" si="38"/>
        <v>21.50946797281476</v>
      </c>
      <c r="AU25" s="65">
        <f t="shared" si="39"/>
        <v>22.800036051183646</v>
      </c>
      <c r="AV25" s="65">
        <f t="shared" si="40"/>
        <v>24.168038214254665</v>
      </c>
      <c r="AW25" s="65">
        <f t="shared" si="41"/>
        <v>25.618120507109946</v>
      </c>
      <c r="AX25" s="65">
        <f t="shared" si="42"/>
        <v>27.155207737536543</v>
      </c>
      <c r="AY25" s="65">
        <f t="shared" si="43"/>
        <v>28.784520201788737</v>
      </c>
      <c r="AZ25" s="65">
        <f t="shared" si="44"/>
        <v>30.511591413896063</v>
      </c>
      <c r="BA25" s="65">
        <f t="shared" si="45"/>
        <v>32.34228689872983</v>
      </c>
      <c r="BB25" s="65">
        <f t="shared" si="46"/>
        <v>34.28282411265362</v>
      </c>
      <c r="BC25" s="65">
        <f t="shared" si="47"/>
        <v>36.33979355941284</v>
      </c>
      <c r="BD25" s="65">
        <f t="shared" si="48"/>
        <v>38.520181172977615</v>
      </c>
      <c r="BE25" s="65">
        <f t="shared" si="49"/>
        <v>40.831392043356274</v>
      </c>
      <c r="BF25" s="65">
        <f t="shared" si="50"/>
        <v>43.28127556595765</v>
      </c>
      <c r="BG25" s="65">
        <f t="shared" si="51"/>
        <v>45.87815209991511</v>
      </c>
      <c r="BH25" s="65">
        <f t="shared" si="52"/>
        <v>48.630841225910025</v>
      </c>
      <c r="BI25" s="65">
        <f t="shared" si="53"/>
        <v>51.54869169946463</v>
      </c>
      <c r="BJ25" s="65">
        <f t="shared" si="54"/>
        <v>54.641613201432506</v>
      </c>
      <c r="BK25" s="65">
        <f t="shared" si="55"/>
        <v>57.92010999351846</v>
      </c>
      <c r="BL25" s="65">
        <f t="shared" si="56"/>
        <v>61.39531659312957</v>
      </c>
      <c r="BM25" s="65">
        <f t="shared" si="57"/>
        <v>65.07903558871735</v>
      </c>
      <c r="BN25" s="65">
        <f t="shared" si="58"/>
        <v>68.9837777240404</v>
      </c>
      <c r="BO25" s="65">
        <f t="shared" si="59"/>
        <v>73.12280438748282</v>
      </c>
      <c r="BP25" s="65">
        <f t="shared" si="60"/>
        <v>77.51017265073179</v>
      </c>
      <c r="BQ25" s="65">
        <f t="shared" si="61"/>
        <v>82.1607830097757</v>
      </c>
      <c r="BR25" s="65">
        <f t="shared" si="62"/>
        <v>87.09042999036224</v>
      </c>
      <c r="BS25" s="65">
        <f t="shared" si="63"/>
        <v>92.31585578978398</v>
      </c>
      <c r="BT25" s="65">
        <f t="shared" si="64"/>
        <v>97.85480713717102</v>
      </c>
      <c r="BU25" s="65">
        <f t="shared" si="65"/>
        <v>103.7260955654013</v>
      </c>
      <c r="BV25" s="65">
        <f t="shared" si="66"/>
        <v>109.94966129932538</v>
      </c>
      <c r="BW25" s="65">
        <f t="shared" si="67"/>
        <v>116.54664097728491</v>
      </c>
      <c r="BX25" s="65">
        <f t="shared" si="68"/>
        <v>123.539439435922</v>
      </c>
      <c r="BY25" s="65">
        <f t="shared" si="69"/>
        <v>130.95180580207733</v>
      </c>
      <c r="BZ25" s="65">
        <f t="shared" si="70"/>
        <v>138.80891415020199</v>
      </c>
      <c r="CA25" s="65">
        <f t="shared" si="71"/>
        <v>147.13744899921412</v>
      </c>
      <c r="CB25" s="65">
        <f t="shared" si="72"/>
        <v>155.96569593916698</v>
      </c>
      <c r="CC25" s="65">
        <f t="shared" si="73"/>
        <v>165.323637695517</v>
      </c>
      <c r="CD25" s="65">
        <f t="shared" si="74"/>
        <v>175.24305595724803</v>
      </c>
      <c r="CE25" s="65">
        <f t="shared" si="75"/>
        <v>185.75763931468293</v>
      </c>
      <c r="CF25" s="65">
        <f t="shared" si="76"/>
        <v>196.9030976735639</v>
      </c>
      <c r="CG25" s="65">
        <f t="shared" si="77"/>
        <v>208.71728353397776</v>
      </c>
      <c r="CH25" s="65">
        <f t="shared" si="78"/>
        <v>221.24032054601645</v>
      </c>
      <c r="CI25" s="65">
        <f t="shared" si="79"/>
        <v>234.51473977877745</v>
      </c>
      <c r="CJ25" s="65">
        <f t="shared" si="80"/>
        <v>248.5856241655041</v>
      </c>
      <c r="CK25" s="65">
        <f t="shared" si="81"/>
        <v>263.5007616154344</v>
      </c>
      <c r="CL25" s="65">
        <f t="shared" si="82"/>
        <v>279.31080731236045</v>
      </c>
      <c r="CM25" s="65">
        <f t="shared" si="83"/>
        <v>296.0694557511021</v>
      </c>
      <c r="CN25" s="65">
        <f t="shared" si="84"/>
        <v>313.83362309616825</v>
      </c>
      <c r="CO25" s="65">
        <f t="shared" si="85"/>
        <v>332.6636404819384</v>
      </c>
      <c r="CP25" s="65">
        <f t="shared" si="86"/>
        <v>352.6234589108547</v>
      </c>
      <c r="CQ25" s="65">
        <f t="shared" si="87"/>
        <v>373.78086644550604</v>
      </c>
      <c r="CR25" s="65">
        <f t="shared" si="88"/>
        <v>396.2077184322364</v>
      </c>
      <c r="CS25" s="65">
        <f t="shared" si="89"/>
        <v>419.9801815381706</v>
      </c>
      <c r="CT25" s="65">
        <f t="shared" si="90"/>
        <v>445.1789924304609</v>
      </c>
      <c r="CU25" s="65">
        <f t="shared" si="91"/>
        <v>471.88973197628854</v>
      </c>
      <c r="CV25" s="65">
        <f t="shared" si="92"/>
        <v>500.2031158948659</v>
      </c>
      <c r="CW25" s="65">
        <f t="shared" si="93"/>
        <v>530.2153028485579</v>
      </c>
      <c r="CX25" s="65">
        <f t="shared" si="94"/>
        <v>562.0282210194714</v>
      </c>
      <c r="CY25" s="65">
        <f t="shared" si="95"/>
        <v>595.7499142806397</v>
      </c>
      <c r="CZ25" s="65">
        <f t="shared" si="96"/>
        <v>631.4949091374781</v>
      </c>
      <c r="DA25" s="65">
        <f t="shared" si="97"/>
        <v>669.3846036857268</v>
      </c>
      <c r="DB25" s="65">
        <f t="shared" si="98"/>
        <v>709.5476799068705</v>
      </c>
      <c r="DC25" s="65">
        <f t="shared" si="99"/>
        <v>752.1205407012827</v>
      </c>
      <c r="DD25" s="65">
        <f t="shared" si="100"/>
        <v>797.2477731433597</v>
      </c>
      <c r="DE25" s="65">
        <f t="shared" si="101"/>
        <v>845.0826395319614</v>
      </c>
      <c r="DF25" s="65">
        <f t="shared" si="102"/>
        <v>895.7875979038791</v>
      </c>
      <c r="DG25" s="65">
        <f t="shared" si="103"/>
        <v>949.5348537781119</v>
      </c>
      <c r="DH25" s="65">
        <f t="shared" si="104"/>
        <v>1006.5069450047987</v>
      </c>
      <c r="DI25" s="65">
        <f t="shared" si="105"/>
        <v>1066.8973617050867</v>
      </c>
      <c r="DJ25" s="65">
        <f t="shared" si="106"/>
        <v>1130.911203407392</v>
      </c>
      <c r="DK25" s="65">
        <f t="shared" si="107"/>
        <v>1198.7658756118356</v>
      </c>
      <c r="DL25" s="65">
        <f t="shared" si="108"/>
        <v>1270.6918281485457</v>
      </c>
      <c r="DM25" s="65">
        <f t="shared" si="109"/>
        <v>1346.9333378374586</v>
      </c>
      <c r="DN25" s="65">
        <f t="shared" si="110"/>
        <v>1427.749338107706</v>
      </c>
      <c r="DO25" s="65">
        <f t="shared" si="111"/>
        <v>1513.4142983941686</v>
      </c>
      <c r="DP25" s="65">
        <f t="shared" si="112"/>
        <v>1604.2191562978187</v>
      </c>
      <c r="DQ25" s="65">
        <f t="shared" si="113"/>
        <v>1700.472305675688</v>
      </c>
      <c r="DR25" s="65">
        <f t="shared" si="114"/>
        <v>1802.5006440162292</v>
      </c>
      <c r="DS25" s="65">
        <f t="shared" si="115"/>
        <v>1910.650682657203</v>
      </c>
      <c r="DT25" s="65">
        <f t="shared" si="116"/>
        <v>2025.2897236166355</v>
      </c>
      <c r="DU25" s="65">
        <f t="shared" si="117"/>
        <v>2146.8071070336337</v>
      </c>
      <c r="DV25" s="65">
        <f t="shared" si="118"/>
        <v>2275.615533455652</v>
      </c>
      <c r="DW25" s="65">
        <f t="shared" si="119"/>
        <v>2412.152465462991</v>
      </c>
      <c r="DX25" s="65">
        <f t="shared" si="120"/>
        <v>2556.881613390771</v>
      </c>
      <c r="DY25" s="65">
        <f t="shared" si="121"/>
        <v>2710.2945101942173</v>
      </c>
      <c r="DZ25" s="65">
        <f t="shared" si="122"/>
        <v>2872.9121808058703</v>
      </c>
      <c r="EA25" s="65">
        <f t="shared" si="123"/>
        <v>3045.286911654223</v>
      </c>
      <c r="EB25" s="65">
        <f t="shared" si="124"/>
        <v>3228.0041263534763</v>
      </c>
      <c r="EC25" s="65">
        <f t="shared" si="125"/>
        <v>3421.684373934685</v>
      </c>
      <c r="ED25" s="65">
        <f t="shared" si="126"/>
        <v>3626.9854363707664</v>
      </c>
      <c r="EE25" s="65">
        <f t="shared" si="127"/>
        <v>3844.6045625530123</v>
      </c>
      <c r="EF25" s="65">
        <f t="shared" si="128"/>
        <v>4075.280836306193</v>
      </c>
      <c r="EG25" s="65">
        <f t="shared" si="129"/>
        <v>4319.797686484565</v>
      </c>
      <c r="EH25" s="65">
        <f t="shared" si="130"/>
        <v>4578.985547673639</v>
      </c>
      <c r="EI25" s="65">
        <f t="shared" si="131"/>
        <v>4853.724680534058</v>
      </c>
      <c r="EJ25" s="65">
        <f t="shared" si="132"/>
        <v>5144.948161366102</v>
      </c>
      <c r="EK25" s="65">
        <f t="shared" si="133"/>
        <v>5453.645051048068</v>
      </c>
      <c r="EL25" s="65">
        <f t="shared" si="134"/>
        <v>5780.863754110953</v>
      </c>
      <c r="EM25" s="65">
        <f t="shared" si="135"/>
        <v>6127.71557935761</v>
      </c>
      <c r="EN25" s="65">
        <f t="shared" si="136"/>
        <v>6495.378514119067</v>
      </c>
      <c r="EO25" s="65">
        <f t="shared" si="137"/>
        <v>6885.101224966212</v>
      </c>
      <c r="EP25" s="65">
        <f t="shared" si="138"/>
        <v>7298.2072984641845</v>
      </c>
      <c r="EQ25" s="65">
        <f t="shared" si="139"/>
        <v>7736.099736372036</v>
      </c>
      <c r="ER25" s="65">
        <f t="shared" si="140"/>
        <v>8200.265720554358</v>
      </c>
      <c r="ES25" s="65">
        <f t="shared" si="141"/>
        <v>8692.28166378762</v>
      </c>
      <c r="ET25" s="65">
        <f t="shared" si="142"/>
        <v>9213.818563614877</v>
      </c>
      <c r="EU25" s="65">
        <f t="shared" si="143"/>
        <v>9766.64767743177</v>
      </c>
      <c r="EV25" s="65">
        <f t="shared" si="144"/>
        <v>10352.646538077677</v>
      </c>
      <c r="EW25" s="65">
        <f t="shared" si="145"/>
        <v>10973.805330362338</v>
      </c>
      <c r="EX25" s="65">
        <f t="shared" si="146"/>
        <v>11632.23365018408</v>
      </c>
      <c r="EY25" s="65">
        <f t="shared" si="147"/>
        <v>12330.167669195125</v>
      </c>
      <c r="EZ25" s="65">
        <f t="shared" si="148"/>
        <v>13069.977729346834</v>
      </c>
      <c r="FA25" s="65">
        <f t="shared" si="149"/>
        <v>13854.176393107646</v>
      </c>
      <c r="FB25" s="65">
        <f t="shared" si="150"/>
        <v>14685.426976694105</v>
      </c>
      <c r="FC25" s="65">
        <f t="shared" si="151"/>
        <v>15566.552595295752</v>
      </c>
      <c r="FD25" s="65">
        <f t="shared" si="152"/>
        <v>16500.5457510135</v>
      </c>
      <c r="FE25" s="65">
        <f t="shared" si="153"/>
        <v>17490.578496074308</v>
      </c>
      <c r="FF25" s="65">
        <f t="shared" si="154"/>
        <v>18540.013205838768</v>
      </c>
      <c r="FG25" s="65">
        <f t="shared" si="155"/>
        <v>19652.413998189095</v>
      </c>
      <c r="FH25" s="65">
        <f t="shared" si="156"/>
        <v>20831.55883808044</v>
      </c>
      <c r="FI25" s="65">
        <f t="shared" si="157"/>
        <v>22081.452368365266</v>
      </c>
      <c r="FJ25" s="65">
        <f t="shared" si="158"/>
        <v>23406.339510467184</v>
      </c>
      <c r="FK25" s="65">
        <f t="shared" si="159"/>
        <v>24810.719881095214</v>
      </c>
      <c r="FL25" s="65">
        <f t="shared" si="160"/>
        <v>26299.36307396093</v>
      </c>
      <c r="FM25" s="65">
        <f t="shared" si="161"/>
        <v>27877.324858398588</v>
      </c>
      <c r="FN25" s="65">
        <f t="shared" si="162"/>
        <v>29549.964349902504</v>
      </c>
      <c r="FO25" s="65">
        <f t="shared" si="163"/>
        <v>31322.962210896658</v>
      </c>
      <c r="FP25" s="65">
        <f t="shared" si="164"/>
        <v>33202.33994355046</v>
      </c>
      <c r="FQ25" s="65">
        <f t="shared" si="165"/>
        <v>35194.48034016349</v>
      </c>
      <c r="FR25" s="65">
        <f t="shared" si="166"/>
        <v>37306.1491605733</v>
      </c>
      <c r="FS25" s="65">
        <f t="shared" si="167"/>
        <v>39544.518110207704</v>
      </c>
      <c r="FT25" s="65">
        <f t="shared" si="168"/>
        <v>41917.18919682017</v>
      </c>
      <c r="FU25" s="65">
        <f t="shared" si="169"/>
        <v>44432.22054862938</v>
      </c>
      <c r="FV25" s="65">
        <f t="shared" si="170"/>
        <v>47098.153781547146</v>
      </c>
      <c r="FW25" s="65">
        <f t="shared" si="171"/>
        <v>49924.04300843998</v>
      </c>
      <c r="FX25" s="65">
        <f t="shared" si="172"/>
        <v>52919.48558894638</v>
      </c>
      <c r="FY25" s="65">
        <f t="shared" si="173"/>
        <v>56094.654724283166</v>
      </c>
      <c r="FZ25" s="65">
        <f t="shared" si="174"/>
        <v>59460.33400774016</v>
      </c>
      <c r="GA25" s="65">
        <f t="shared" si="175"/>
        <v>63027.95404820457</v>
      </c>
      <c r="GB25" s="65">
        <f t="shared" si="176"/>
        <v>66809.63129109684</v>
      </c>
      <c r="GC25" s="65">
        <f t="shared" si="177"/>
        <v>70818.20916856265</v>
      </c>
      <c r="GD25" s="65">
        <f t="shared" si="178"/>
        <v>75067.30171867642</v>
      </c>
      <c r="GE25" s="65">
        <f t="shared" si="179"/>
        <v>79571.33982179701</v>
      </c>
      <c r="GF25" s="65">
        <f t="shared" si="180"/>
        <v>84345.62021110483</v>
      </c>
      <c r="GG25" s="65">
        <f t="shared" si="181"/>
        <v>89406.35742377113</v>
      </c>
      <c r="GH25" s="65">
        <f t="shared" si="182"/>
        <v>94770.7388691974</v>
      </c>
      <c r="GI25" s="65">
        <f t="shared" si="183"/>
        <v>100456.98320134926</v>
      </c>
      <c r="GJ25" s="65">
        <f t="shared" si="184"/>
        <v>106484.40219343021</v>
      </c>
      <c r="GK25" s="65">
        <f t="shared" si="185"/>
        <v>112873.46632503603</v>
      </c>
      <c r="GL25" s="65">
        <f t="shared" si="186"/>
        <v>119645.8743045382</v>
      </c>
      <c r="GM25" s="65">
        <f t="shared" si="187"/>
        <v>126824.6267628105</v>
      </c>
      <c r="GN25" s="65">
        <f t="shared" si="188"/>
        <v>134434.10436857914</v>
      </c>
      <c r="GO25" s="65">
        <f t="shared" si="189"/>
        <v>142500.15063069388</v>
      </c>
      <c r="GP25" s="65">
        <f t="shared" si="190"/>
        <v>151050.15966853552</v>
      </c>
      <c r="GQ25" s="65">
        <f t="shared" si="191"/>
        <v>160113.16924864767</v>
      </c>
      <c r="GR25" s="65">
        <f t="shared" si="192"/>
        <v>169719.95940356655</v>
      </c>
      <c r="GS25" s="65">
        <f t="shared" si="193"/>
        <v>179903.15696778055</v>
      </c>
      <c r="GT25" s="65">
        <f t="shared" si="194"/>
        <v>190697.3463858474</v>
      </c>
      <c r="GU25" s="65">
        <f t="shared" si="195"/>
        <v>202139.18716899827</v>
      </c>
      <c r="GV25" s="65">
        <f t="shared" si="196"/>
        <v>214267.53839913817</v>
      </c>
      <c r="GW25" s="65">
        <f t="shared" si="197"/>
        <v>227123.59070308646</v>
      </c>
    </row>
    <row r="26" spans="1:205" ht="15">
      <c r="A26" s="9">
        <v>22</v>
      </c>
      <c r="B26" s="1" t="str">
        <f>'Page 3 (MStage DCF)'!B30</f>
        <v>Xcel Energy Inc.</v>
      </c>
      <c r="C26" s="64"/>
      <c r="D26" s="64">
        <f t="shared" si="7"/>
        <v>0.10986085014875514</v>
      </c>
      <c r="E26" s="65">
        <f>-'Page 3 (MStage DCF)'!C30</f>
        <v>-21.837884615384613</v>
      </c>
      <c r="F26" s="65">
        <f>'Page 3 (MStage DCF)'!D30*(1+'Page 3 (MStage DCF)'!$E30)</f>
        <v>1.073428</v>
      </c>
      <c r="G26" s="65">
        <f>F26*(1+'Page 3 (MStage DCF)'!$E30)</f>
        <v>1.1408392784</v>
      </c>
      <c r="H26" s="65">
        <f>G26*(1+'Page 3 (MStage DCF)'!$E30)</f>
        <v>1.21248398508352</v>
      </c>
      <c r="I26" s="65">
        <f>H26*(1+'Page 3 (MStage DCF)'!$E30)</f>
        <v>1.288627979346765</v>
      </c>
      <c r="J26" s="65">
        <f>I26*(1+'Page 3 (MStage DCF)'!$E30)</f>
        <v>1.3695538164497418</v>
      </c>
      <c r="K26" s="92">
        <f>J26*(1+'Page 3 (MStage DCF)'!F30)</f>
        <v>1.4549226710084424</v>
      </c>
      <c r="L26" s="65">
        <f>K26*(1+'Page 3 (MStage DCF)'!G30)</f>
        <v>1.5449338869214981</v>
      </c>
      <c r="M26" s="65">
        <f>L26*(1+'Page 3 (MStage DCF)'!H30)</f>
        <v>1.6397928275784779</v>
      </c>
      <c r="N26" s="65">
        <f>M26*(1+'Page 3 (MStage DCF)'!I30)</f>
        <v>1.7397108705389264</v>
      </c>
      <c r="O26" s="65">
        <f>N26*(1+'Page 3 (MStage DCF)'!J30)</f>
        <v>1.8449053878441801</v>
      </c>
      <c r="P26" s="65">
        <f t="shared" si="8"/>
        <v>1.955599711114831</v>
      </c>
      <c r="Q26" s="65">
        <f t="shared" si="9"/>
        <v>2.072935693781721</v>
      </c>
      <c r="R26" s="65">
        <f t="shared" si="10"/>
        <v>2.1973118354086245</v>
      </c>
      <c r="S26" s="65">
        <f t="shared" si="11"/>
        <v>2.329150545533142</v>
      </c>
      <c r="T26" s="65">
        <f t="shared" si="12"/>
        <v>2.468899578265131</v>
      </c>
      <c r="U26" s="65">
        <f t="shared" si="13"/>
        <v>2.617033552961039</v>
      </c>
      <c r="V26" s="65">
        <f t="shared" si="14"/>
        <v>2.7740555661387014</v>
      </c>
      <c r="W26" s="65">
        <f t="shared" si="15"/>
        <v>2.940498900107024</v>
      </c>
      <c r="X26" s="65">
        <f t="shared" si="16"/>
        <v>3.1169288341134456</v>
      </c>
      <c r="Y26" s="65">
        <f t="shared" si="17"/>
        <v>3.3039445641602523</v>
      </c>
      <c r="Z26" s="65">
        <f t="shared" si="18"/>
        <v>3.5021812380098676</v>
      </c>
      <c r="AA26" s="65">
        <f t="shared" si="19"/>
        <v>3.71231211229046</v>
      </c>
      <c r="AB26" s="65">
        <f t="shared" si="20"/>
        <v>3.9350508390278875</v>
      </c>
      <c r="AC26" s="65">
        <f t="shared" si="21"/>
        <v>4.171153889369561</v>
      </c>
      <c r="AD26" s="65">
        <f t="shared" si="22"/>
        <v>4.421423122731736</v>
      </c>
      <c r="AE26" s="65">
        <f t="shared" si="23"/>
        <v>4.68670851009564</v>
      </c>
      <c r="AF26" s="65">
        <f t="shared" si="24"/>
        <v>4.967911020701378</v>
      </c>
      <c r="AG26" s="65">
        <f t="shared" si="25"/>
        <v>5.265985681943461</v>
      </c>
      <c r="AH26" s="65">
        <f t="shared" si="26"/>
        <v>5.581944822860069</v>
      </c>
      <c r="AI26" s="65">
        <f t="shared" si="27"/>
        <v>5.916861512231673</v>
      </c>
      <c r="AJ26" s="65">
        <f t="shared" si="28"/>
        <v>6.2718732029655735</v>
      </c>
      <c r="AK26" s="65">
        <f t="shared" si="29"/>
        <v>6.6481855951435085</v>
      </c>
      <c r="AL26" s="65">
        <f t="shared" si="30"/>
        <v>7.047076730852119</v>
      </c>
      <c r="AM26" s="65">
        <f t="shared" si="31"/>
        <v>7.469901334703247</v>
      </c>
      <c r="AN26" s="65">
        <f t="shared" si="32"/>
        <v>7.918095414785442</v>
      </c>
      <c r="AO26" s="65">
        <f t="shared" si="33"/>
        <v>8.393181139672569</v>
      </c>
      <c r="AP26" s="65">
        <f t="shared" si="34"/>
        <v>8.896772008052924</v>
      </c>
      <c r="AQ26" s="65">
        <f t="shared" si="35"/>
        <v>9.4305783285361</v>
      </c>
      <c r="AR26" s="65">
        <f t="shared" si="36"/>
        <v>9.996413028248266</v>
      </c>
      <c r="AS26" s="65">
        <f t="shared" si="37"/>
        <v>10.596197809943163</v>
      </c>
      <c r="AT26" s="65">
        <f t="shared" si="38"/>
        <v>11.231969678539754</v>
      </c>
      <c r="AU26" s="65">
        <f t="shared" si="39"/>
        <v>11.90588785925214</v>
      </c>
      <c r="AV26" s="65">
        <f t="shared" si="40"/>
        <v>12.620241130807269</v>
      </c>
      <c r="AW26" s="65">
        <f t="shared" si="41"/>
        <v>13.377455598655706</v>
      </c>
      <c r="AX26" s="65">
        <f t="shared" si="42"/>
        <v>14.180102934575048</v>
      </c>
      <c r="AY26" s="65">
        <f t="shared" si="43"/>
        <v>15.030909110649551</v>
      </c>
      <c r="AZ26" s="65">
        <f t="shared" si="44"/>
        <v>15.932763657288525</v>
      </c>
      <c r="BA26" s="65">
        <f t="shared" si="45"/>
        <v>16.88872947672584</v>
      </c>
      <c r="BB26" s="65">
        <f t="shared" si="46"/>
        <v>17.90205324532939</v>
      </c>
      <c r="BC26" s="65">
        <f t="shared" si="47"/>
        <v>18.976176440049155</v>
      </c>
      <c r="BD26" s="65">
        <f t="shared" si="48"/>
        <v>20.114747026452104</v>
      </c>
      <c r="BE26" s="65">
        <f t="shared" si="49"/>
        <v>21.32163184803923</v>
      </c>
      <c r="BF26" s="65">
        <f t="shared" si="50"/>
        <v>22.600929758921588</v>
      </c>
      <c r="BG26" s="65">
        <f t="shared" si="51"/>
        <v>23.956985544456884</v>
      </c>
      <c r="BH26" s="65">
        <f t="shared" si="52"/>
        <v>25.3944046771243</v>
      </c>
      <c r="BI26" s="65">
        <f t="shared" si="53"/>
        <v>26.91806895775176</v>
      </c>
      <c r="BJ26" s="65">
        <f t="shared" si="54"/>
        <v>28.533153095216868</v>
      </c>
      <c r="BK26" s="65">
        <f t="shared" si="55"/>
        <v>30.24514228092988</v>
      </c>
      <c r="BL26" s="65">
        <f t="shared" si="56"/>
        <v>32.05985081778567</v>
      </c>
      <c r="BM26" s="65">
        <f t="shared" si="57"/>
        <v>33.983441866852814</v>
      </c>
      <c r="BN26" s="65">
        <f t="shared" si="58"/>
        <v>36.022448378863984</v>
      </c>
      <c r="BO26" s="65">
        <f t="shared" si="59"/>
        <v>38.18379528159583</v>
      </c>
      <c r="BP26" s="65">
        <f t="shared" si="60"/>
        <v>40.47482299849158</v>
      </c>
      <c r="BQ26" s="65">
        <f t="shared" si="61"/>
        <v>42.90331237840108</v>
      </c>
      <c r="BR26" s="65">
        <f t="shared" si="62"/>
        <v>45.47751112110515</v>
      </c>
      <c r="BS26" s="65">
        <f t="shared" si="63"/>
        <v>48.20616178837147</v>
      </c>
      <c r="BT26" s="65">
        <f t="shared" si="64"/>
        <v>51.09853149567376</v>
      </c>
      <c r="BU26" s="65">
        <f t="shared" si="65"/>
        <v>54.16444338541419</v>
      </c>
      <c r="BV26" s="65">
        <f t="shared" si="66"/>
        <v>57.414309988539046</v>
      </c>
      <c r="BW26" s="65">
        <f t="shared" si="67"/>
        <v>60.85916858785139</v>
      </c>
      <c r="BX26" s="65">
        <f t="shared" si="68"/>
        <v>64.51071870312248</v>
      </c>
      <c r="BY26" s="65">
        <f t="shared" si="69"/>
        <v>68.38136182530982</v>
      </c>
      <c r="BZ26" s="65">
        <f t="shared" si="70"/>
        <v>72.48424353482842</v>
      </c>
      <c r="CA26" s="65">
        <f t="shared" si="71"/>
        <v>76.83329814691812</v>
      </c>
      <c r="CB26" s="65">
        <f t="shared" si="72"/>
        <v>81.44329603573321</v>
      </c>
      <c r="CC26" s="65">
        <f t="shared" si="73"/>
        <v>86.3298937978772</v>
      </c>
      <c r="CD26" s="65">
        <f t="shared" si="74"/>
        <v>91.50968742574985</v>
      </c>
      <c r="CE26" s="65">
        <f t="shared" si="75"/>
        <v>97.00026867129485</v>
      </c>
      <c r="CF26" s="65">
        <f t="shared" si="76"/>
        <v>102.82028479157255</v>
      </c>
      <c r="CG26" s="65">
        <f t="shared" si="77"/>
        <v>108.9895018790669</v>
      </c>
      <c r="CH26" s="65">
        <f t="shared" si="78"/>
        <v>115.52887199181093</v>
      </c>
      <c r="CI26" s="65">
        <f t="shared" si="79"/>
        <v>122.4606043113196</v>
      </c>
      <c r="CJ26" s="65">
        <f t="shared" si="80"/>
        <v>129.8082405699988</v>
      </c>
      <c r="CK26" s="65">
        <f t="shared" si="81"/>
        <v>137.59673500419873</v>
      </c>
      <c r="CL26" s="65">
        <f t="shared" si="82"/>
        <v>145.85253910445067</v>
      </c>
      <c r="CM26" s="65">
        <f t="shared" si="83"/>
        <v>154.60369145071772</v>
      </c>
      <c r="CN26" s="65">
        <f t="shared" si="84"/>
        <v>163.8799129377608</v>
      </c>
      <c r="CO26" s="65">
        <f t="shared" si="85"/>
        <v>173.71270771402644</v>
      </c>
      <c r="CP26" s="65">
        <f t="shared" si="86"/>
        <v>184.13547017686804</v>
      </c>
      <c r="CQ26" s="65">
        <f t="shared" si="87"/>
        <v>195.18359838748015</v>
      </c>
      <c r="CR26" s="65">
        <f t="shared" si="88"/>
        <v>206.89461429072895</v>
      </c>
      <c r="CS26" s="65">
        <f t="shared" si="89"/>
        <v>219.3082911481727</v>
      </c>
      <c r="CT26" s="65">
        <f t="shared" si="90"/>
        <v>232.4667886170631</v>
      </c>
      <c r="CU26" s="65">
        <f t="shared" si="91"/>
        <v>246.4147959340869</v>
      </c>
      <c r="CV26" s="65">
        <f t="shared" si="92"/>
        <v>261.19968369013213</v>
      </c>
      <c r="CW26" s="65">
        <f t="shared" si="93"/>
        <v>276.87166471154006</v>
      </c>
      <c r="CX26" s="65">
        <f t="shared" si="94"/>
        <v>293.4839645942325</v>
      </c>
      <c r="CY26" s="65">
        <f t="shared" si="95"/>
        <v>311.0930024698864</v>
      </c>
      <c r="CZ26" s="65">
        <f t="shared" si="96"/>
        <v>329.75858261807963</v>
      </c>
      <c r="DA26" s="65">
        <f t="shared" si="97"/>
        <v>349.5440975751644</v>
      </c>
      <c r="DB26" s="65">
        <f t="shared" si="98"/>
        <v>370.5167434296743</v>
      </c>
      <c r="DC26" s="65">
        <f t="shared" si="99"/>
        <v>392.7477480354548</v>
      </c>
      <c r="DD26" s="65">
        <f t="shared" si="100"/>
        <v>416.3126129175821</v>
      </c>
      <c r="DE26" s="65">
        <f t="shared" si="101"/>
        <v>441.29136969263703</v>
      </c>
      <c r="DF26" s="65">
        <f t="shared" si="102"/>
        <v>467.76885187419526</v>
      </c>
      <c r="DG26" s="65">
        <f t="shared" si="103"/>
        <v>495.834982986647</v>
      </c>
      <c r="DH26" s="65">
        <f t="shared" si="104"/>
        <v>525.5850819658458</v>
      </c>
      <c r="DI26" s="65">
        <f t="shared" si="105"/>
        <v>557.1201868837966</v>
      </c>
      <c r="DJ26" s="65">
        <f t="shared" si="106"/>
        <v>590.5473980968244</v>
      </c>
      <c r="DK26" s="65">
        <f t="shared" si="107"/>
        <v>625.9802419826339</v>
      </c>
      <c r="DL26" s="65">
        <f t="shared" si="108"/>
        <v>663.539056501592</v>
      </c>
      <c r="DM26" s="65">
        <f t="shared" si="109"/>
        <v>703.3513998916875</v>
      </c>
      <c r="DN26" s="65">
        <f t="shared" si="110"/>
        <v>745.5524838851887</v>
      </c>
      <c r="DO26" s="65">
        <f t="shared" si="111"/>
        <v>790.2856329183</v>
      </c>
      <c r="DP26" s="65">
        <f t="shared" si="112"/>
        <v>837.7027708933981</v>
      </c>
      <c r="DQ26" s="65">
        <f t="shared" si="113"/>
        <v>887.964937147002</v>
      </c>
      <c r="DR26" s="65">
        <f t="shared" si="114"/>
        <v>941.2428333758222</v>
      </c>
      <c r="DS26" s="65">
        <f t="shared" si="115"/>
        <v>997.7174033783716</v>
      </c>
      <c r="DT26" s="65">
        <f t="shared" si="116"/>
        <v>1057.580447581074</v>
      </c>
      <c r="DU26" s="65">
        <f t="shared" si="117"/>
        <v>1121.0352744359384</v>
      </c>
      <c r="DV26" s="65">
        <f t="shared" si="118"/>
        <v>1188.2973909020948</v>
      </c>
      <c r="DW26" s="65">
        <f t="shared" si="119"/>
        <v>1259.5952343562205</v>
      </c>
      <c r="DX26" s="65">
        <f t="shared" si="120"/>
        <v>1335.1709484175938</v>
      </c>
      <c r="DY26" s="65">
        <f t="shared" si="121"/>
        <v>1415.2812053226494</v>
      </c>
      <c r="DZ26" s="65">
        <f t="shared" si="122"/>
        <v>1500.1980776420085</v>
      </c>
      <c r="EA26" s="65">
        <f t="shared" si="123"/>
        <v>1590.209962300529</v>
      </c>
      <c r="EB26" s="65">
        <f t="shared" si="124"/>
        <v>1685.6225600385608</v>
      </c>
      <c r="EC26" s="65">
        <f t="shared" si="125"/>
        <v>1786.7599136408744</v>
      </c>
      <c r="ED26" s="65">
        <f t="shared" si="126"/>
        <v>1893.9655084593269</v>
      </c>
      <c r="EE26" s="65">
        <f t="shared" si="127"/>
        <v>2007.6034389668866</v>
      </c>
      <c r="EF26" s="65">
        <f t="shared" si="128"/>
        <v>2128.0596453048997</v>
      </c>
      <c r="EG26" s="65">
        <f t="shared" si="129"/>
        <v>2255.7432240231938</v>
      </c>
      <c r="EH26" s="65">
        <f t="shared" si="130"/>
        <v>2391.0878174645854</v>
      </c>
      <c r="EI26" s="65">
        <f t="shared" si="131"/>
        <v>2534.5530865124606</v>
      </c>
      <c r="EJ26" s="65">
        <f t="shared" si="132"/>
        <v>2686.626271703208</v>
      </c>
      <c r="EK26" s="65">
        <f t="shared" si="133"/>
        <v>2847.823848005401</v>
      </c>
      <c r="EL26" s="65">
        <f t="shared" si="134"/>
        <v>3018.6932788857252</v>
      </c>
      <c r="EM26" s="65">
        <f t="shared" si="135"/>
        <v>3199.814875618869</v>
      </c>
      <c r="EN26" s="65">
        <f t="shared" si="136"/>
        <v>3391.8037681560013</v>
      </c>
      <c r="EO26" s="65">
        <f t="shared" si="137"/>
        <v>3595.3119942453613</v>
      </c>
      <c r="EP26" s="65">
        <f t="shared" si="138"/>
        <v>3811.0307139000834</v>
      </c>
      <c r="EQ26" s="65">
        <f t="shared" si="139"/>
        <v>4039.6925567340886</v>
      </c>
      <c r="ER26" s="65">
        <f t="shared" si="140"/>
        <v>4282.0741101381345</v>
      </c>
      <c r="ES26" s="65">
        <f t="shared" si="141"/>
        <v>4538.998556746423</v>
      </c>
      <c r="ET26" s="65">
        <f t="shared" si="142"/>
        <v>4811.338470151209</v>
      </c>
      <c r="EU26" s="65">
        <f t="shared" si="143"/>
        <v>5100.018778360281</v>
      </c>
      <c r="EV26" s="65">
        <f t="shared" si="144"/>
        <v>5406.0199050618985</v>
      </c>
      <c r="EW26" s="65">
        <f t="shared" si="145"/>
        <v>5730.3810993656125</v>
      </c>
      <c r="EX26" s="65">
        <f t="shared" si="146"/>
        <v>6074.20396532755</v>
      </c>
      <c r="EY26" s="65">
        <f t="shared" si="147"/>
        <v>6438.656203247203</v>
      </c>
      <c r="EZ26" s="65">
        <f t="shared" si="148"/>
        <v>6824.975575442036</v>
      </c>
      <c r="FA26" s="65">
        <f t="shared" si="149"/>
        <v>7234.474109968558</v>
      </c>
      <c r="FB26" s="65">
        <f t="shared" si="150"/>
        <v>7668.542556566672</v>
      </c>
      <c r="FC26" s="65">
        <f t="shared" si="151"/>
        <v>8128.655109960672</v>
      </c>
      <c r="FD26" s="65">
        <f t="shared" si="152"/>
        <v>8616.374416558314</v>
      </c>
      <c r="FE26" s="65">
        <f t="shared" si="153"/>
        <v>9133.356881551814</v>
      </c>
      <c r="FF26" s="65">
        <f t="shared" si="154"/>
        <v>9681.358294444923</v>
      </c>
      <c r="FG26" s="65">
        <f t="shared" si="155"/>
        <v>10262.239792111619</v>
      </c>
      <c r="FH26" s="65">
        <f t="shared" si="156"/>
        <v>10877.974179638317</v>
      </c>
      <c r="FI26" s="65">
        <f t="shared" si="157"/>
        <v>11530.652630416616</v>
      </c>
      <c r="FJ26" s="65">
        <f t="shared" si="158"/>
        <v>12222.491788241614</v>
      </c>
      <c r="FK26" s="65">
        <f t="shared" si="159"/>
        <v>12955.841295536111</v>
      </c>
      <c r="FL26" s="65">
        <f t="shared" si="160"/>
        <v>13733.191773268278</v>
      </c>
      <c r="FM26" s="65">
        <f t="shared" si="161"/>
        <v>14557.183279664376</v>
      </c>
      <c r="FN26" s="65">
        <f t="shared" si="162"/>
        <v>15430.61427644424</v>
      </c>
      <c r="FO26" s="65">
        <f t="shared" si="163"/>
        <v>16356.451133030894</v>
      </c>
      <c r="FP26" s="65">
        <f t="shared" si="164"/>
        <v>17337.83820101275</v>
      </c>
      <c r="FQ26" s="65">
        <f t="shared" si="165"/>
        <v>18378.108493073516</v>
      </c>
      <c r="FR26" s="65">
        <f t="shared" si="166"/>
        <v>19480.795002657927</v>
      </c>
      <c r="FS26" s="65">
        <f t="shared" si="167"/>
        <v>20649.642702817404</v>
      </c>
      <c r="FT26" s="65">
        <f t="shared" si="168"/>
        <v>21888.62126498645</v>
      </c>
      <c r="FU26" s="65">
        <f t="shared" si="169"/>
        <v>23201.93854088564</v>
      </c>
      <c r="FV26" s="65">
        <f t="shared" si="170"/>
        <v>24594.05485333878</v>
      </c>
      <c r="FW26" s="65">
        <f t="shared" si="171"/>
        <v>26069.69814453911</v>
      </c>
      <c r="FX26" s="65">
        <f t="shared" si="172"/>
        <v>27633.88003321146</v>
      </c>
      <c r="FY26" s="65">
        <f t="shared" si="173"/>
        <v>29291.912835204148</v>
      </c>
      <c r="FZ26" s="65">
        <f t="shared" si="174"/>
        <v>31049.4276053164</v>
      </c>
      <c r="GA26" s="65">
        <f t="shared" si="175"/>
        <v>32912.393261635385</v>
      </c>
      <c r="GB26" s="65">
        <f t="shared" si="176"/>
        <v>34887.13685733351</v>
      </c>
      <c r="GC26" s="65">
        <f t="shared" si="177"/>
        <v>36980.36506877353</v>
      </c>
      <c r="GD26" s="65">
        <f t="shared" si="178"/>
        <v>39199.186972899945</v>
      </c>
      <c r="GE26" s="65">
        <f t="shared" si="179"/>
        <v>41551.138191273945</v>
      </c>
      <c r="GF26" s="65">
        <f t="shared" si="180"/>
        <v>44044.206482750385</v>
      </c>
      <c r="GG26" s="65">
        <f t="shared" si="181"/>
        <v>46686.85887171541</v>
      </c>
      <c r="GH26" s="65">
        <f t="shared" si="182"/>
        <v>49488.07040401834</v>
      </c>
      <c r="GI26" s="65">
        <f t="shared" si="183"/>
        <v>52457.35462825945</v>
      </c>
      <c r="GJ26" s="65">
        <f t="shared" si="184"/>
        <v>55604.79590595502</v>
      </c>
      <c r="GK26" s="65">
        <f t="shared" si="185"/>
        <v>58941.083660312324</v>
      </c>
      <c r="GL26" s="65">
        <f t="shared" si="186"/>
        <v>62477.54867993107</v>
      </c>
      <c r="GM26" s="65">
        <f t="shared" si="187"/>
        <v>66226.20160072694</v>
      </c>
      <c r="GN26" s="65">
        <f t="shared" si="188"/>
        <v>70199.77369677056</v>
      </c>
      <c r="GO26" s="65">
        <f t="shared" si="189"/>
        <v>74411.7601185768</v>
      </c>
      <c r="GP26" s="65">
        <f t="shared" si="190"/>
        <v>78876.4657256914</v>
      </c>
      <c r="GQ26" s="65">
        <f t="shared" si="191"/>
        <v>83609.05366923289</v>
      </c>
      <c r="GR26" s="65">
        <f t="shared" si="192"/>
        <v>88625.59688938687</v>
      </c>
      <c r="GS26" s="65">
        <f t="shared" si="193"/>
        <v>93943.13270275008</v>
      </c>
      <c r="GT26" s="65">
        <f t="shared" si="194"/>
        <v>99579.72066491509</v>
      </c>
      <c r="GU26" s="65">
        <f t="shared" si="195"/>
        <v>105554.50390481</v>
      </c>
      <c r="GV26" s="65">
        <f t="shared" si="196"/>
        <v>111887.7741390986</v>
      </c>
      <c r="GW26" s="65">
        <f t="shared" si="197"/>
        <v>118601.04058744453</v>
      </c>
    </row>
    <row r="27" spans="1:4" ht="15">
      <c r="A27" s="63"/>
      <c r="B27" s="63"/>
      <c r="C27" s="64"/>
      <c r="D27" s="64"/>
    </row>
    <row r="28" spans="1:5" ht="15">
      <c r="A28" s="63"/>
      <c r="B28" s="66" t="s">
        <v>6</v>
      </c>
      <c r="C28" s="67"/>
      <c r="D28" s="68">
        <f>AVERAGE(D5:D27)</f>
        <v>0.1069525518179578</v>
      </c>
      <c r="E28" s="69" t="s">
        <v>6</v>
      </c>
    </row>
    <row r="29" spans="1:5" ht="15">
      <c r="A29" s="63"/>
      <c r="B29" s="63"/>
      <c r="C29" s="64"/>
      <c r="D29" s="64">
        <f>MEDIAN(D5:D27)</f>
        <v>0.10940324879497731</v>
      </c>
      <c r="E29" s="69" t="s">
        <v>216</v>
      </c>
    </row>
    <row r="31" ht="15">
      <c r="A31" s="5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p21850</cp:lastModifiedBy>
  <cp:lastPrinted>2010-11-04T15:14:24Z</cp:lastPrinted>
  <dcterms:created xsi:type="dcterms:W3CDTF">2006-09-05T14:19:06Z</dcterms:created>
  <dcterms:modified xsi:type="dcterms:W3CDTF">2010-11-04T15:14:33Z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100749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2010-05-04T00:00:00Z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