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20" windowHeight="12150"/>
  </bookViews>
  <sheets>
    <sheet name="Summary" sheetId="1" r:id="rId1"/>
  </sheets>
  <definedNames>
    <definedName name="_xlnm.Print_Area" localSheetId="0">Summary!$B$2:$E$47</definedName>
    <definedName name="_xlnm.Print_Titles" localSheetId="0">Summary!$2:$3</definedName>
  </definedNames>
  <calcPr calcId="125725"/>
</workbook>
</file>

<file path=xl/calcChain.xml><?xml version="1.0" encoding="utf-8"?>
<calcChain xmlns="http://schemas.openxmlformats.org/spreadsheetml/2006/main">
  <c r="D38" i="1"/>
  <c r="D36"/>
  <c r="D33"/>
  <c r="D31"/>
  <c r="E29"/>
  <c r="D17"/>
  <c r="D16"/>
  <c r="D15"/>
  <c r="D14"/>
  <c r="D13"/>
  <c r="D10"/>
  <c r="D9"/>
  <c r="B9"/>
  <c r="D8"/>
  <c r="D19" l="1"/>
  <c r="D21" s="1"/>
  <c r="B10"/>
  <c r="B13"/>
  <c r="B14" s="1"/>
  <c r="D28"/>
  <c r="D32"/>
  <c r="D35"/>
  <c r="D37"/>
  <c r="D39"/>
  <c r="D45"/>
  <c r="B15" l="1"/>
  <c r="D41"/>
  <c r="D43" s="1"/>
  <c r="B16"/>
  <c r="B17" l="1"/>
  <c r="B18" l="1"/>
  <c r="B23" l="1"/>
  <c r="B28" l="1"/>
  <c r="B29" s="1"/>
  <c r="B31" s="1"/>
  <c r="B32" s="1"/>
  <c r="B33" s="1"/>
  <c r="B35" s="1"/>
  <c r="B36" s="1"/>
  <c r="B37" s="1"/>
  <c r="B38" s="1"/>
  <c r="B39" s="1"/>
  <c r="B47" s="1"/>
</calcChain>
</file>

<file path=xl/sharedStrings.xml><?xml version="1.0" encoding="utf-8"?>
<sst xmlns="http://schemas.openxmlformats.org/spreadsheetml/2006/main" count="38" uniqueCount="35">
  <si>
    <t>2010 Washington GRC Filing</t>
  </si>
  <si>
    <t>NPC ($) =</t>
  </si>
  <si>
    <t>$/MWh =</t>
  </si>
  <si>
    <t>2010 Washington GRC, WUTC 143</t>
  </si>
  <si>
    <t>Corrections, Cumulative</t>
  </si>
  <si>
    <t>Impact ($)</t>
  </si>
  <si>
    <t>NPC ($)</t>
  </si>
  <si>
    <t>Correct Jim Bridger Ownership Share</t>
  </si>
  <si>
    <t>Correct Grant 10aMW Energy Charge</t>
  </si>
  <si>
    <t>Correct Tieton Non-Owned Reserve Contributor</t>
  </si>
  <si>
    <t>Updates, One-off from corrected</t>
  </si>
  <si>
    <t>Update Official Forward Price Curve (0610)</t>
  </si>
  <si>
    <t>Update Mid Columbia Purchases</t>
  </si>
  <si>
    <t>Update Chehalis Spinning Reserve Capability</t>
  </si>
  <si>
    <t>Update Idaho Point to Point Transmission Rate</t>
  </si>
  <si>
    <t>Update Chehalis Lateral Pipeline Expense</t>
  </si>
  <si>
    <t>Update Coal Contracts</t>
  </si>
  <si>
    <t>System balancing impact of all adjustments</t>
  </si>
  <si>
    <t xml:space="preserve">Total Updates and Corrections from Original Filing = </t>
  </si>
  <si>
    <t>Washington GRC WUTC 143 =</t>
  </si>
  <si>
    <t>2010 Washington GRC, Rebuttal</t>
  </si>
  <si>
    <t>Updates, One-off from WUTC 143</t>
  </si>
  <si>
    <t>Update Official Forward Price Curve (0910)</t>
  </si>
  <si>
    <t>Update Coal Costs</t>
  </si>
  <si>
    <t>Update Screens</t>
  </si>
  <si>
    <t>Limit SMUD to 350,400 MWh</t>
  </si>
  <si>
    <t>Remove Inter-hour Wind Integration for Non-Owned</t>
  </si>
  <si>
    <t xml:space="preserve">Remove Energy Return in First Two Months for SCL Stateline </t>
  </si>
  <si>
    <t>Remove Wheeling Expenses Serving PACE Load</t>
  </si>
  <si>
    <t>Include Non-Firm Transmission</t>
  </si>
  <si>
    <t>Adjust Intra-hour Wind Integration per ICNU Adj. E-11</t>
  </si>
  <si>
    <t>Shift Colstrip Planned Outage to Spring</t>
  </si>
  <si>
    <t xml:space="preserve">Total Updates and Corrections from WUTC 143 = </t>
  </si>
  <si>
    <t>Total Update and Corrections from Orignal Filing</t>
  </si>
  <si>
    <t>Washington GRC Rebuttal =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</si>
</sst>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1" applyFont="1" applyFill="1" applyBorder="1" applyAlignment="1">
      <alignment horizontal="left"/>
    </xf>
    <xf numFmtId="0" fontId="1" fillId="0" borderId="2" xfId="1" applyFill="1" applyBorder="1"/>
    <xf numFmtId="0" fontId="1" fillId="0" borderId="2" xfId="1" applyFill="1" applyBorder="1" applyAlignment="1">
      <alignment horizontal="right"/>
    </xf>
    <xf numFmtId="38" fontId="3" fillId="0" borderId="3" xfId="1" applyNumberFormat="1" applyFont="1" applyFill="1" applyBorder="1"/>
    <xf numFmtId="0" fontId="1" fillId="0" borderId="0" xfId="1" applyFill="1"/>
    <xf numFmtId="0" fontId="1" fillId="0" borderId="4" xfId="1" applyFill="1" applyBorder="1" applyAlignment="1">
      <alignment horizontal="left"/>
    </xf>
    <xf numFmtId="0" fontId="1" fillId="0" borderId="5" xfId="1" applyFill="1" applyBorder="1"/>
    <xf numFmtId="0" fontId="1" fillId="0" borderId="5" xfId="1" applyFill="1" applyBorder="1" applyAlignment="1">
      <alignment horizontal="right"/>
    </xf>
    <xf numFmtId="44" fontId="3" fillId="0" borderId="6" xfId="2" applyFont="1" applyFill="1" applyBorder="1"/>
    <xf numFmtId="0" fontId="1" fillId="0" borderId="0" xfId="1" applyFill="1" applyAlignment="1">
      <alignment horizontal="left"/>
    </xf>
    <xf numFmtId="0" fontId="1" fillId="0" borderId="0" xfId="1" applyFill="1" applyAlignment="1">
      <alignment horizontal="right"/>
    </xf>
    <xf numFmtId="44" fontId="3" fillId="0" borderId="0" xfId="2" applyFont="1" applyFill="1" applyAlignment="1">
      <alignment horizontal="right"/>
    </xf>
    <xf numFmtId="0" fontId="1" fillId="0" borderId="3" xfId="1" applyFill="1" applyBorder="1"/>
    <xf numFmtId="0" fontId="2" fillId="0" borderId="7" xfId="1" applyFont="1" applyFill="1" applyBorder="1" applyAlignment="1">
      <alignment horizontal="left"/>
    </xf>
    <xf numFmtId="0" fontId="1" fillId="0" borderId="0" xfId="1" applyFill="1" applyBorder="1"/>
    <xf numFmtId="0" fontId="1" fillId="0" borderId="8" xfId="1" applyFill="1" applyBorder="1"/>
    <xf numFmtId="0" fontId="3" fillId="0" borderId="7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center"/>
    </xf>
    <xf numFmtId="0" fontId="1" fillId="0" borderId="0" xfId="1" applyFont="1" applyFill="1" applyBorder="1" applyAlignment="1">
      <alignment wrapText="1"/>
    </xf>
    <xf numFmtId="38" fontId="1" fillId="0" borderId="0" xfId="1" applyNumberFormat="1" applyFill="1" applyBorder="1"/>
    <xf numFmtId="38" fontId="1" fillId="0" borderId="8" xfId="1" applyNumberFormat="1" applyFill="1" applyBorder="1"/>
    <xf numFmtId="164" fontId="1" fillId="0" borderId="8" xfId="1" applyNumberFormat="1" applyFill="1" applyBorder="1"/>
    <xf numFmtId="41" fontId="1" fillId="0" borderId="0" xfId="1" applyNumberFormat="1" applyFont="1" applyFill="1" applyBorder="1" applyAlignment="1">
      <alignment wrapText="1"/>
    </xf>
    <xf numFmtId="0" fontId="1" fillId="0" borderId="0" xfId="1" applyFont="1" applyFill="1" applyBorder="1" applyAlignment="1">
      <alignment horizontal="right" wrapText="1"/>
    </xf>
    <xf numFmtId="164" fontId="1" fillId="0" borderId="8" xfId="3" applyNumberFormat="1" applyFill="1" applyBorder="1"/>
    <xf numFmtId="0" fontId="3" fillId="0" borderId="0" xfId="1" applyFont="1" applyFill="1" applyBorder="1" applyAlignment="1">
      <alignment horizontal="right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right"/>
    </xf>
    <xf numFmtId="164" fontId="3" fillId="0" borderId="6" xfId="3" applyNumberFormat="1" applyFont="1" applyFill="1" applyBorder="1"/>
    <xf numFmtId="38" fontId="1" fillId="0" borderId="8" xfId="1" applyNumberFormat="1" applyFont="1" applyFill="1" applyBorder="1"/>
    <xf numFmtId="0" fontId="1" fillId="0" borderId="0" xfId="1" applyFill="1" applyAlignment="1">
      <alignment horizontal="center"/>
    </xf>
    <xf numFmtId="37" fontId="1" fillId="0" borderId="0" xfId="1" applyNumberFormat="1" applyFill="1" applyBorder="1"/>
    <xf numFmtId="37" fontId="1" fillId="0" borderId="5" xfId="1" applyNumberFormat="1" applyFill="1" applyBorder="1"/>
    <xf numFmtId="38" fontId="1" fillId="0" borderId="0" xfId="1" applyNumberFormat="1" applyFont="1" applyFill="1" applyBorder="1"/>
    <xf numFmtId="37" fontId="1" fillId="0" borderId="5" xfId="1" applyNumberFormat="1" applyFont="1" applyFill="1" applyBorder="1"/>
  </cellXfs>
  <cellStyles count="5">
    <cellStyle name="Comma 2" xfId="3"/>
    <cellStyle name="Currency 2" xfId="2"/>
    <cellStyle name="Normal" xfId="0" builtinId="0"/>
    <cellStyle name="Normal_Washington GRC Impact Analysis" xfId="1"/>
    <cellStyle name="Percent 2" xfId="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47"/>
  <sheetViews>
    <sheetView tabSelected="1" view="pageBreakPreview" topLeftCell="A3" zoomScale="80" zoomScaleNormal="85" zoomScaleSheetLayoutView="80" workbookViewId="0">
      <selection activeCell="D45" sqref="D45"/>
    </sheetView>
  </sheetViews>
  <sheetFormatPr defaultRowHeight="12.75"/>
  <cols>
    <col min="1" max="1" width="3.42578125" style="5" customWidth="1"/>
    <col min="2" max="2" width="18.7109375" style="33" customWidth="1"/>
    <col min="3" max="3" width="56.7109375" style="5" customWidth="1"/>
    <col min="4" max="4" width="18.28515625" style="5" customWidth="1"/>
    <col min="5" max="5" width="15.42578125" style="5" customWidth="1"/>
    <col min="6" max="16384" width="9.140625" style="5"/>
  </cols>
  <sheetData>
    <row r="2" spans="2:5" ht="15.75">
      <c r="B2" s="1" t="s">
        <v>0</v>
      </c>
      <c r="C2" s="2"/>
      <c r="D2" s="3" t="s">
        <v>1</v>
      </c>
      <c r="E2" s="4">
        <v>569914100.82433188</v>
      </c>
    </row>
    <row r="3" spans="2:5">
      <c r="B3" s="6"/>
      <c r="C3" s="7"/>
      <c r="D3" s="8" t="s">
        <v>2</v>
      </c>
      <c r="E3" s="9">
        <v>28.213736369427039</v>
      </c>
    </row>
    <row r="4" spans="2:5">
      <c r="B4" s="10"/>
      <c r="D4" s="11"/>
      <c r="E4" s="12"/>
    </row>
    <row r="5" spans="2:5" ht="15.75">
      <c r="B5" s="1" t="s">
        <v>3</v>
      </c>
      <c r="C5" s="2"/>
      <c r="D5" s="2"/>
      <c r="E5" s="13"/>
    </row>
    <row r="6" spans="2:5" ht="15.75">
      <c r="B6" s="14"/>
      <c r="C6" s="15"/>
      <c r="D6" s="15"/>
      <c r="E6" s="16"/>
    </row>
    <row r="7" spans="2:5">
      <c r="B7" s="17" t="s">
        <v>4</v>
      </c>
      <c r="C7" s="15"/>
      <c r="D7" s="18" t="s">
        <v>5</v>
      </c>
      <c r="E7" s="19" t="s">
        <v>6</v>
      </c>
    </row>
    <row r="8" spans="2:5">
      <c r="B8" s="20">
        <v>1</v>
      </c>
      <c r="C8" s="21" t="s">
        <v>7</v>
      </c>
      <c r="D8" s="34">
        <f>+E8-$E$2</f>
        <v>-341642.15111923218</v>
      </c>
      <c r="E8" s="23">
        <v>569572458.67321265</v>
      </c>
    </row>
    <row r="9" spans="2:5">
      <c r="B9" s="20">
        <f>MAX($B$1:B8)+1</f>
        <v>2</v>
      </c>
      <c r="C9" s="21" t="s">
        <v>8</v>
      </c>
      <c r="D9" s="34">
        <f>+E9-$E$8</f>
        <v>-10725.509999990463</v>
      </c>
      <c r="E9" s="23">
        <v>569561733.16321266</v>
      </c>
    </row>
    <row r="10" spans="2:5">
      <c r="B10" s="20">
        <f>MAX($B$1:B9)+1</f>
        <v>3</v>
      </c>
      <c r="C10" s="21" t="s">
        <v>9</v>
      </c>
      <c r="D10" s="22">
        <f>+E10-$E$9</f>
        <v>8556.4124670028687</v>
      </c>
      <c r="E10" s="23">
        <v>569570289.57567966</v>
      </c>
    </row>
    <row r="11" spans="2:5">
      <c r="B11" s="20"/>
      <c r="C11" s="15"/>
      <c r="D11" s="22"/>
      <c r="E11" s="24"/>
    </row>
    <row r="12" spans="2:5">
      <c r="B12" s="17" t="s">
        <v>10</v>
      </c>
      <c r="C12" s="15"/>
      <c r="D12" s="18"/>
      <c r="E12" s="19"/>
    </row>
    <row r="13" spans="2:5">
      <c r="B13" s="20">
        <f>MAX($B$1:B12)+1</f>
        <v>4</v>
      </c>
      <c r="C13" s="25" t="s">
        <v>11</v>
      </c>
      <c r="D13" s="34">
        <f>+E13-$E$10</f>
        <v>-3064081.3995243311</v>
      </c>
      <c r="E13" s="23">
        <v>566506208.17615533</v>
      </c>
    </row>
    <row r="14" spans="2:5">
      <c r="B14" s="20">
        <f>MAX($B$1:B13)+1</f>
        <v>5</v>
      </c>
      <c r="C14" s="25" t="s">
        <v>12</v>
      </c>
      <c r="D14" s="34">
        <f t="shared" ref="D14:D17" si="0">+E14-$E$10</f>
        <v>-1681327.4800000191</v>
      </c>
      <c r="E14" s="23">
        <v>567888962.09567964</v>
      </c>
    </row>
    <row r="15" spans="2:5">
      <c r="B15" s="20">
        <f>MAX($B$1:B14)+1</f>
        <v>6</v>
      </c>
      <c r="C15" s="25" t="s">
        <v>13</v>
      </c>
      <c r="D15" s="22">
        <f t="shared" si="0"/>
        <v>1995837.2062977552</v>
      </c>
      <c r="E15" s="23">
        <v>571566126.78197742</v>
      </c>
    </row>
    <row r="16" spans="2:5">
      <c r="B16" s="20">
        <f>MAX($B$1:B15)+1</f>
        <v>7</v>
      </c>
      <c r="C16" s="25" t="s">
        <v>14</v>
      </c>
      <c r="D16" s="22">
        <f t="shared" si="0"/>
        <v>753840</v>
      </c>
      <c r="E16" s="23">
        <v>570324129.57567966</v>
      </c>
    </row>
    <row r="17" spans="2:5">
      <c r="B17" s="20">
        <f>MAX($B$1:B16)+1</f>
        <v>8</v>
      </c>
      <c r="C17" s="25" t="s">
        <v>15</v>
      </c>
      <c r="D17" s="34">
        <f t="shared" si="0"/>
        <v>-54012</v>
      </c>
      <c r="E17" s="23">
        <v>569516277.57567966</v>
      </c>
    </row>
    <row r="18" spans="2:5">
      <c r="B18" s="20">
        <f>MAX($B$1:B17)+1</f>
        <v>9</v>
      </c>
      <c r="C18" s="25" t="s">
        <v>16</v>
      </c>
      <c r="D18" s="22"/>
      <c r="E18" s="23"/>
    </row>
    <row r="19" spans="2:5">
      <c r="B19" s="20"/>
      <c r="C19" s="26" t="s">
        <v>17</v>
      </c>
      <c r="D19" s="22">
        <f>-SUM(D8:D18)-E2+E23</f>
        <v>1308776.7274297476</v>
      </c>
      <c r="E19" s="27"/>
    </row>
    <row r="20" spans="2:5">
      <c r="B20" s="20"/>
      <c r="C20" s="26"/>
      <c r="D20" s="22"/>
      <c r="E20" s="27"/>
    </row>
    <row r="21" spans="2:5">
      <c r="B21" s="20"/>
      <c r="C21" s="28" t="s">
        <v>18</v>
      </c>
      <c r="D21" s="35">
        <f>SUM(D8:D19)</f>
        <v>-1084778.1944490671</v>
      </c>
      <c r="E21" s="27"/>
    </row>
    <row r="22" spans="2:5">
      <c r="B22" s="20"/>
      <c r="C22" s="28"/>
      <c r="D22" s="22"/>
      <c r="E22" s="27"/>
    </row>
    <row r="23" spans="2:5">
      <c r="B23" s="29">
        <f>MAX($B$1:B22)+1</f>
        <v>10</v>
      </c>
      <c r="C23" s="30" t="s">
        <v>19</v>
      </c>
      <c r="D23" s="30"/>
      <c r="E23" s="31">
        <v>568829322.62988281</v>
      </c>
    </row>
    <row r="25" spans="2:5" ht="15.75">
      <c r="B25" s="1" t="s">
        <v>20</v>
      </c>
      <c r="C25" s="2"/>
      <c r="D25" s="2"/>
      <c r="E25" s="13"/>
    </row>
    <row r="26" spans="2:5" ht="15.75">
      <c r="B26" s="14"/>
      <c r="C26" s="15"/>
      <c r="D26" s="15"/>
      <c r="E26" s="16"/>
    </row>
    <row r="27" spans="2:5">
      <c r="B27" s="17" t="s">
        <v>21</v>
      </c>
      <c r="C27" s="15"/>
      <c r="D27" s="18" t="s">
        <v>5</v>
      </c>
      <c r="E27" s="19" t="s">
        <v>6</v>
      </c>
    </row>
    <row r="28" spans="2:5">
      <c r="B28" s="20">
        <f>MAX($B$1:B27)+1</f>
        <v>11</v>
      </c>
      <c r="C28" s="25" t="s">
        <v>22</v>
      </c>
      <c r="D28" s="34">
        <f>+E28-$E$23</f>
        <v>-12789121.955544949</v>
      </c>
      <c r="E28" s="23">
        <v>556040200.67433786</v>
      </c>
    </row>
    <row r="29" spans="2:5">
      <c r="B29" s="20">
        <f>MAX($B$1:B28)+1</f>
        <v>12</v>
      </c>
      <c r="C29" s="25" t="s">
        <v>23</v>
      </c>
      <c r="D29" s="22">
        <v>1063123.8855553567</v>
      </c>
      <c r="E29" s="23">
        <f>+D29+E23</f>
        <v>569892446.5154382</v>
      </c>
    </row>
    <row r="30" spans="2:5">
      <c r="B30" s="20"/>
      <c r="C30" s="25"/>
      <c r="D30" s="22"/>
      <c r="E30" s="23"/>
    </row>
    <row r="31" spans="2:5">
      <c r="B31" s="20">
        <f>MAX($B$1:B30)+1</f>
        <v>13</v>
      </c>
      <c r="C31" s="25" t="s">
        <v>24</v>
      </c>
      <c r="D31" s="34">
        <f>+E31-$E$23</f>
        <v>-1498877.7038674355</v>
      </c>
      <c r="E31" s="23">
        <v>567330444.92601538</v>
      </c>
    </row>
    <row r="32" spans="2:5">
      <c r="B32" s="20">
        <f>MAX($B$1:B31)+1</f>
        <v>14</v>
      </c>
      <c r="C32" s="25" t="s">
        <v>25</v>
      </c>
      <c r="D32" s="34">
        <f>+E32-$E$23</f>
        <v>-86174.789124369621</v>
      </c>
      <c r="E32" s="23">
        <v>568743147.84075844</v>
      </c>
    </row>
    <row r="33" spans="2:5">
      <c r="B33" s="20">
        <f>MAX($B$1:B32)+1</f>
        <v>15</v>
      </c>
      <c r="C33" s="25" t="s">
        <v>26</v>
      </c>
      <c r="D33" s="34">
        <f>+E33-$E$23</f>
        <v>-1000508.7736785412</v>
      </c>
      <c r="E33" s="23">
        <v>567828813.85620427</v>
      </c>
    </row>
    <row r="34" spans="2:5">
      <c r="B34" s="20"/>
      <c r="C34" s="25"/>
      <c r="D34" s="34"/>
      <c r="E34" s="23"/>
    </row>
    <row r="35" spans="2:5">
      <c r="B35" s="20">
        <f>MAX($B$1:B34)+1</f>
        <v>16</v>
      </c>
      <c r="C35" s="25" t="s">
        <v>27</v>
      </c>
      <c r="D35" s="34">
        <f t="shared" ref="D35:D39" si="1">+E35-$E$23</f>
        <v>-1581152.3338071108</v>
      </c>
      <c r="E35" s="23">
        <v>567248170.2960757</v>
      </c>
    </row>
    <row r="36" spans="2:5">
      <c r="B36" s="20">
        <f>MAX($B$1:B35)+1</f>
        <v>17</v>
      </c>
      <c r="C36" s="25" t="s">
        <v>28</v>
      </c>
      <c r="D36" s="34">
        <f>+E36-$E$23</f>
        <v>-58116</v>
      </c>
      <c r="E36" s="23">
        <v>568771206.62988281</v>
      </c>
    </row>
    <row r="37" spans="2:5">
      <c r="B37" s="20">
        <f>MAX($B$1:B36)+1</f>
        <v>18</v>
      </c>
      <c r="C37" s="25" t="s">
        <v>29</v>
      </c>
      <c r="D37" s="22">
        <f t="shared" si="1"/>
        <v>1216293.2881760597</v>
      </c>
      <c r="E37" s="23">
        <v>570045615.91805887</v>
      </c>
    </row>
    <row r="38" spans="2:5">
      <c r="B38" s="20">
        <f>MAX($B$1:B37)+1</f>
        <v>19</v>
      </c>
      <c r="C38" s="25" t="s">
        <v>30</v>
      </c>
      <c r="D38" s="34">
        <f>+E38-$E$23</f>
        <v>-563428.22019040585</v>
      </c>
      <c r="E38" s="23">
        <v>568265894.40969241</v>
      </c>
    </row>
    <row r="39" spans="2:5">
      <c r="B39" s="20">
        <f>MAX($B$1:B38)+1</f>
        <v>20</v>
      </c>
      <c r="C39" s="25" t="s">
        <v>31</v>
      </c>
      <c r="D39" s="34">
        <f t="shared" si="1"/>
        <v>-540010.58256494999</v>
      </c>
      <c r="E39" s="32">
        <v>568289312.04731786</v>
      </c>
    </row>
    <row r="40" spans="2:5">
      <c r="B40" s="20"/>
      <c r="C40" s="25"/>
      <c r="D40" s="22"/>
      <c r="E40" s="23"/>
    </row>
    <row r="41" spans="2:5">
      <c r="B41" s="20"/>
      <c r="C41" s="26" t="s">
        <v>17</v>
      </c>
      <c r="D41" s="22">
        <f>-SUM(D28:D39)-E23+E47</f>
        <v>4564326.5851752758</v>
      </c>
      <c r="E41" s="27"/>
    </row>
    <row r="42" spans="2:5">
      <c r="B42" s="20"/>
      <c r="C42" s="26"/>
      <c r="D42" s="22"/>
      <c r="E42" s="27"/>
    </row>
    <row r="43" spans="2:5">
      <c r="B43" s="20"/>
      <c r="C43" s="28" t="s">
        <v>32</v>
      </c>
      <c r="D43" s="35">
        <f>SUM(D28:D41)</f>
        <v>-11273646.599871069</v>
      </c>
      <c r="E43" s="27"/>
    </row>
    <row r="44" spans="2:5">
      <c r="B44" s="20"/>
      <c r="C44" s="26"/>
      <c r="D44" s="22"/>
      <c r="E44" s="27"/>
    </row>
    <row r="45" spans="2:5">
      <c r="B45" s="20"/>
      <c r="C45" s="28" t="s">
        <v>33</v>
      </c>
      <c r="D45" s="37">
        <f>E47-E2</f>
        <v>-12358424.794320107</v>
      </c>
      <c r="E45" s="27"/>
    </row>
    <row r="46" spans="2:5">
      <c r="B46" s="20"/>
      <c r="C46" s="28"/>
      <c r="D46" s="36"/>
      <c r="E46" s="27"/>
    </row>
    <row r="47" spans="2:5">
      <c r="B47" s="29">
        <f>MAX($B$1:B46)+1</f>
        <v>21</v>
      </c>
      <c r="C47" s="30" t="s">
        <v>34</v>
      </c>
      <c r="D47" s="30"/>
      <c r="E47" s="31">
        <v>557555676.03001177</v>
      </c>
    </row>
  </sheetData>
  <conditionalFormatting sqref="C13:C20 C8:C10 C44 C28:C42">
    <cfRule type="cellIs" dxfId="0" priority="1" stopIfTrue="1" operator="equal">
      <formula>#REF!</formula>
    </cfRule>
  </conditionalFormatting>
  <pageMargins left="0.75" right="0.75" top="1" bottom="1" header="0.5" footer="0.5"/>
  <pageSetup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6D0E102-A8A4-4156-B578-D1394132E739}"/>
</file>

<file path=customXml/itemProps2.xml><?xml version="1.0" encoding="utf-8"?>
<ds:datastoreItem xmlns:ds="http://schemas.openxmlformats.org/officeDocument/2006/customXml" ds:itemID="{C984AABD-2580-4D99-8049-DEC9FF400795}"/>
</file>

<file path=customXml/itemProps3.xml><?xml version="1.0" encoding="utf-8"?>
<ds:datastoreItem xmlns:ds="http://schemas.openxmlformats.org/officeDocument/2006/customXml" ds:itemID="{83C1D26F-31EC-409F-A45E-47CD0444B1FC}"/>
</file>

<file path=customXml/itemProps4.xml><?xml version="1.0" encoding="utf-8"?>
<ds:datastoreItem xmlns:ds="http://schemas.openxmlformats.org/officeDocument/2006/customXml" ds:itemID="{780F5233-75B2-4863-9BC7-E2ABC219C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Shu</dc:creator>
  <cp:lastModifiedBy>p21850</cp:lastModifiedBy>
  <dcterms:created xsi:type="dcterms:W3CDTF">2010-10-28T22:18:38Z</dcterms:created>
  <dcterms:modified xsi:type="dcterms:W3CDTF">2010-11-01T23:03:49Z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