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8800" windowHeight="10950"/>
  </bookViews>
  <sheets>
    <sheet name="MR-RC-1" sheetId="4" r:id="rId1"/>
    <sheet name="MR-RC-2" sheetId="5" r:id="rId2"/>
    <sheet name="Acerno_Cache_XXXXX" sheetId="6" state="veryHidden" r:id="rId3"/>
    <sheet name="MR-RC-3" sheetId="7" r:id="rId4"/>
    <sheet name="Transaction Detail" sheetId="1" r:id="rId5"/>
    <sheet name="Macro1" sheetId="2" state="veryHidden" r:id="rId6"/>
  </sheets>
  <definedNames>
    <definedName name="_xlnm._FilterDatabase" localSheetId="4" hidden="1">'Transaction Detail'!$A$3:$AH$3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W99" i="1" l="1"/>
  <c r="I97" i="4" l="1"/>
  <c r="E97" i="4"/>
  <c r="D97" i="4"/>
  <c r="C97" i="4"/>
  <c r="I96" i="4"/>
  <c r="E96" i="4"/>
  <c r="D96" i="4"/>
  <c r="C96" i="4"/>
  <c r="I95" i="4"/>
  <c r="E95" i="4"/>
  <c r="C95" i="4"/>
  <c r="C88" i="4"/>
  <c r="D88" i="4"/>
  <c r="E88" i="4"/>
  <c r="I88" i="4"/>
  <c r="C89" i="4"/>
  <c r="D89" i="4"/>
  <c r="E89" i="4"/>
  <c r="I89" i="4"/>
  <c r="C90" i="4"/>
  <c r="D90" i="4"/>
  <c r="E90" i="4"/>
  <c r="I90" i="4"/>
  <c r="C91" i="4"/>
  <c r="D91" i="4"/>
  <c r="E91" i="4"/>
  <c r="I91" i="4"/>
  <c r="C92" i="4"/>
  <c r="D92" i="4"/>
  <c r="E92" i="4"/>
  <c r="I92" i="4"/>
  <c r="C93" i="4"/>
  <c r="D93" i="4"/>
  <c r="E93" i="4"/>
  <c r="I93" i="4"/>
  <c r="C94" i="4"/>
  <c r="D94" i="4"/>
  <c r="E94" i="4"/>
  <c r="I94" i="4"/>
  <c r="I87" i="4"/>
  <c r="E87" i="4"/>
  <c r="D87" i="4"/>
  <c r="C87" i="4"/>
  <c r="G64" i="4" l="1"/>
  <c r="E64" i="4"/>
  <c r="D64" i="4"/>
  <c r="C64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56" i="4"/>
  <c r="E56" i="4"/>
  <c r="D56" i="4"/>
  <c r="C103" i="4" l="1"/>
  <c r="D103" i="4"/>
  <c r="E103" i="4"/>
  <c r="F103" i="4"/>
  <c r="G103" i="4"/>
  <c r="H103" i="4"/>
  <c r="I103" i="4"/>
  <c r="J103" i="4"/>
  <c r="K103" i="4"/>
  <c r="L103" i="4"/>
  <c r="C104" i="4"/>
  <c r="D104" i="4"/>
  <c r="E104" i="4"/>
  <c r="M104" i="4" s="1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M106" i="4" s="1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M112" i="4" s="1"/>
  <c r="G112" i="4"/>
  <c r="H112" i="4"/>
  <c r="I112" i="4"/>
  <c r="J112" i="4"/>
  <c r="K112" i="4"/>
  <c r="L112" i="4"/>
  <c r="C72" i="4"/>
  <c r="D72" i="4"/>
  <c r="E72" i="4"/>
  <c r="M72" i="4" s="1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M80" i="4"/>
  <c r="C81" i="4"/>
  <c r="D81" i="4"/>
  <c r="E81" i="4"/>
  <c r="F81" i="4"/>
  <c r="G81" i="4"/>
  <c r="H81" i="4"/>
  <c r="I81" i="4"/>
  <c r="J81" i="4"/>
  <c r="K81" i="4"/>
  <c r="L81" i="4"/>
  <c r="C40" i="4"/>
  <c r="M40" i="4" s="1"/>
  <c r="D40" i="4"/>
  <c r="E40" i="4"/>
  <c r="F40" i="4"/>
  <c r="G40" i="4"/>
  <c r="H40" i="4"/>
  <c r="I40" i="4"/>
  <c r="J40" i="4"/>
  <c r="K40" i="4"/>
  <c r="L40" i="4"/>
  <c r="C41" i="4"/>
  <c r="D41" i="4"/>
  <c r="M41" i="4" s="1"/>
  <c r="E41" i="4"/>
  <c r="F41" i="4"/>
  <c r="G41" i="4"/>
  <c r="H41" i="4"/>
  <c r="I41" i="4"/>
  <c r="J41" i="4"/>
  <c r="K41" i="4"/>
  <c r="L41" i="4"/>
  <c r="C42" i="4"/>
  <c r="D42" i="4"/>
  <c r="E42" i="4"/>
  <c r="M42" i="4" s="1"/>
  <c r="F42" i="4"/>
  <c r="G42" i="4"/>
  <c r="H42" i="4"/>
  <c r="I42" i="4"/>
  <c r="J42" i="4"/>
  <c r="K42" i="4"/>
  <c r="L42" i="4"/>
  <c r="C43" i="4"/>
  <c r="D43" i="4"/>
  <c r="E43" i="4"/>
  <c r="F43" i="4"/>
  <c r="M43" i="4" s="1"/>
  <c r="G43" i="4"/>
  <c r="H43" i="4"/>
  <c r="I43" i="4"/>
  <c r="J43" i="4"/>
  <c r="K43" i="4"/>
  <c r="L43" i="4"/>
  <c r="C44" i="4"/>
  <c r="M44" i="4" s="1"/>
  <c r="D44" i="4"/>
  <c r="E44" i="4"/>
  <c r="F44" i="4"/>
  <c r="G44" i="4"/>
  <c r="H44" i="4"/>
  <c r="I44" i="4"/>
  <c r="J44" i="4"/>
  <c r="K44" i="4"/>
  <c r="L44" i="4"/>
  <c r="C45" i="4"/>
  <c r="M45" i="4" s="1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M46" i="4" s="1"/>
  <c r="I46" i="4"/>
  <c r="J46" i="4"/>
  <c r="K46" i="4"/>
  <c r="L46" i="4"/>
  <c r="C47" i="4"/>
  <c r="D47" i="4"/>
  <c r="E47" i="4"/>
  <c r="F47" i="4"/>
  <c r="M47" i="4" s="1"/>
  <c r="G47" i="4"/>
  <c r="H47" i="4"/>
  <c r="I47" i="4"/>
  <c r="J47" i="4"/>
  <c r="K47" i="4"/>
  <c r="L47" i="4"/>
  <c r="C48" i="4"/>
  <c r="M48" i="4" s="1"/>
  <c r="D48" i="4"/>
  <c r="E48" i="4"/>
  <c r="F48" i="4"/>
  <c r="G48" i="4"/>
  <c r="H48" i="4"/>
  <c r="I48" i="4"/>
  <c r="J48" i="4"/>
  <c r="K48" i="4"/>
  <c r="L48" i="4"/>
  <c r="C49" i="4"/>
  <c r="D49" i="4"/>
  <c r="M49" i="4" s="1"/>
  <c r="E49" i="4"/>
  <c r="F49" i="4"/>
  <c r="G49" i="4"/>
  <c r="H49" i="4"/>
  <c r="I49" i="4"/>
  <c r="J49" i="4"/>
  <c r="K49" i="4"/>
  <c r="L49" i="4"/>
  <c r="M23" i="4"/>
  <c r="M24" i="4"/>
  <c r="M25" i="4"/>
  <c r="M26" i="4"/>
  <c r="M27" i="4"/>
  <c r="M28" i="4"/>
  <c r="M29" i="4"/>
  <c r="M30" i="4"/>
  <c r="M31" i="4"/>
  <c r="M32" i="4"/>
  <c r="M6" i="4"/>
  <c r="M7" i="4"/>
  <c r="M8" i="4"/>
  <c r="M9" i="4"/>
  <c r="M10" i="4"/>
  <c r="M11" i="4"/>
  <c r="M12" i="4"/>
  <c r="M13" i="4"/>
  <c r="M14" i="4"/>
  <c r="M15" i="4"/>
  <c r="M111" i="4" l="1"/>
  <c r="M110" i="4"/>
  <c r="M105" i="4"/>
  <c r="M108" i="4"/>
  <c r="M107" i="4"/>
  <c r="M103" i="4"/>
  <c r="M109" i="4"/>
  <c r="M79" i="4"/>
  <c r="M81" i="4"/>
  <c r="M74" i="4"/>
  <c r="M75" i="4"/>
  <c r="M76" i="4"/>
  <c r="M78" i="4"/>
  <c r="M77" i="4"/>
  <c r="M73" i="4"/>
  <c r="D95" i="4" l="1"/>
  <c r="E86" i="4" l="1"/>
  <c r="F86" i="4"/>
  <c r="G86" i="4"/>
  <c r="H86" i="4"/>
  <c r="J86" i="4"/>
  <c r="K86" i="4"/>
  <c r="L86" i="4"/>
  <c r="D86" i="4"/>
  <c r="C86" i="4"/>
  <c r="E55" i="4"/>
  <c r="F55" i="4"/>
  <c r="G55" i="4"/>
  <c r="H55" i="4"/>
  <c r="J55" i="4"/>
  <c r="K55" i="4"/>
  <c r="L55" i="4"/>
  <c r="D55" i="4"/>
  <c r="C55" i="4"/>
  <c r="J39" i="4" l="1"/>
  <c r="I39" i="4"/>
  <c r="H39" i="4"/>
  <c r="G39" i="4"/>
  <c r="F39" i="4"/>
  <c r="E39" i="4"/>
  <c r="D39" i="4"/>
  <c r="M22" i="4"/>
  <c r="M34" i="4" s="1"/>
  <c r="M5" i="4"/>
  <c r="M17" i="4" s="1"/>
  <c r="I34" i="4"/>
  <c r="I21" i="4"/>
  <c r="I38" i="4" s="1"/>
  <c r="I17" i="4"/>
  <c r="D102" i="4" l="1"/>
  <c r="D71" i="4"/>
  <c r="J102" i="4"/>
  <c r="J71" i="4"/>
  <c r="G102" i="4"/>
  <c r="G71" i="4"/>
  <c r="E102" i="4"/>
  <c r="E71" i="4"/>
  <c r="F102" i="4"/>
  <c r="F71" i="4"/>
  <c r="H102" i="4"/>
  <c r="H71" i="4"/>
  <c r="I102" i="4"/>
  <c r="I71" i="4"/>
  <c r="I70" i="4"/>
  <c r="I55" i="4"/>
  <c r="I51" i="4"/>
  <c r="I101" i="4" l="1"/>
  <c r="I86" i="4"/>
  <c r="I114" i="4"/>
  <c r="I118" i="4" s="1"/>
  <c r="I83" i="4"/>
  <c r="I117" i="4" s="1"/>
  <c r="I119" i="4" l="1"/>
  <c r="E83" i="4" l="1"/>
  <c r="E117" i="4" s="1"/>
  <c r="H83" i="4"/>
  <c r="H117" i="4" s="1"/>
  <c r="J83" i="4"/>
  <c r="J117" i="4" s="1"/>
  <c r="E114" i="4" l="1"/>
  <c r="E118" i="4" s="1"/>
  <c r="E119" i="4" s="1"/>
  <c r="G114" i="4"/>
  <c r="G118" i="4" s="1"/>
  <c r="H114" i="4"/>
  <c r="H118" i="4" s="1"/>
  <c r="H119" i="4" s="1"/>
  <c r="C39" i="4"/>
  <c r="K39" i="4"/>
  <c r="L39" i="4"/>
  <c r="J114" i="4"/>
  <c r="J118" i="4" s="1"/>
  <c r="J119" i="4" s="1"/>
  <c r="C34" i="4"/>
  <c r="D34" i="4"/>
  <c r="E34" i="4"/>
  <c r="F34" i="4"/>
  <c r="G34" i="4"/>
  <c r="H34" i="4"/>
  <c r="J34" i="4"/>
  <c r="K34" i="4"/>
  <c r="L34" i="4"/>
  <c r="C17" i="4"/>
  <c r="D17" i="4"/>
  <c r="E17" i="4"/>
  <c r="F17" i="4"/>
  <c r="G17" i="4"/>
  <c r="H17" i="4"/>
  <c r="J17" i="4"/>
  <c r="K17" i="4"/>
  <c r="L17" i="4"/>
  <c r="K102" i="4" l="1"/>
  <c r="K71" i="4"/>
  <c r="K83" i="4" s="1"/>
  <c r="K117" i="4" s="1"/>
  <c r="C71" i="4"/>
  <c r="C102" i="4"/>
  <c r="L51" i="4"/>
  <c r="L102" i="4"/>
  <c r="L114" i="4" s="1"/>
  <c r="L118" i="4" s="1"/>
  <c r="L71" i="4"/>
  <c r="L83" i="4" s="1"/>
  <c r="L117" i="4" s="1"/>
  <c r="D83" i="4"/>
  <c r="D117" i="4" s="1"/>
  <c r="G83" i="4"/>
  <c r="G117" i="4" s="1"/>
  <c r="M39" i="4"/>
  <c r="F114" i="4"/>
  <c r="F118" i="4" s="1"/>
  <c r="K51" i="4"/>
  <c r="M102" i="4" l="1"/>
  <c r="M114" i="4" s="1"/>
  <c r="M118" i="4" s="1"/>
  <c r="M71" i="4"/>
  <c r="M83" i="4" s="1"/>
  <c r="M117" i="4" s="1"/>
  <c r="L119" i="4"/>
  <c r="K114" i="4"/>
  <c r="K118" i="4" s="1"/>
  <c r="K119" i="4" s="1"/>
  <c r="D114" i="4"/>
  <c r="D118" i="4" s="1"/>
  <c r="F83" i="4"/>
  <c r="F117" i="4" s="1"/>
  <c r="F119" i="4" s="1"/>
  <c r="C114" i="4"/>
  <c r="C118" i="4" s="1"/>
  <c r="M51" i="4"/>
  <c r="G119" i="4"/>
  <c r="M119" i="4" l="1"/>
  <c r="D119" i="4"/>
  <c r="J51" i="4"/>
  <c r="C51" i="4"/>
  <c r="F51" i="4"/>
  <c r="E51" i="4"/>
  <c r="H51" i="4"/>
  <c r="D51" i="4"/>
  <c r="C83" i="4"/>
  <c r="G51" i="4"/>
  <c r="C117" i="4" l="1"/>
  <c r="C119" i="4" s="1"/>
</calcChain>
</file>

<file path=xl/sharedStrings.xml><?xml version="1.0" encoding="utf-8"?>
<sst xmlns="http://schemas.openxmlformats.org/spreadsheetml/2006/main" count="2700" uniqueCount="453">
  <si>
    <t xml:space="preserve">Transaction Detail  Selection: Gl Ferc Account : '%'  </t>
  </si>
  <si>
    <t>Ferc Acct</t>
  </si>
  <si>
    <t>Service</t>
  </si>
  <si>
    <t>Voucher Number</t>
  </si>
  <si>
    <t>Accounting Period</t>
  </si>
  <si>
    <t>Project Number</t>
  </si>
  <si>
    <t>Jurisdiction</t>
  </si>
  <si>
    <t>Journal Name</t>
  </si>
  <si>
    <t>Expenditure Category</t>
  </si>
  <si>
    <t>Invoice Number</t>
  </si>
  <si>
    <t>Report Category</t>
  </si>
  <si>
    <t>Accounting Year</t>
  </si>
  <si>
    <t>Task Number</t>
  </si>
  <si>
    <t>Expenditure Type</t>
  </si>
  <si>
    <t>Transaction Amount</t>
  </si>
  <si>
    <t>Company</t>
  </si>
  <si>
    <t>Vendor Number</t>
  </si>
  <si>
    <t>Vendor Name</t>
  </si>
  <si>
    <t>CD</t>
  </si>
  <si>
    <t>Purchase Invoices USD</t>
  </si>
  <si>
    <t>Contractor</t>
  </si>
  <si>
    <t>OPER</t>
  </si>
  <si>
    <t>Non-Labor</t>
  </si>
  <si>
    <t>AP</t>
  </si>
  <si>
    <t>001</t>
  </si>
  <si>
    <t>DL</t>
  </si>
  <si>
    <t>Voucher</t>
  </si>
  <si>
    <t>ED</t>
  </si>
  <si>
    <t>AN</t>
  </si>
  <si>
    <t>Employee Expenses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</si>
  <si>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</si>
  <si>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</si>
  <si>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</si>
  <si>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</si>
  <si>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</si>
  <si>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</si>
  <si>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</si>
  <si>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</si>
  <si>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</si>
  <si>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</si>
  <si>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</si>
  <si>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</si>
  <si>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Corrected</t>
  </si>
  <si>
    <t>As Recorded</t>
  </si>
  <si>
    <t>Grand Total</t>
  </si>
  <si>
    <t>Sum of Transaction Amount</t>
  </si>
  <si>
    <t xml:space="preserve"> As Recorded </t>
  </si>
  <si>
    <t xml:space="preserve"> CD.AA </t>
  </si>
  <si>
    <t xml:space="preserve"> ED.AN </t>
  </si>
  <si>
    <t xml:space="preserve"> ED.ID </t>
  </si>
  <si>
    <t xml:space="preserve"> Grand Total </t>
  </si>
  <si>
    <t xml:space="preserve"> Corrected </t>
  </si>
  <si>
    <t xml:space="preserve"> GD.OR </t>
  </si>
  <si>
    <t>WA Electric</t>
  </si>
  <si>
    <t>WA Gas</t>
  </si>
  <si>
    <t>Adjustmentment - System</t>
  </si>
  <si>
    <t>Total WA Electric</t>
  </si>
  <si>
    <t>Total WA Gas</t>
  </si>
  <si>
    <t>Adjustmentment - WA Electric</t>
  </si>
  <si>
    <t>Adjustmentment - WA Gas</t>
  </si>
  <si>
    <t>GD</t>
  </si>
  <si>
    <t>215 Employee Business Meals</t>
  </si>
  <si>
    <t>GD.AA</t>
  </si>
  <si>
    <t>WA</t>
  </si>
  <si>
    <t>930200</t>
  </si>
  <si>
    <t xml:space="preserve"> ED.WA </t>
  </si>
  <si>
    <t>OR</t>
  </si>
  <si>
    <t>874000</t>
  </si>
  <si>
    <t>230 Employee Lodging</t>
  </si>
  <si>
    <t>830 Dues</t>
  </si>
  <si>
    <t>OR.GD</t>
  </si>
  <si>
    <t>AN.ED</t>
  </si>
  <si>
    <t>WA.GD</t>
  </si>
  <si>
    <t>AN.CD</t>
  </si>
  <si>
    <t xml:space="preserve"> CD.WA</t>
  </si>
  <si>
    <t xml:space="preserve"> GD.WA</t>
  </si>
  <si>
    <t xml:space="preserve"> GD.AN</t>
  </si>
  <si>
    <t xml:space="preserve"> CD.AN</t>
  </si>
  <si>
    <t>880000</t>
  </si>
  <si>
    <t>PA</t>
  </si>
  <si>
    <t>WA.ED</t>
  </si>
  <si>
    <t>Note 4</t>
  </si>
  <si>
    <t>Note 3</t>
  </si>
  <si>
    <t>FERC Account</t>
  </si>
  <si>
    <t>FERC Account Description</t>
  </si>
  <si>
    <t>Organization Description</t>
  </si>
  <si>
    <t>STATIND</t>
  </si>
  <si>
    <t>Expenditure Org</t>
  </si>
  <si>
    <t>Transaction Description</t>
  </si>
  <si>
    <t>AVA Jet</t>
  </si>
  <si>
    <t>Summary EXP Category</t>
  </si>
  <si>
    <t>Source ID</t>
  </si>
  <si>
    <t>Electric Amount</t>
  </si>
  <si>
    <t>Gas North Amount</t>
  </si>
  <si>
    <t>Gas South Amount</t>
  </si>
  <si>
    <t>Project Description</t>
  </si>
  <si>
    <t>Employee Name</t>
  </si>
  <si>
    <t>Employee Number</t>
  </si>
  <si>
    <t xml:space="preserve">Corrected </t>
  </si>
  <si>
    <t>921000</t>
  </si>
  <si>
    <t>OFFICE SUPPLIES &amp; EXPENSES</t>
  </si>
  <si>
    <t>Rose, Stephen Joseph</t>
  </si>
  <si>
    <t>AA</t>
  </si>
  <si>
    <t>E19 - Dist Systems Ops</t>
  </si>
  <si>
    <t>E19</t>
  </si>
  <si>
    <t>201909</t>
  </si>
  <si>
    <t>09905730</t>
  </si>
  <si>
    <t>Meals, Oregon Site Visits</t>
  </si>
  <si>
    <t>IE11074502</t>
  </si>
  <si>
    <t>2019</t>
  </si>
  <si>
    <t>921010</t>
  </si>
  <si>
    <t>ET Operations Common All</t>
  </si>
  <si>
    <t>100856</t>
  </si>
  <si>
    <t>AA.CD</t>
  </si>
  <si>
    <t>GD.OR</t>
  </si>
  <si>
    <t>870000</t>
  </si>
  <si>
    <t>OPER SUPV/ENG</t>
  </si>
  <si>
    <t>ENTERPRISE RENT A CAR</t>
  </si>
  <si>
    <t>B51 - Gas Engineering</t>
  </si>
  <si>
    <t>B51</t>
  </si>
  <si>
    <t>201911</t>
  </si>
  <si>
    <t>09900165</t>
  </si>
  <si>
    <t>Oregon above ground pipeline inspection site visits</t>
  </si>
  <si>
    <t>Vehicle</t>
  </si>
  <si>
    <t>845962637</t>
  </si>
  <si>
    <t>710 Rental Expense - Vehicle</t>
  </si>
  <si>
    <t>Gas Ops Admin Activity - 099</t>
  </si>
  <si>
    <t>5184</t>
  </si>
  <si>
    <t>AA.GD</t>
  </si>
  <si>
    <t>910000</t>
  </si>
  <si>
    <t>CUST SVC &amp; INFO EXP-MISC</t>
  </si>
  <si>
    <t>HANNA &amp; ASSOCIATES INC</t>
  </si>
  <si>
    <t>S54 - Corporate Communications</t>
  </si>
  <si>
    <t>S54</t>
  </si>
  <si>
    <t>201912</t>
  </si>
  <si>
    <t>09900730</t>
  </si>
  <si>
    <t>Solar interconnections graphic</t>
  </si>
  <si>
    <t>24374</t>
  </si>
  <si>
    <t>020 Professional Services</t>
  </si>
  <si>
    <t>Common Sales and Marketing</t>
  </si>
  <si>
    <t>2015</t>
  </si>
  <si>
    <t>Moss, Darrel Linn</t>
  </si>
  <si>
    <t>L51 - Claims</t>
  </si>
  <si>
    <t>L51</t>
  </si>
  <si>
    <t>201906</t>
  </si>
  <si>
    <t>09903410</t>
  </si>
  <si>
    <t>Meals, Food on trip to Oregon for Safety Meetings.</t>
  </si>
  <si>
    <t>IE10314501</t>
  </si>
  <si>
    <t>Risk Mgmt Admin Activity-099CM</t>
  </si>
  <si>
    <t>96680</t>
  </si>
  <si>
    <t>926100</t>
  </si>
  <si>
    <t>EMPLOYEE PENSIONS &amp; BENEFITS N</t>
  </si>
  <si>
    <t>Pooler, Daniel E</t>
  </si>
  <si>
    <t>I02 - Craft Training</t>
  </si>
  <si>
    <t>I02</t>
  </si>
  <si>
    <t>09902812</t>
  </si>
  <si>
    <t>Mileage, Oregon Trip - GEG</t>
  </si>
  <si>
    <t>IE11071501</t>
  </si>
  <si>
    <t>926408</t>
  </si>
  <si>
    <t>210 Employee Auto Mileage</t>
  </si>
  <si>
    <t>A and G Gas Training</t>
  </si>
  <si>
    <t>96204</t>
  </si>
  <si>
    <t>Magalsky, Kelly Edward</t>
  </si>
  <si>
    <t>A54 - Products and Services</t>
  </si>
  <si>
    <t>A54</t>
  </si>
  <si>
    <t>201910</t>
  </si>
  <si>
    <t>09900162</t>
  </si>
  <si>
    <t>Parking, Solar Summit</t>
  </si>
  <si>
    <t>IE11320501</t>
  </si>
  <si>
    <t>235 Employee Misc Expenses</t>
  </si>
  <si>
    <t>Admin Activities-Common to All</t>
  </si>
  <si>
    <t>68114</t>
  </si>
  <si>
    <t>201901</t>
  </si>
  <si>
    <t>Cab Fare, Solar WA Meeting</t>
  </si>
  <si>
    <t>IE9430500</t>
  </si>
  <si>
    <t>MISC GENERAL EXPENSE</t>
  </si>
  <si>
    <t>Brown, Wayne H</t>
  </si>
  <si>
    <t>C83 - La Grande</t>
  </si>
  <si>
    <t>C83</t>
  </si>
  <si>
    <t>201904</t>
  </si>
  <si>
    <t>09900301</t>
  </si>
  <si>
    <t>Mileage, Oregon Utility Safety Committee meeting</t>
  </si>
  <si>
    <t>IE10066500</t>
  </si>
  <si>
    <t>930221</t>
  </si>
  <si>
    <t>Charitable/Civic Ops-Gas</t>
  </si>
  <si>
    <t>12918</t>
  </si>
  <si>
    <t>909000</t>
  </si>
  <si>
    <t>INFO AND INSTRUCT ADVERT EXP</t>
  </si>
  <si>
    <t>J02 - Public Safety</t>
  </si>
  <si>
    <t>J02</t>
  </si>
  <si>
    <t>201907</t>
  </si>
  <si>
    <t>06800330</t>
  </si>
  <si>
    <t>016643-19 Electric &amp; Nat Gas Safety Booklet</t>
  </si>
  <si>
    <t>22716</t>
  </si>
  <si>
    <t>810 Advertising Expenses</t>
  </si>
  <si>
    <t>Or - Company Communications</t>
  </si>
  <si>
    <t>CD.AA</t>
  </si>
  <si>
    <t>ROGUE REGENCY INN</t>
  </si>
  <si>
    <t>C53 - Coeur d Alene Gas</t>
  </si>
  <si>
    <t>C53</t>
  </si>
  <si>
    <t>201908</t>
  </si>
  <si>
    <t>09902455</t>
  </si>
  <si>
    <t>SAFETY COMMITTEE OREGON VISIT</t>
  </si>
  <si>
    <t>283872</t>
  </si>
  <si>
    <t>Gas System Operations - 099</t>
  </si>
  <si>
    <t>5209</t>
  </si>
  <si>
    <t>925200</t>
  </si>
  <si>
    <t>INJURIES &amp; DAMAGES PB</t>
  </si>
  <si>
    <t>DEPT OF CONSUMER &amp; BUSINESS SERVICES</t>
  </si>
  <si>
    <t>H02 - Occupational Health</t>
  </si>
  <si>
    <t>H02</t>
  </si>
  <si>
    <t>09802910</t>
  </si>
  <si>
    <t>Workers Compensation and Assessment Quarterly Report for Self-Insured Business - OREGON</t>
  </si>
  <si>
    <t>VZ3W6V_20190422110024705</t>
  </si>
  <si>
    <t>OTHER</t>
  </si>
  <si>
    <t>885 Miscellaneous</t>
  </si>
  <si>
    <t>Benefit Administration-WaId</t>
  </si>
  <si>
    <t>13250</t>
  </si>
  <si>
    <t>OREGON JOINT USE ASSOCIATION</t>
  </si>
  <si>
    <t>R51 - Joint Use Projects-Distribution</t>
  </si>
  <si>
    <t>R51</t>
  </si>
  <si>
    <t>201903</t>
  </si>
  <si>
    <t>09802810</t>
  </si>
  <si>
    <t>Registration fee for Kristin Nelson for Oregon Joint Use conference.</t>
  </si>
  <si>
    <t>18-499</t>
  </si>
  <si>
    <t>926102</t>
  </si>
  <si>
    <t>225 Conference Fees</t>
  </si>
  <si>
    <t>A and G Electric Training</t>
  </si>
  <si>
    <t>106731</t>
  </si>
  <si>
    <t>Meals, Solar WA and PSE Meetings</t>
  </si>
  <si>
    <t>IE10492503</t>
  </si>
  <si>
    <t>R29 - Comm Sys Prod &amp; Serv</t>
  </si>
  <si>
    <t>R29</t>
  </si>
  <si>
    <t>201902</t>
  </si>
  <si>
    <t>09905107</t>
  </si>
  <si>
    <t>Miscellaneous Transaction USD</t>
  </si>
  <si>
    <t>NGAS Oregon Operations Blackberry/Cell Phone - 50408207</t>
  </si>
  <si>
    <t>Centralized Assets</t>
  </si>
  <si>
    <t>921600</t>
  </si>
  <si>
    <t>608 Cell/Smart Phone Service</t>
  </si>
  <si>
    <t>Telecom Services</t>
  </si>
  <si>
    <t>Cab Fare, Solar Summit</t>
  </si>
  <si>
    <t>NGAS Oregon Operations Blackberry/Cell Phone - 51747208</t>
  </si>
  <si>
    <t>Oregon Workers Comp Premiums 2nd Quarter 2019</t>
  </si>
  <si>
    <t>RWW5574_20190716100445574</t>
  </si>
  <si>
    <t>Fryer, Joy Noelle</t>
  </si>
  <si>
    <t>09902811</t>
  </si>
  <si>
    <t>Airfare, Solar Washington summit</t>
  </si>
  <si>
    <t>IE11060506</t>
  </si>
  <si>
    <t>205 Airfare</t>
  </si>
  <si>
    <t>A and G Common Training</t>
  </si>
  <si>
    <t>108264</t>
  </si>
  <si>
    <t>Cox, Bryan A</t>
  </si>
  <si>
    <t>E01 - Exec Administration</t>
  </si>
  <si>
    <t>E01</t>
  </si>
  <si>
    <t>201905</t>
  </si>
  <si>
    <t>Parking, Oregon safety meetings</t>
  </si>
  <si>
    <t>IE10344501</t>
  </si>
  <si>
    <t>926360</t>
  </si>
  <si>
    <t>6223</t>
  </si>
  <si>
    <t xml:space="preserve">DIST EXPENSES OPER-MAINS&amp;SVCS </t>
  </si>
  <si>
    <t>Schultz, Brian S</t>
  </si>
  <si>
    <t>B54 - Gas Compliance</t>
  </si>
  <si>
    <t>B54</t>
  </si>
  <si>
    <t>09905282</t>
  </si>
  <si>
    <t>Lodging, Gas Compliance Training &amp; Meetings - Oregon</t>
  </si>
  <si>
    <t>IE10054501</t>
  </si>
  <si>
    <t>874050</t>
  </si>
  <si>
    <t>Gas Integrity Mgt Program</t>
  </si>
  <si>
    <t>106961</t>
  </si>
  <si>
    <t>Meals, Solar WA</t>
  </si>
  <si>
    <t>IE11422503</t>
  </si>
  <si>
    <t>Fort, Joshua A</t>
  </si>
  <si>
    <t>09906213</t>
  </si>
  <si>
    <t>Misc, Fuel for rental car - So. Oregon Visit - ECM implementation</t>
  </si>
  <si>
    <t>IE11471501</t>
  </si>
  <si>
    <t>MAOP Validation - WA/ID/OR</t>
  </si>
  <si>
    <t>101537</t>
  </si>
  <si>
    <t>Parking, Solar WA Meeting</t>
  </si>
  <si>
    <t>Solar select outreach</t>
  </si>
  <si>
    <t>21536</t>
  </si>
  <si>
    <t>915 Printing</t>
  </si>
  <si>
    <t>Meals, Food on trip to Oregon for Safety Meetings</t>
  </si>
  <si>
    <t>Dues, Solar WA Membership</t>
  </si>
  <si>
    <t>DIST EXP OPER-OTHER EXPENSES</t>
  </si>
  <si>
    <t>09902815</t>
  </si>
  <si>
    <t>880040</t>
  </si>
  <si>
    <t>Natural Gas Training - 099</t>
  </si>
  <si>
    <t>Webb, Rolanda Ryan</t>
  </si>
  <si>
    <t>A02 - HRIS/Payroll</t>
  </si>
  <si>
    <t>A02</t>
  </si>
  <si>
    <t>Meals, Beverage during Oregon Workers Comp trip</t>
  </si>
  <si>
    <t>IE11375503</t>
  </si>
  <si>
    <t>98189</t>
  </si>
  <si>
    <t>Fracz, Crissa L</t>
  </si>
  <si>
    <t>E50 - Con Ctr-Spokane L&amp;D</t>
  </si>
  <si>
    <t>E50</t>
  </si>
  <si>
    <t>02806684</t>
  </si>
  <si>
    <t>Mileage, Customer Service AMI Deployment Training CdA, Idaho</t>
  </si>
  <si>
    <t>IE9762502</t>
  </si>
  <si>
    <t xml:space="preserve">Project Everest Elec Training	</t>
  </si>
  <si>
    <t>70494</t>
  </si>
  <si>
    <t>CD.WA</t>
  </si>
  <si>
    <t>Lodging, Oregon Utility Safety Committee meeting</t>
  </si>
  <si>
    <t>Hotel stay while in Oregon for the Gas Joint Safety Committee Meetings</t>
  </si>
  <si>
    <t>283805</t>
  </si>
  <si>
    <t>Meals, Solar WA Meeting</t>
  </si>
  <si>
    <t>Cab Fare, Solar WA and PSE Meetings</t>
  </si>
  <si>
    <t>NATIONAL COLOR GRAPHICS INC</t>
  </si>
  <si>
    <t>NG and Electric Safety Booklet Printing</t>
  </si>
  <si>
    <t>67080</t>
  </si>
  <si>
    <t>8988</t>
  </si>
  <si>
    <t>A81 - Medford Construction</t>
  </si>
  <si>
    <t>A81</t>
  </si>
  <si>
    <t>95600165</t>
  </si>
  <si>
    <t>OREGON SAFETY COMMITTEE VISIT</t>
  </si>
  <si>
    <t>283784</t>
  </si>
  <si>
    <t>Gas Ops Admin Activity - 956</t>
  </si>
  <si>
    <t>Airfare, Alaska 7472441569617, Solar Summit Conference</t>
  </si>
  <si>
    <t>IE11082501</t>
  </si>
  <si>
    <t>Meals, Solar Summit</t>
  </si>
  <si>
    <t>NGAS Oregon Operations Blackberry/Cell Phone - 57180189</t>
  </si>
  <si>
    <t>874060</t>
  </si>
  <si>
    <t>Gooler, Lauren Turner</t>
  </si>
  <si>
    <t>M11 - EAM Technology</t>
  </si>
  <si>
    <t>M11</t>
  </si>
  <si>
    <t>09905988</t>
  </si>
  <si>
    <t>Airfare, Alaska 0272138884113, 0272138884114, Travel for Jessica Paul and Lauren Gooler to train Oregon Employees on Designer / Maximo Refreshers</t>
  </si>
  <si>
    <t>IE10936501</t>
  </si>
  <si>
    <t>926104</t>
  </si>
  <si>
    <t>EDBT Training</t>
  </si>
  <si>
    <t>75703</t>
  </si>
  <si>
    <t>LIND MIDDLE SCHOOL</t>
  </si>
  <si>
    <t>Solar Select - Reader Board</t>
  </si>
  <si>
    <t>LAA9986_20190128161235370</t>
  </si>
  <si>
    <t>109099</t>
  </si>
  <si>
    <t>NGAS Oregon Operations Blackberry/Cell Phone - 52994770</t>
  </si>
  <si>
    <t>923000</t>
  </si>
  <si>
    <t>OUTSIDE SERVICES EMPLOYED</t>
  </si>
  <si>
    <t>WALTS MAILING SERVICE</t>
  </si>
  <si>
    <t>H51 - Supply Chain Mgmt</t>
  </si>
  <si>
    <t>H51</t>
  </si>
  <si>
    <t>09900154</t>
  </si>
  <si>
    <t>SPECIAL MAILING: 
 Farmers letter for Oregon gas.</t>
  </si>
  <si>
    <t>68092</t>
  </si>
  <si>
    <t>010 General Services</t>
  </si>
  <si>
    <t>Outsourced Activities-S Chain</t>
  </si>
  <si>
    <t>8311</t>
  </si>
  <si>
    <t>Christman, Kelly Tyler</t>
  </si>
  <si>
    <t>I08 - Energy Delivery Operations Support</t>
  </si>
  <si>
    <t>I08</t>
  </si>
  <si>
    <t>09905085</t>
  </si>
  <si>
    <t>Meals, meals oregon</t>
  </si>
  <si>
    <t>IE10967502</t>
  </si>
  <si>
    <t>Mobile Dispatch Phase I - O&amp;M</t>
  </si>
  <si>
    <t>95197</t>
  </si>
  <si>
    <t>Meals, Beverage/Food during Oregon Workers Comp trip</t>
  </si>
  <si>
    <t>Meals, (4 people) Gas Compliance Training &amp; Meetings - Oregon</t>
  </si>
  <si>
    <t>Airfare, Solar WA and PSE Meetings</t>
  </si>
  <si>
    <t>Feist, Seth D</t>
  </si>
  <si>
    <t>G02 - Employee Safety</t>
  </si>
  <si>
    <t>G02</t>
  </si>
  <si>
    <t>09902920</t>
  </si>
  <si>
    <t>Airfare, Alaska 0272140840336, Flight to Oregon</t>
  </si>
  <si>
    <t>IE11202503</t>
  </si>
  <si>
    <t>921200</t>
  </si>
  <si>
    <t>Gen Safety/Health Admin-099</t>
  </si>
  <si>
    <t>95132</t>
  </si>
  <si>
    <t>Meals, Dinner - So. Oregon Visit - ECM implementation</t>
  </si>
  <si>
    <t>Airfare, Oregon safety meetings</t>
  </si>
  <si>
    <t>NGAS Oregon Operations Blackberry/Cell Phone - 55028918</t>
  </si>
  <si>
    <t>Oregon Above Grade Pipeline Crossings - Site Visits</t>
  </si>
  <si>
    <t>845129472</t>
  </si>
  <si>
    <t>NGAS Oregon Operations Blackberry/Cell Phone - 56429450</t>
  </si>
  <si>
    <t>Airfare, Solar WA Meeting</t>
  </si>
  <si>
    <t>Parking, Solar WA and PSE Meetings</t>
  </si>
  <si>
    <t>Car Rental, Rental car while in Oregon</t>
  </si>
  <si>
    <t>220 Employee Car Rental</t>
  </si>
  <si>
    <t>Meals, Beverage/Food during Oregon Workers Comp Trip</t>
  </si>
  <si>
    <t>Meals, Gas Compliance Training &amp; Meetings - Oregon</t>
  </si>
  <si>
    <t>Car Rental, Car Rental Oregon visit</t>
  </si>
  <si>
    <t>NGAS Oregon Operations Blackberry/Cell Phone - 55705961</t>
  </si>
  <si>
    <t>Solar interconnection graphic for web</t>
  </si>
  <si>
    <t>24168</t>
  </si>
  <si>
    <t>Lodging, Hotel on trip to Oregon for Safety Meetings.</t>
  </si>
  <si>
    <t>NGAS Oregon Operations Blackberry/Cell Phone - 53706536</t>
  </si>
  <si>
    <t>Lodging, Oregon Site Visits</t>
  </si>
  <si>
    <t>Parking, Solar WA Board Meeting</t>
  </si>
  <si>
    <t>Cab Fare, Solar WA</t>
  </si>
  <si>
    <t>Lodging, Hotel - So. Oregon Visit - ECM implementation</t>
  </si>
  <si>
    <t>Meals, Solar WA Board Meeting</t>
  </si>
  <si>
    <t>Airfare, Alaska , Flights for Oregon Visit</t>
  </si>
  <si>
    <t>OREGON DEPT OF FISH AND WILDLIFE</t>
  </si>
  <si>
    <t>E14 - Environmental Compliance</t>
  </si>
  <si>
    <t>E14</t>
  </si>
  <si>
    <t>09800517</t>
  </si>
  <si>
    <t>ODFG 2020 Permit for Avista Avian Program</t>
  </si>
  <si>
    <t>TMM8610_20191114121714706</t>
  </si>
  <si>
    <t>905 Permits</t>
  </si>
  <si>
    <t>Environmental Expense - 098</t>
  </si>
  <si>
    <t>102566</t>
  </si>
  <si>
    <t>NGAS Oregon Operations Blackberry/Cell Phone - 51123765</t>
  </si>
  <si>
    <t>Airfare, Alaska , Gas Compliance Training &amp; Meetings - Oregon</t>
  </si>
  <si>
    <t>283801</t>
  </si>
  <si>
    <t>7JD26F</t>
  </si>
  <si>
    <t>Oregon above ground pipeline crossings site visits</t>
  </si>
  <si>
    <t>291240</t>
  </si>
  <si>
    <t>294032</t>
  </si>
  <si>
    <t>NGAS Oregon Operations Blackberry/Cell Phone - 49829246</t>
  </si>
  <si>
    <t>NGAS Oregon Operations Blackberry/Cell Phone - 54381173</t>
  </si>
  <si>
    <t>Cab Fare, Solar WA Board Meeting</t>
  </si>
  <si>
    <t>287328</t>
  </si>
  <si>
    <t>928000</t>
  </si>
  <si>
    <t>REGULATORY COMMISSION EXPENSES</t>
  </si>
  <si>
    <t>Hanson, Patty L</t>
  </si>
  <si>
    <t>R11 - Regulatory Affairs</t>
  </si>
  <si>
    <t>R11</t>
  </si>
  <si>
    <t>09900540</t>
  </si>
  <si>
    <t>Misc, Snacks for Regulatory Affair Department work on Oregon Rate Case</t>
  </si>
  <si>
    <t>IE9778508</t>
  </si>
  <si>
    <t>Common Regulatory Activities</t>
  </si>
  <si>
    <t>8067</t>
  </si>
  <si>
    <t>Car Rental, Gas Compliance Training &amp; Meetings - Oregon</t>
  </si>
  <si>
    <t>Meals, Oregon Utility Safety Committee meeting</t>
  </si>
  <si>
    <t>845523253</t>
  </si>
  <si>
    <t>NGAS Oregon Operations Blackberry/Cell Phone - 52428209</t>
  </si>
  <si>
    <t>Lodging, Solar Summit</t>
  </si>
  <si>
    <t>Parking, Solar WA</t>
  </si>
  <si>
    <t>Parking, Gas Compliance Training &amp; Meetings - Oregon</t>
  </si>
  <si>
    <t>Airfare, Alaska 0272137842824, Solar WA Board Meeting</t>
  </si>
  <si>
    <t>Lodging for Oregon above ground pipeline crossings site visits - Heidi Plough</t>
  </si>
  <si>
    <t>287327</t>
  </si>
  <si>
    <t>Seth Feist - Trip to Oregon</t>
  </si>
  <si>
    <t>7JLJN8</t>
  </si>
  <si>
    <t>921208</t>
  </si>
  <si>
    <t>Meals, Lunch - So. Oregon Visit - ECM implementation</t>
  </si>
  <si>
    <t>Burger, Linda Kay</t>
  </si>
  <si>
    <t>09906220</t>
  </si>
  <si>
    <t>Misc, Checked Bag Charge for Trip to Oregon</t>
  </si>
  <si>
    <t>IE11096501</t>
  </si>
  <si>
    <t>Damage Prevention Program</t>
  </si>
  <si>
    <t>6222</t>
  </si>
  <si>
    <t>McLaughlin, Todd Arthur</t>
  </si>
  <si>
    <t>Car Rental, Oregon training</t>
  </si>
  <si>
    <t>IE10008507</t>
  </si>
  <si>
    <t>105027</t>
  </si>
  <si>
    <t>Brown, Joseph A</t>
  </si>
  <si>
    <t>Lodging, Travel to Oregon - Gas OQ Meetings</t>
  </si>
  <si>
    <t>IE10607501</t>
  </si>
  <si>
    <t>926402</t>
  </si>
  <si>
    <t>104859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</si>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</sst>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#,###,###.00"/>
    <numFmt numFmtId="165" formatCode="0.000%"/>
    <numFmt numFmtId="166" formatCode="#,##0.##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7E5E5"/>
      </patternFill>
    </fill>
    <fill>
      <patternFill patternType="solid">
        <fgColor theme="2"/>
        <bgColor rgb="FFDBE5F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pivotButton="1"/>
    <xf numFmtId="43" fontId="0" fillId="0" borderId="0" xfId="3" applyFont="1"/>
    <xf numFmtId="43" fontId="0" fillId="0" borderId="0" xfId="0" applyNumberFormat="1"/>
    <xf numFmtId="0" fontId="0" fillId="0" borderId="2" xfId="0" applyBorder="1"/>
    <xf numFmtId="0" fontId="4" fillId="2" borderId="0" xfId="0" applyFont="1" applyFill="1"/>
    <xf numFmtId="43" fontId="4" fillId="2" borderId="0" xfId="0" applyNumberFormat="1" applyFont="1" applyFill="1"/>
    <xf numFmtId="10" fontId="0" fillId="0" borderId="0" xfId="4" applyNumberFormat="1" applyFont="1"/>
    <xf numFmtId="165" fontId="0" fillId="0" borderId="0" xfId="4" applyNumberFormat="1" applyFont="1"/>
    <xf numFmtId="0" fontId="0" fillId="0" borderId="0" xfId="0" applyFill="1"/>
    <xf numFmtId="43" fontId="4" fillId="2" borderId="0" xfId="3" applyFont="1" applyFill="1"/>
    <xf numFmtId="43" fontId="3" fillId="0" borderId="3" xfId="3" applyFont="1" applyBorder="1"/>
    <xf numFmtId="165" fontId="0" fillId="0" borderId="0" xfId="4" applyNumberFormat="1" applyFont="1" applyFill="1"/>
    <xf numFmtId="43" fontId="0" fillId="0" borderId="0" xfId="3" applyFont="1" applyFill="1"/>
    <xf numFmtId="43" fontId="3" fillId="0" borderId="7" xfId="3" applyFont="1" applyBorder="1"/>
    <xf numFmtId="43" fontId="3" fillId="0" borderId="3" xfId="3" applyFont="1" applyFill="1" applyBorder="1"/>
    <xf numFmtId="0" fontId="0" fillId="0" borderId="1" xfId="0" applyBorder="1"/>
    <xf numFmtId="43" fontId="0" fillId="0" borderId="2" xfId="3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3" fontId="0" fillId="0" borderId="0" xfId="3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2" xfId="3" applyFont="1" applyBorder="1"/>
    <xf numFmtId="0" fontId="0" fillId="0" borderId="13" xfId="0" applyBorder="1"/>
    <xf numFmtId="0" fontId="0" fillId="0" borderId="0" xfId="0" applyAlignment="1">
      <alignment shrinkToFit="1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65" fontId="2" fillId="0" borderId="0" xfId="4" applyNumberFormat="1" applyFont="1" applyFill="1" applyAlignment="1">
      <alignment horizontal="right"/>
    </xf>
    <xf numFmtId="9" fontId="0" fillId="0" borderId="0" xfId="4" applyFont="1"/>
    <xf numFmtId="165" fontId="0" fillId="0" borderId="0" xfId="4" applyNumberFormat="1" applyFont="1" applyFill="1" applyAlignment="1">
      <alignment horizontal="right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0" fillId="0" borderId="16" xfId="0" applyBorder="1"/>
    <xf numFmtId="166" fontId="5" fillId="0" borderId="16" xfId="0" applyNumberFormat="1" applyFont="1" applyBorder="1" applyAlignment="1">
      <alignment horizontal="right" vertical="top"/>
    </xf>
    <xf numFmtId="0" fontId="0" fillId="0" borderId="17" xfId="0" applyBorder="1"/>
    <xf numFmtId="0" fontId="5" fillId="0" borderId="17" xfId="0" applyFont="1" applyFill="1" applyBorder="1" applyAlignment="1">
      <alignment horizontal="left" vertical="top"/>
    </xf>
    <xf numFmtId="3" fontId="5" fillId="0" borderId="16" xfId="0" applyNumberFormat="1" applyFont="1" applyBorder="1" applyAlignment="1">
      <alignment horizontal="right" vertical="top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3" fontId="5" fillId="0" borderId="16" xfId="0" applyNumberFormat="1" applyFont="1" applyBorder="1" applyAlignment="1">
      <alignment vertical="top"/>
    </xf>
    <xf numFmtId="166" fontId="5" fillId="0" borderId="16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4" borderId="0" xfId="0" applyFont="1" applyFill="1"/>
    <xf numFmtId="166" fontId="0" fillId="5" borderId="0" xfId="0" applyNumberFormat="1" applyFill="1"/>
    <xf numFmtId="43" fontId="3" fillId="5" borderId="3" xfId="3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on, Joel" refreshedDate="43942.389706481481" createdVersion="5" refreshedVersion="5" minRefreshableVersion="3" recordCount="95">
  <cacheSource type="worksheet">
    <worksheetSource ref="A3:AH98" sheet="Transaction Detail"/>
  </cacheSource>
  <cacheFields count="34">
    <cacheField name="FERC Account" numFmtId="0">
      <sharedItems count="11">
        <s v="921000"/>
        <s v="870000"/>
        <s v="910000"/>
        <s v="926100"/>
        <s v="930200"/>
        <s v="909000"/>
        <s v="925200"/>
        <s v="874000"/>
        <s v="880000"/>
        <s v="923000"/>
        <s v="928000"/>
      </sharedItems>
    </cacheField>
    <cacheField name="FERC Account Description" numFmtId="0">
      <sharedItems/>
    </cacheField>
    <cacheField name="Vendor Name" numFmtId="0">
      <sharedItems containsBlank="1" count="28">
        <s v="Rose, Stephen Joseph"/>
        <s v="ENTERPRISE RENT A CAR"/>
        <s v="HANNA &amp; ASSOCIATES INC"/>
        <s v="Moss, Darrel Linn"/>
        <s v="Pooler, Daniel E"/>
        <s v="Magalsky, Kelly Edward"/>
        <s v="Brown, Wayne H"/>
        <s v="ROGUE REGENCY INN"/>
        <s v="DEPT OF CONSUMER &amp; BUSINESS SERVICES"/>
        <s v="OREGON JOINT USE ASSOCIATION"/>
        <m/>
        <s v="Fryer, Joy Noelle"/>
        <s v="Cox, Bryan A"/>
        <s v="Schultz, Brian S"/>
        <s v="Fort, Joshua A"/>
        <s v="Webb, Rolanda Ryan"/>
        <s v="Fracz, Crissa L"/>
        <s v="NATIONAL COLOR GRAPHICS INC"/>
        <s v="Gooler, Lauren Turner"/>
        <s v="LIND MIDDLE SCHOOL"/>
        <s v="WALTS MAILING SERVICE"/>
        <s v="Christman, Kelly Tyler"/>
        <s v="Feist, Seth D"/>
        <s v="OREGON DEPT OF FISH AND WILDLIFE"/>
        <s v="Hanson, Patty L"/>
        <s v="Burger, Linda Kay"/>
        <s v="McLaughlin, Todd Arthur"/>
        <s v="Brown, Joseph A"/>
      </sharedItems>
    </cacheField>
    <cacheField name="Jurisdiction" numFmtId="0">
      <sharedItems count="4">
        <s v="AA"/>
        <s v="OR"/>
        <s v="AN"/>
        <s v="WA"/>
      </sharedItems>
    </cacheField>
    <cacheField name="Service" numFmtId="0">
      <sharedItems count="3">
        <s v="CD"/>
        <s v="GD"/>
        <s v="ED"/>
      </sharedItems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/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unt="87">
        <s v="Meals, Oregon Site Visits"/>
        <s v="Oregon above ground pipeline inspection site visits"/>
        <s v="Solar interconnections graphic"/>
        <s v="Meals, Food on trip to Oregon for Safety Meetings."/>
        <s v="Mileage, Oregon Trip - GEG"/>
        <s v="Parking, Solar Summit"/>
        <s v="Cab Fare, Solar WA Meeting"/>
        <s v="Mileage, Oregon Utility Safety Committee meeting"/>
        <s v="016643-19 Electric &amp; Nat Gas Safety Booklet"/>
        <s v="SAFETY COMMITTEE OREGON VISIT"/>
        <s v="Workers Compensation and Assessment Quarterly Report for Self-Insured Business - OREGON"/>
        <s v="Registration fee for Kristin Nelson for Oregon Joint Use conference."/>
        <s v="Meals, Solar WA and PSE Meetings"/>
        <s v="NGAS Oregon Operations Blackberry/Cell Phone - 50408207"/>
        <s v="Cab Fare, Solar Summit"/>
        <s v="NGAS Oregon Operations Blackberry/Cell Phone - 51747208"/>
        <s v="Oregon Workers Comp Premiums 2nd Quarter 2019"/>
        <s v="Airfare, Solar Washington summit"/>
        <s v="Parking, Oregon safety meetings"/>
        <s v="Lodging, Gas Compliance Training &amp; Meetings - Oregon"/>
        <s v="Meals, Solar WA"/>
        <s v="Misc, Fuel for rental car - So. Oregon Visit - ECM implementation"/>
        <s v="Parking, Solar WA Meeting"/>
        <s v="Solar select outreach"/>
        <s v="Meals, Food on trip to Oregon for Safety Meetings"/>
        <s v="Dues, Solar WA Membership"/>
        <s v="Meals, Beverage during Oregon Workers Comp trip"/>
        <s v="Mileage, Customer Service AMI Deployment Training CdA, Idaho"/>
        <s v="Lodging, Oregon Utility Safety Committee meeting"/>
        <s v="Hotel stay while in Oregon for the Gas Joint Safety Committee Meetings"/>
        <s v="Meals, Solar WA Meeting"/>
        <s v="Cab Fare, Solar WA and PSE Meetings"/>
        <s v="NG and Electric Safety Booklet Printing"/>
        <s v="OREGON SAFETY COMMITTEE VISIT"/>
        <s v="Airfare, Alaska 7472441569617, Solar Summit Conference"/>
        <s v="Meals, Solar Summit"/>
        <s v="NGAS Oregon Operations Blackberry/Cell Phone - 57180189"/>
        <s v="Airfare, Alaska 0272138884113, 0272138884114, Travel for Jessica Paul and Lauren Gooler to train Oregon Employees on Designer / Maximo Refreshers"/>
        <s v="Solar Select - Reader Board"/>
        <s v="NGAS Oregon Operations Blackberry/Cell Phone - 52994770"/>
        <s v="SPECIAL MAILING: _x000a_ Farmers letter for Oregon gas."/>
        <s v="Meals, meals oregon"/>
        <s v="Meals, Beverage/Food during Oregon Workers Comp trip"/>
        <s v="Meals, (4 people) Gas Compliance Training &amp; Meetings - Oregon"/>
        <s v="Airfare, Solar WA and PSE Meetings"/>
        <s v="Airfare, Alaska 0272140840336, Flight to Oregon"/>
        <s v="Meals, Dinner - So. Oregon Visit - ECM implementation"/>
        <s v="Airfare, Oregon safety meetings"/>
        <s v="NGAS Oregon Operations Blackberry/Cell Phone - 55028918"/>
        <s v="Oregon Above Grade Pipeline Crossings - Site Visits"/>
        <s v="NGAS Oregon Operations Blackberry/Cell Phone - 56429450"/>
        <s v="Airfare, Solar WA Meeting"/>
        <s v="Parking, Solar WA and PSE Meetings"/>
        <s v="Car Rental, Rental car while in Oregon"/>
        <s v="Meals, Gas Compliance Training &amp; Meetings - Oregon"/>
        <s v="Car Rental, Car Rental Oregon visit"/>
        <s v="NGAS Oregon Operations Blackberry/Cell Phone - 55705961"/>
        <s v="Solar interconnection graphic for web"/>
        <s v="Lodging, Hotel on trip to Oregon for Safety Meetings."/>
        <s v="NGAS Oregon Operations Blackberry/Cell Phone - 53706536"/>
        <s v="Lodging, Oregon Site Visits"/>
        <s v="Parking, Solar WA Board Meeting"/>
        <s v="Cab Fare, Solar WA"/>
        <s v="Lodging, Hotel - So. Oregon Visit - ECM implementation"/>
        <s v="Meals, Solar WA Board Meeting"/>
        <s v="Airfare, Alaska , Flights for Oregon Visit"/>
        <s v="ODFG 2020 Permit for Avista Avian Program"/>
        <s v="NGAS Oregon Operations Blackberry/Cell Phone - 51123765"/>
        <s v="Airfare, Alaska , Gas Compliance Training &amp; Meetings - Oregon"/>
        <s v="Oregon above ground pipeline crossings site visits"/>
        <s v="NGAS Oregon Operations Blackberry/Cell Phone - 49829246"/>
        <s v="NGAS Oregon Operations Blackberry/Cell Phone - 54381173"/>
        <s v="Cab Fare, Solar WA Board Meeting"/>
        <s v="Misc, Snacks for Regulatory Affair Department work on Oregon Rate Case"/>
        <s v="Car Rental, Gas Compliance Training &amp; Meetings - Oregon"/>
        <s v="Meals, Oregon Utility Safety Committee meeting"/>
        <s v="NGAS Oregon Operations Blackberry/Cell Phone - 52428209"/>
        <s v="Lodging, Solar Summit"/>
        <s v="Parking, Solar WA"/>
        <s v="Parking, Gas Compliance Training &amp; Meetings - Oregon"/>
        <s v="Airfare, Alaska 0272137842824, Solar WA Board Meeting"/>
        <s v="Lodging for Oregon above ground pipeline crossings site visits - Heidi Plough"/>
        <s v="Seth Feist - Trip to Oregon"/>
        <s v="Meals, Lunch - So. Oregon Visit - ECM implementation"/>
        <s v="Misc, Checked Bag Charge for Trip to Oregon"/>
        <s v="Car Rental, Oregon training"/>
        <s v="Lodging, Travel to Oregon - Gas OQ Meetings"/>
      </sharedItems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 count="16">
        <s v="215 Employee Business Meals"/>
        <s v="710 Rental Expense - Vehicle"/>
        <s v="020 Professional Services"/>
        <s v="210 Employee Auto Mileage"/>
        <s v="235 Employee Misc Expenses"/>
        <s v="810 Advertising Expenses"/>
        <s v="230 Employee Lodging"/>
        <s v="885 Miscellaneous"/>
        <s v="225 Conference Fees"/>
        <s v="608 Cell/Smart Phone Service"/>
        <s v="205 Airfare"/>
        <s v="915 Printing"/>
        <s v="830 Dues"/>
        <s v="010 General Services"/>
        <s v="220 Employee Car Rental"/>
        <s v="905 Permits"/>
      </sharedItems>
    </cacheField>
    <cacheField name="Source ID" numFmtId="0">
      <sharedItems/>
    </cacheField>
    <cacheField name="Transaction Amount" numFmtId="0">
      <sharedItems containsSemiMixedTypes="0" containsString="0" containsNumber="1" minValue="0" maxValue="12333"/>
    </cacheField>
    <cacheField name="Electric Amount" numFmtId="0">
      <sharedItems containsString="0" containsBlank="1" containsNumber="1" minValue="3.16" maxValue="2610.1"/>
    </cacheField>
    <cacheField name="Gas North Amount" numFmtId="0">
      <sharedItems containsString="0" containsBlank="1" containsNumber="1" minValue="0" maxValue="1696"/>
    </cacheField>
    <cacheField name="Gas South Amount" numFmtId="0">
      <sharedItems containsString="0" containsBlank="1" containsNumber="1" minValue="0" maxValue="12333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Blank="1"/>
    </cacheField>
    <cacheField name="Vendor Name2" numFmtId="0">
      <sharedItems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  <cacheField name="As Recorded" numFmtId="0">
      <sharedItems count="7">
        <s v="AA.CD"/>
        <s v="AA.GD"/>
        <s v="OR.GD"/>
        <s v="AN.CD"/>
        <s v="AN.ED"/>
        <s v="WA.ED"/>
        <s v="WA.GD"/>
      </sharedItems>
    </cacheField>
    <cacheField name="Corrected " numFmtId="0">
      <sharedItems count="6">
        <s v="GD.OR"/>
        <s v="AN.ED"/>
        <s v="AN.CD"/>
        <s v="CD.AA"/>
        <s v="WA.ED"/>
        <s v="CD.W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s v="OFFICE SUPPLIES &amp; EXPENSES"/>
    <x v="0"/>
    <x v="0"/>
    <x v="0"/>
    <m/>
    <s v="E19 - Dist Systems Ops"/>
    <s v="DL"/>
    <s v="E19"/>
    <s v="201909"/>
    <s v="09905730"/>
    <s v="Purchase Invoices USD"/>
    <x v="0"/>
    <m/>
    <s v="Employee Expenses"/>
    <s v="IE11074502"/>
    <s v="OPER"/>
    <s v="2019"/>
    <s v="921010"/>
    <s v="Non-Labor"/>
    <x v="0"/>
    <s v="AP"/>
    <n v="28.18"/>
    <n v="19.89"/>
    <n v="5.78"/>
    <n v="2.5099999999999998"/>
    <s v="ET Operations Common All"/>
    <s v="001"/>
    <s v="100856"/>
    <s v="Rose, Stephen Joseph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845962637"/>
    <s v="OPER"/>
    <s v="2019"/>
    <s v="870000"/>
    <s v="Non-Labor"/>
    <x v="1"/>
    <s v="AP"/>
    <n v="104.36"/>
    <m/>
    <n v="72.819999999999993"/>
    <n v="31.54"/>
    <s v="Gas Ops Admin Activity - 099"/>
    <s v="001"/>
    <s v="5184"/>
    <s v="ENTERPRISE RENT A CAR"/>
    <m/>
    <m/>
    <x v="1"/>
    <x v="0"/>
  </r>
  <r>
    <x v="2"/>
    <s v="CUST SVC &amp; INFO EXP-MISC"/>
    <x v="2"/>
    <x v="0"/>
    <x v="0"/>
    <m/>
    <s v="S54 - Corporate Communications"/>
    <s v="DL"/>
    <s v="S54"/>
    <s v="201912"/>
    <s v="09900730"/>
    <s v="Purchase Invoices USD"/>
    <x v="2"/>
    <m/>
    <s v="Contractor"/>
    <s v="24374"/>
    <s v="OPER"/>
    <s v="2019"/>
    <s v="910000"/>
    <s v="Non-Labor"/>
    <x v="2"/>
    <s v="AP"/>
    <n v="312.5"/>
    <n v="163.13"/>
    <n v="106"/>
    <n v="43.37"/>
    <s v="Common Sales and Marketing"/>
    <s v="001"/>
    <s v="2015"/>
    <s v="HANNA &amp; ASSOCIATES INC"/>
    <m/>
    <m/>
    <x v="0"/>
    <x v="1"/>
  </r>
  <r>
    <x v="0"/>
    <s v="OFFICE SUPPLIES &amp; EXPENSES"/>
    <x v="3"/>
    <x v="0"/>
    <x v="0"/>
    <m/>
    <s v="L51 - Claims"/>
    <s v="DL"/>
    <s v="L51"/>
    <s v="201906"/>
    <s v="09903410"/>
    <s v="Purchase Invoices USD"/>
    <x v="3"/>
    <m/>
    <s v="Employee Expenses"/>
    <s v="IE10314501"/>
    <s v="OPER"/>
    <s v="2019"/>
    <s v="921000"/>
    <s v="Non-Labor"/>
    <x v="0"/>
    <s v="AP"/>
    <n v="46.28"/>
    <n v="32.659999999999997"/>
    <n v="9.51"/>
    <n v="4.1100000000000003"/>
    <s v="Risk Mgmt Admin Activity-099CM"/>
    <s v="001"/>
    <s v="96680"/>
    <s v="Moss, Darrel Linn"/>
    <m/>
    <m/>
    <x v="0"/>
    <x v="0"/>
  </r>
  <r>
    <x v="3"/>
    <s v="EMPLOYEE PENSIONS &amp; BENEFITS N"/>
    <x v="4"/>
    <x v="0"/>
    <x v="1"/>
    <m/>
    <s v="I02 - Craft Training"/>
    <s v="DL"/>
    <s v="I02"/>
    <s v="201909"/>
    <s v="09902812"/>
    <s v="Purchase Invoices USD"/>
    <x v="4"/>
    <m/>
    <s v="Employee Expenses"/>
    <s v="IE11071501"/>
    <s v="OPER"/>
    <s v="2019"/>
    <s v="926408"/>
    <s v="Non-Labor"/>
    <x v="3"/>
    <s v="AP"/>
    <n v="34.799999999999997"/>
    <m/>
    <n v="24.28"/>
    <n v="10.52"/>
    <s v="A and G Gas Training"/>
    <s v="001"/>
    <s v="96204"/>
    <s v="Pooler, Daniel E"/>
    <m/>
    <m/>
    <x v="1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5"/>
    <m/>
    <s v="Employee Expenses"/>
    <s v="IE11320501"/>
    <s v="OPER"/>
    <s v="2019"/>
    <s v="921000"/>
    <s v="Non-Labor"/>
    <x v="4"/>
    <s v="AP"/>
    <n v="16"/>
    <n v="11.29"/>
    <n v="3.28"/>
    <n v="1.43"/>
    <s v="Admin Activities-Common to All"/>
    <s v="001"/>
    <s v="68114"/>
    <s v="Magalsky, Kelly Edward"/>
    <m/>
    <m/>
    <x v="0"/>
    <x v="2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6"/>
    <m/>
    <s v="Employee Expenses"/>
    <s v="IE9430500"/>
    <s v="OPER"/>
    <s v="2019"/>
    <s v="921000"/>
    <s v="Non-Labor"/>
    <x v="4"/>
    <s v="AP"/>
    <n v="105.66"/>
    <n v="74.58"/>
    <n v="21.67"/>
    <n v="9.41"/>
    <s v="Admin Activities-Common to All"/>
    <s v="001"/>
    <s v="68114"/>
    <s v="Magalsky, Kelly Edward"/>
    <m/>
    <m/>
    <x v="0"/>
    <x v="2"/>
  </r>
  <r>
    <x v="4"/>
    <s v="MISC GENERAL EXPENSE"/>
    <x v="6"/>
    <x v="0"/>
    <x v="1"/>
    <m/>
    <s v="C83 - La Grande"/>
    <s v="DL"/>
    <s v="C83"/>
    <s v="201904"/>
    <s v="09900301"/>
    <s v="Purchase Invoices USD"/>
    <x v="7"/>
    <m/>
    <s v="Employee Expenses"/>
    <s v="IE10066500"/>
    <s v="OPER"/>
    <s v="2019"/>
    <s v="930221"/>
    <s v="Non-Labor"/>
    <x v="3"/>
    <s v="AP"/>
    <n v="365.4"/>
    <m/>
    <n v="254.96"/>
    <n v="110.44"/>
    <s v="Charitable/Civic Ops-Gas"/>
    <s v="001"/>
    <s v="12918"/>
    <s v="Brown, Wayne H"/>
    <m/>
    <m/>
    <x v="1"/>
    <x v="0"/>
  </r>
  <r>
    <x v="5"/>
    <s v="INFO AND INSTRUCT ADVERT EXP"/>
    <x v="2"/>
    <x v="1"/>
    <x v="1"/>
    <m/>
    <s v="J02 - Public Safety"/>
    <s v="DL"/>
    <s v="J02"/>
    <s v="201907"/>
    <s v="06800330"/>
    <s v="Purchase Invoices USD"/>
    <x v="8"/>
    <m/>
    <s v="Voucher"/>
    <s v="22716"/>
    <s v="OPER"/>
    <s v="2019"/>
    <s v="909000"/>
    <s v="Non-Labor"/>
    <x v="5"/>
    <s v="AP"/>
    <n v="712.05"/>
    <m/>
    <m/>
    <n v="712.05"/>
    <s v="Or - Company Communications"/>
    <s v="001"/>
    <s v="2015"/>
    <s v="HANNA &amp; ASSOCIATES INC"/>
    <m/>
    <m/>
    <x v="2"/>
    <x v="3"/>
  </r>
  <r>
    <x v="1"/>
    <s v="OPER SUPV/ENG"/>
    <x v="7"/>
    <x v="0"/>
    <x v="1"/>
    <m/>
    <s v="C53 - Coeur d Alene Gas"/>
    <s v="DL"/>
    <s v="C53"/>
    <s v="201908"/>
    <s v="09902455"/>
    <s v="Purchase Invoices USD"/>
    <x v="9"/>
    <m/>
    <s v="Employee Expenses"/>
    <s v="283872"/>
    <s v="OPER"/>
    <s v="2019"/>
    <s v="870000"/>
    <s v="Non-Labor"/>
    <x v="6"/>
    <s v="AP"/>
    <n v="0"/>
    <m/>
    <n v="0"/>
    <n v="0"/>
    <s v="Gas System Operations - 099"/>
    <s v="001"/>
    <s v="5209"/>
    <s v="ROGUE REGENCY INN"/>
    <m/>
    <m/>
    <x v="1"/>
    <x v="0"/>
  </r>
  <r>
    <x v="6"/>
    <s v="INJURIES &amp; DAMAGES PB"/>
    <x v="8"/>
    <x v="2"/>
    <x v="0"/>
    <m/>
    <s v="H02 - Occupational Health"/>
    <s v="DL"/>
    <s v="H02"/>
    <s v="201904"/>
    <s v="09802910"/>
    <s v="Purchase Invoices USD"/>
    <x v="10"/>
    <m/>
    <s v="Voucher"/>
    <s v="VZ3W6V_20190422110024705"/>
    <s v="OTHER"/>
    <s v="2019"/>
    <s v="925200"/>
    <s v="Non-Labor"/>
    <x v="7"/>
    <s v="AP"/>
    <n v="1324.59"/>
    <n v="1031.51"/>
    <n v="293.08"/>
    <m/>
    <s v="Benefit Administration-WaId"/>
    <s v="001"/>
    <s v="13250"/>
    <s v="DEPT OF CONSUMER &amp; BUSINESS SERVICES"/>
    <m/>
    <m/>
    <x v="3"/>
    <x v="3"/>
  </r>
  <r>
    <x v="3"/>
    <s v="EMPLOYEE PENSIONS &amp; BENEFITS N"/>
    <x v="9"/>
    <x v="2"/>
    <x v="2"/>
    <m/>
    <s v="R51 - Joint Use Projects-Distribution"/>
    <s v="DL"/>
    <s v="R51"/>
    <s v="201903"/>
    <s v="09802810"/>
    <s v="Purchase Invoices USD"/>
    <x v="11"/>
    <m/>
    <s v="Employee Expenses"/>
    <s v="18-499"/>
    <s v="OPER"/>
    <s v="2019"/>
    <s v="926102"/>
    <s v="Non-Labor"/>
    <x v="8"/>
    <s v="AP"/>
    <n v="588"/>
    <n v="588"/>
    <m/>
    <m/>
    <s v="A and G Electric Training"/>
    <s v="001"/>
    <s v="106731"/>
    <s v="OREGON JOINT USE ASSOCIATION"/>
    <m/>
    <m/>
    <x v="4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12"/>
    <m/>
    <s v="Employee Expenses"/>
    <s v="IE10492503"/>
    <s v="OPER"/>
    <s v="2019"/>
    <s v="921000"/>
    <s v="Non-Labor"/>
    <x v="0"/>
    <s v="AP"/>
    <n v="53.91"/>
    <n v="38.049999999999997"/>
    <n v="11.06"/>
    <n v="4.8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2"/>
    <s v="09905107"/>
    <s v="Miscellaneous Transaction USD"/>
    <x v="13"/>
    <m/>
    <s v="Centralized Assets"/>
    <m/>
    <s v="OPER"/>
    <s v="2019"/>
    <s v="921600"/>
    <s v="Non-Labor"/>
    <x v="9"/>
    <s v="PA"/>
    <n v="622.27"/>
    <n v="439.19"/>
    <n v="127.65"/>
    <n v="55.43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14"/>
    <m/>
    <s v="Employee Expenses"/>
    <s v="IE11320501"/>
    <s v="OPER"/>
    <s v="2019"/>
    <s v="921000"/>
    <s v="Non-Labor"/>
    <x v="4"/>
    <s v="AP"/>
    <n v="108.32"/>
    <n v="76.45"/>
    <n v="22.22"/>
    <n v="9.65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4"/>
    <s v="09905107"/>
    <s v="Miscellaneous Transaction USD"/>
    <x v="15"/>
    <m/>
    <s v="Centralized Assets"/>
    <m/>
    <s v="OPER"/>
    <s v="2019"/>
    <s v="921600"/>
    <s v="Non-Labor"/>
    <x v="9"/>
    <s v="PA"/>
    <n v="1259.6400000000001"/>
    <n v="889.03"/>
    <n v="258.39"/>
    <n v="112.22"/>
    <s v="Telecom Services"/>
    <s v="001"/>
    <m/>
    <m/>
    <m/>
    <m/>
    <x v="0"/>
    <x v="0"/>
  </r>
  <r>
    <x v="6"/>
    <s v="INJURIES &amp; DAMAGES PB"/>
    <x v="8"/>
    <x v="2"/>
    <x v="0"/>
    <m/>
    <s v="H02 - Occupational Health"/>
    <s v="DL"/>
    <s v="H02"/>
    <s v="201907"/>
    <s v="09802910"/>
    <s v="Purchase Invoices USD"/>
    <x v="16"/>
    <m/>
    <s v="Voucher"/>
    <s v="RWW5574_20190716100445574"/>
    <s v="OTHER"/>
    <s v="2019"/>
    <s v="925200"/>
    <s v="Non-Labor"/>
    <x v="7"/>
    <s v="AP"/>
    <n v="1377.62"/>
    <n v="1072.81"/>
    <n v="304.81"/>
    <m/>
    <s v="Benefit Administration-WaId"/>
    <s v="001"/>
    <s v="13250"/>
    <s v="DEPT OF CONSUMER &amp; BUSINESS SERVICES"/>
    <m/>
    <m/>
    <x v="3"/>
    <x v="0"/>
  </r>
  <r>
    <x v="3"/>
    <s v="EMPLOYEE PENSIONS &amp; BENEFITS N"/>
    <x v="11"/>
    <x v="0"/>
    <x v="0"/>
    <m/>
    <s v="A54 - Products and Services"/>
    <s v="DL"/>
    <s v="A54"/>
    <s v="201909"/>
    <s v="09902811"/>
    <s v="Purchase Invoices USD"/>
    <x v="17"/>
    <m/>
    <s v="Employee Expenses"/>
    <s v="IE11060506"/>
    <s v="OPER"/>
    <s v="2019"/>
    <s v="926102"/>
    <s v="Non-Labor"/>
    <x v="10"/>
    <s v="AP"/>
    <n v="9.98"/>
    <n v="7.04"/>
    <n v="2.0499999999999998"/>
    <n v="0.89"/>
    <s v="A and G Common Training"/>
    <s v="001"/>
    <s v="108264"/>
    <s v="Fryer, Joy Noelle"/>
    <m/>
    <m/>
    <x v="0"/>
    <x v="2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18"/>
    <m/>
    <s v="Employee Expenses"/>
    <s v="IE10344501"/>
    <s v="OPER"/>
    <s v="2019"/>
    <s v="926360"/>
    <s v="Non-Labor"/>
    <x v="4"/>
    <s v="AP"/>
    <n v="22.5"/>
    <n v="15.88"/>
    <n v="4.62"/>
    <n v="2"/>
    <s v="A and G Common Training"/>
    <s v="001"/>
    <s v="6223"/>
    <s v="Cox, Bryan A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50"/>
    <s v="Non-Labor"/>
    <x v="6"/>
    <s v="AP"/>
    <n v="164.64"/>
    <m/>
    <n v="114.88"/>
    <n v="49.76"/>
    <s v="Gas Integrity Mgt Program"/>
    <s v="001"/>
    <s v="106961"/>
    <s v="Schultz, Brian S"/>
    <m/>
    <m/>
    <x v="1"/>
    <x v="0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20"/>
    <m/>
    <s v="Employee Expenses"/>
    <s v="IE11422503"/>
    <s v="OPER"/>
    <s v="2019"/>
    <s v="926102"/>
    <s v="Non-Labor"/>
    <x v="0"/>
    <s v="AP"/>
    <n v="6.22"/>
    <n v="4.3899999999999997"/>
    <n v="1.28"/>
    <n v="0.55000000000000004"/>
    <s v="A and G Common Training"/>
    <s v="001"/>
    <s v="108264"/>
    <s v="Fryer, Joy Noelle"/>
    <m/>
    <m/>
    <x v="0"/>
    <x v="2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21"/>
    <m/>
    <s v="Employee Expenses"/>
    <s v="IE11471501"/>
    <s v="OPER"/>
    <s v="2019"/>
    <s v="874050"/>
    <s v="Non-Labor"/>
    <x v="4"/>
    <s v="AP"/>
    <n v="31.33"/>
    <m/>
    <n v="21.86"/>
    <n v="9.4700000000000006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22"/>
    <m/>
    <s v="Employee Expenses"/>
    <s v="IE9430500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2"/>
  </r>
  <r>
    <x v="2"/>
    <s v="CUST SVC &amp; INFO EXP-MISC"/>
    <x v="2"/>
    <x v="0"/>
    <x v="0"/>
    <m/>
    <s v="S54 - Corporate Communications"/>
    <s v="DL"/>
    <s v="S54"/>
    <s v="201901"/>
    <s v="09900730"/>
    <s v="Purchase Invoices USD"/>
    <x v="23"/>
    <m/>
    <s v="Voucher"/>
    <s v="21536"/>
    <s v="OPER"/>
    <s v="2019"/>
    <s v="910000"/>
    <s v="Non-Labor"/>
    <x v="11"/>
    <s v="AP"/>
    <n v="197.46"/>
    <n v="103.08"/>
    <n v="66.98"/>
    <n v="27.4"/>
    <s v="Common Sales and Marketing"/>
    <s v="001"/>
    <s v="2015"/>
    <s v="HANNA &amp; ASSOCIATES INC"/>
    <m/>
    <m/>
    <x v="0"/>
    <x v="4"/>
  </r>
  <r>
    <x v="0"/>
    <s v="OFFICE SUPPLIES &amp; EXPENSES"/>
    <x v="3"/>
    <x v="0"/>
    <x v="0"/>
    <m/>
    <s v="L51 - Claims"/>
    <s v="DL"/>
    <s v="L51"/>
    <s v="201906"/>
    <s v="09903410"/>
    <s v="Purchase Invoices USD"/>
    <x v="24"/>
    <m/>
    <s v="Employee Expenses"/>
    <s v="IE10314501"/>
    <s v="OPER"/>
    <s v="2019"/>
    <s v="921000"/>
    <s v="Non-Labor"/>
    <x v="0"/>
    <s v="AP"/>
    <n v="15.25"/>
    <n v="10.76"/>
    <n v="3.13"/>
    <n v="1.36"/>
    <s v="Risk Mgmt Admin Activity-099CM"/>
    <s v="001"/>
    <s v="96680"/>
    <s v="Moss, Darrel Linn"/>
    <m/>
    <m/>
    <x v="0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25"/>
    <m/>
    <s v="Voucher"/>
    <s v="IE10492503"/>
    <s v="OPER"/>
    <s v="2019"/>
    <s v="921000"/>
    <s v="Non-Labor"/>
    <x v="12"/>
    <s v="AP"/>
    <n v="35"/>
    <n v="24.7"/>
    <n v="7.18"/>
    <n v="3.12"/>
    <s v="Admin Activities-Common to All"/>
    <s v="001"/>
    <s v="68114"/>
    <s v="Magalsky, Kelly Edward"/>
    <m/>
    <m/>
    <x v="0"/>
    <x v="4"/>
  </r>
  <r>
    <x v="8"/>
    <s v="DIST EXP OPER-OTHER EXPENSES"/>
    <x v="7"/>
    <x v="0"/>
    <x v="1"/>
    <m/>
    <s v="C53 - Coeur d Alene Gas"/>
    <s v="DL"/>
    <s v="C53"/>
    <s v="201908"/>
    <s v="09902815"/>
    <s v="Purchase Invoices USD"/>
    <x v="9"/>
    <m/>
    <s v="Employee Expenses"/>
    <s v="283872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26"/>
    <m/>
    <s v="Employee Expenses"/>
    <s v="IE11375503"/>
    <s v="OPER"/>
    <s v="2019"/>
    <s v="926102"/>
    <s v="Non-Labor"/>
    <x v="0"/>
    <s v="AP"/>
    <n v="4.4800000000000004"/>
    <n v="3.16"/>
    <n v="0.92"/>
    <n v="0.4"/>
    <s v="A and G Common Training"/>
    <s v="001"/>
    <s v="98189"/>
    <s v="Webb, Rolanda Ryan"/>
    <m/>
    <m/>
    <x v="0"/>
    <x v="0"/>
  </r>
  <r>
    <x v="4"/>
    <s v="MISC GENERAL EXPENSE"/>
    <x v="16"/>
    <x v="3"/>
    <x v="2"/>
    <m/>
    <s v="E50 - Con Ctr-Spokane L&amp;D"/>
    <s v="DL"/>
    <s v="E50"/>
    <s v="201903"/>
    <s v="02806684"/>
    <s v="Purchase Invoices USD"/>
    <x v="27"/>
    <m/>
    <s v="Employee Expenses"/>
    <s v="IE9762502"/>
    <s v="OPER"/>
    <s v="2019"/>
    <s v="930200"/>
    <s v="Non-Labor"/>
    <x v="3"/>
    <s v="AP"/>
    <n v="17.399999999999999"/>
    <n v="17.399999999999999"/>
    <m/>
    <m/>
    <s v="Project Everest Elec Training_x0009_"/>
    <s v="001"/>
    <s v="70494"/>
    <s v="Fracz, Crissa L"/>
    <m/>
    <m/>
    <x v="5"/>
    <x v="5"/>
  </r>
  <r>
    <x v="4"/>
    <s v="MISC GENERAL EXPENSE"/>
    <x v="6"/>
    <x v="0"/>
    <x v="1"/>
    <m/>
    <s v="C83 - La Grande"/>
    <s v="DL"/>
    <s v="C83"/>
    <s v="201904"/>
    <s v="09900301"/>
    <s v="Purchase Invoices USD"/>
    <x v="28"/>
    <m/>
    <s v="Employee Expenses"/>
    <s v="IE10066500"/>
    <s v="OPER"/>
    <s v="2019"/>
    <s v="930221"/>
    <s v="Non-Labor"/>
    <x v="6"/>
    <s v="AP"/>
    <n v="123.41"/>
    <m/>
    <n v="86.11"/>
    <n v="37.299999999999997"/>
    <s v="Charitable/Civic Ops-Gas"/>
    <s v="001"/>
    <s v="12918"/>
    <s v="Brown, Wayne H"/>
    <m/>
    <m/>
    <x v="1"/>
    <x v="0"/>
  </r>
  <r>
    <x v="8"/>
    <s v="DIST EXP OPER-OTHER EXPENSES"/>
    <x v="7"/>
    <x v="0"/>
    <x v="1"/>
    <m/>
    <s v="B51 - Gas Engineering"/>
    <s v="DL"/>
    <s v="B51"/>
    <s v="201908"/>
    <s v="09902815"/>
    <s v="Purchase Invoices USD"/>
    <x v="29"/>
    <m/>
    <s v="Employee Expenses"/>
    <s v="283805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30"/>
    <m/>
    <s v="Employee Expenses"/>
    <s v="IE9430500"/>
    <s v="OPER"/>
    <s v="2019"/>
    <s v="921000"/>
    <s v="Non-Labor"/>
    <x v="0"/>
    <s v="AP"/>
    <n v="58.39"/>
    <n v="41.21"/>
    <n v="11.98"/>
    <n v="5.2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31"/>
    <m/>
    <s v="Employee Expenses"/>
    <s v="IE10492503"/>
    <s v="OPER"/>
    <s v="2019"/>
    <s v="921000"/>
    <s v="Non-Labor"/>
    <x v="4"/>
    <s v="AP"/>
    <n v="85.48"/>
    <n v="60.33"/>
    <n v="17.53"/>
    <n v="7.62"/>
    <s v="Admin Activities-Common to All"/>
    <s v="001"/>
    <s v="68114"/>
    <s v="Magalsky, Kelly Edward"/>
    <m/>
    <m/>
    <x v="0"/>
    <x v="4"/>
  </r>
  <r>
    <x v="5"/>
    <s v="INFO AND INSTRUCT ADVERT EXP"/>
    <x v="17"/>
    <x v="1"/>
    <x v="1"/>
    <m/>
    <s v="J02 - Public Safety"/>
    <s v="DL"/>
    <s v="J02"/>
    <s v="201907"/>
    <s v="06800330"/>
    <s v="Purchase Invoices USD"/>
    <x v="32"/>
    <m/>
    <s v="Voucher"/>
    <s v="67080"/>
    <s v="OPER"/>
    <s v="2019"/>
    <s v="909000"/>
    <s v="Non-Labor"/>
    <x v="11"/>
    <s v="AP"/>
    <n v="12333"/>
    <m/>
    <m/>
    <n v="12333"/>
    <s v="Or - Company Communications"/>
    <s v="001"/>
    <s v="8988"/>
    <s v="NATIONAL COLOR GRAPHICS INC"/>
    <m/>
    <m/>
    <x v="2"/>
    <x v="3"/>
  </r>
  <r>
    <x v="8"/>
    <s v="DIST EXP OPER-OTHER EXPENSES"/>
    <x v="7"/>
    <x v="3"/>
    <x v="1"/>
    <m/>
    <s v="A81 - Medford Construction"/>
    <s v="DL"/>
    <s v="A81"/>
    <s v="201908"/>
    <s v="95600165"/>
    <s v="Purchase Invoices USD"/>
    <x v="33"/>
    <m/>
    <s v="Employee Expenses"/>
    <s v="283784"/>
    <s v="OPER"/>
    <s v="2019"/>
    <s v="880000"/>
    <s v="Non-Labor"/>
    <x v="6"/>
    <s v="AP"/>
    <n v="210.52"/>
    <m/>
    <n v="210.52"/>
    <m/>
    <s v="Gas Ops Admin Activity - 956"/>
    <s v="001"/>
    <s v="5209"/>
    <s v="ROGUE REGENCY INN"/>
    <m/>
    <m/>
    <x v="6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34"/>
    <m/>
    <s v="Employee Expenses"/>
    <s v="IE11082501"/>
    <s v="OPER"/>
    <s v="2019"/>
    <s v="921000"/>
    <s v="Non-Labor"/>
    <x v="10"/>
    <s v="AP"/>
    <n v="166.6"/>
    <n v="117.58"/>
    <n v="34.17"/>
    <n v="14.85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35"/>
    <m/>
    <s v="Employee Expenses"/>
    <s v="IE11320501"/>
    <s v="OPER"/>
    <s v="2019"/>
    <s v="921000"/>
    <s v="Non-Labor"/>
    <x v="0"/>
    <s v="AP"/>
    <n v="31.56"/>
    <n v="22.27"/>
    <n v="6.47"/>
    <n v="2.82"/>
    <s v="Admin Activities-Common to All"/>
    <s v="001"/>
    <s v="68114"/>
    <s v="Magalsky, Kelly Edward"/>
    <m/>
    <m/>
    <x v="0"/>
    <x v="4"/>
  </r>
  <r>
    <x v="0"/>
    <s v="OFFICE SUPPLIES &amp; EXPENSES"/>
    <x v="10"/>
    <x v="0"/>
    <x v="0"/>
    <m/>
    <s v="R29 - Comm Sys Prod &amp; Serv"/>
    <s v="DL"/>
    <s v="R29"/>
    <s v="201912"/>
    <s v="09905107"/>
    <s v="Miscellaneous Transaction USD"/>
    <x v="36"/>
    <m/>
    <s v="Centralized Assets"/>
    <m/>
    <s v="OPER"/>
    <s v="2019"/>
    <s v="921600"/>
    <s v="Non-Labor"/>
    <x v="9"/>
    <s v="PA"/>
    <n v="1182.08"/>
    <n v="834.29"/>
    <n v="242.48"/>
    <n v="105.31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60"/>
    <s v="Non-Labor"/>
    <x v="6"/>
    <s v="AP"/>
    <n v="133.56"/>
    <m/>
    <n v="93.19"/>
    <n v="40.369999999999997"/>
    <s v="Gas Integrity Mgt Program"/>
    <s v="001"/>
    <s v="106961"/>
    <s v="Schultz, Brian S"/>
    <m/>
    <m/>
    <x v="1"/>
    <x v="0"/>
  </r>
  <r>
    <x v="3"/>
    <s v="EMPLOYEE PENSIONS &amp; BENEFITS N"/>
    <x v="18"/>
    <x v="0"/>
    <x v="0"/>
    <m/>
    <s v="M11 - EAM Technology"/>
    <s v="DL"/>
    <s v="M11"/>
    <s v="201908"/>
    <s v="09905988"/>
    <s v="Purchase Invoices USD"/>
    <x v="37"/>
    <m/>
    <s v="Employee Expenses"/>
    <s v="IE10936501"/>
    <s v="OPER"/>
    <s v="2019"/>
    <s v="926104"/>
    <s v="Non-Labor"/>
    <x v="10"/>
    <s v="AP"/>
    <n v="436"/>
    <n v="307.72000000000003"/>
    <n v="89.44"/>
    <n v="38.840000000000003"/>
    <s v="EDBT Training"/>
    <s v="001"/>
    <s v="75703"/>
    <s v="Gooler, Lauren Turner"/>
    <m/>
    <m/>
    <x v="0"/>
    <x v="0"/>
  </r>
  <r>
    <x v="2"/>
    <s v="CUST SVC &amp; INFO EXP-MISC"/>
    <x v="19"/>
    <x v="0"/>
    <x v="0"/>
    <m/>
    <s v="S54 - Corporate Communications"/>
    <s v="DL"/>
    <s v="S54"/>
    <s v="201901"/>
    <s v="09900730"/>
    <s v="Purchase Invoices USD"/>
    <x v="38"/>
    <m/>
    <s v="Voucher"/>
    <s v="LAA9986_20190128161235370"/>
    <s v="OPER"/>
    <s v="2019"/>
    <s v="910000"/>
    <s v="Non-Labor"/>
    <x v="7"/>
    <s v="AP"/>
    <n v="5000"/>
    <n v="2610.1"/>
    <n v="1696"/>
    <n v="693.9"/>
    <s v="Common Sales and Marketing"/>
    <s v="001"/>
    <s v="109099"/>
    <s v="LIND MIDDLE SCHOOL"/>
    <m/>
    <m/>
    <x v="0"/>
    <x v="4"/>
  </r>
  <r>
    <x v="0"/>
    <s v="OFFICE SUPPLIES &amp; EXPENSES"/>
    <x v="10"/>
    <x v="0"/>
    <x v="0"/>
    <m/>
    <s v="R29 - Comm Sys Prod &amp; Serv"/>
    <s v="DL"/>
    <s v="R29"/>
    <s v="201906"/>
    <s v="09905107"/>
    <s v="Miscellaneous Transaction USD"/>
    <x v="39"/>
    <m/>
    <s v="Centralized Assets"/>
    <m/>
    <s v="OPER"/>
    <s v="2019"/>
    <s v="921600"/>
    <s v="Non-Labor"/>
    <x v="9"/>
    <s v="PA"/>
    <n v="1281.79"/>
    <n v="904.66"/>
    <n v="262.93"/>
    <n v="114.2"/>
    <s v="Telecom Services"/>
    <s v="001"/>
    <m/>
    <m/>
    <m/>
    <m/>
    <x v="0"/>
    <x v="0"/>
  </r>
  <r>
    <x v="9"/>
    <s v="OUTSIDE SERVICES EMPLOYED"/>
    <x v="20"/>
    <x v="0"/>
    <x v="0"/>
    <m/>
    <s v="H51 - Supply Chain Mgmt"/>
    <s v="DL"/>
    <s v="H51"/>
    <s v="201907"/>
    <s v="09900154"/>
    <s v="Purchase Invoices USD"/>
    <x v="40"/>
    <m/>
    <s v="Contractor"/>
    <s v="68092"/>
    <s v="OPER"/>
    <s v="2019"/>
    <s v="923000"/>
    <s v="Non-Labor"/>
    <x v="13"/>
    <s v="AP"/>
    <n v="774.73"/>
    <n v="546.79"/>
    <n v="158.91999999999999"/>
    <n v="69.02"/>
    <s v="Outsourced Activities-S Chain"/>
    <s v="001"/>
    <s v="8311"/>
    <s v="WALTS MAILING SERVICE"/>
    <m/>
    <m/>
    <x v="0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41"/>
    <m/>
    <s v="Employee Expenses"/>
    <s v="IE10967502"/>
    <s v="OPER"/>
    <s v="2019"/>
    <s v="921000"/>
    <s v="Non-Labor"/>
    <x v="0"/>
    <s v="AP"/>
    <n v="36.82"/>
    <n v="25.99"/>
    <n v="7.55"/>
    <n v="3.28"/>
    <s v="Mobile Dispatch Phase I - O&amp;M"/>
    <s v="001"/>
    <s v="95197"/>
    <s v="Christman, Kelly Tyler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6.81"/>
    <n v="4.8099999999999996"/>
    <n v="1.4"/>
    <n v="0.6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43"/>
    <m/>
    <s v="Employee Expenses"/>
    <s v="IE10054501"/>
    <s v="OPER"/>
    <s v="2019"/>
    <s v="874050"/>
    <s v="Non-Labor"/>
    <x v="0"/>
    <s v="AP"/>
    <n v="51.92"/>
    <m/>
    <n v="36.229999999999997"/>
    <n v="15.69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44"/>
    <m/>
    <s v="Employee Expenses"/>
    <s v="IE10492503"/>
    <s v="OPER"/>
    <s v="2019"/>
    <s v="921000"/>
    <s v="Non-Labor"/>
    <x v="10"/>
    <s v="AP"/>
    <n v="305.60000000000002"/>
    <n v="215.69"/>
    <n v="62.69"/>
    <n v="27.22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45"/>
    <m/>
    <s v="Employee Expenses"/>
    <s v="IE11202503"/>
    <s v="OPER"/>
    <s v="2019"/>
    <s v="921200"/>
    <s v="Non-Labor"/>
    <x v="10"/>
    <s v="AP"/>
    <n v="234"/>
    <n v="165.15"/>
    <n v="48"/>
    <n v="20.85"/>
    <s v="Gen Safety/Health Admin-099"/>
    <s v="001"/>
    <s v="95132"/>
    <s v="Feist, Seth D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46"/>
    <m/>
    <s v="Employee Expenses"/>
    <s v="IE11471501"/>
    <s v="OPER"/>
    <s v="2019"/>
    <s v="874050"/>
    <s v="Non-Labor"/>
    <x v="0"/>
    <s v="AP"/>
    <n v="87.55"/>
    <m/>
    <n v="61.09"/>
    <n v="26.46"/>
    <s v="MAOP Validation - WA/ID/OR"/>
    <s v="001"/>
    <s v="101537"/>
    <s v="Fort, Joshua A"/>
    <m/>
    <m/>
    <x v="1"/>
    <x v="0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47"/>
    <m/>
    <s v="Employee Expenses"/>
    <s v="IE10344501"/>
    <s v="OPER"/>
    <s v="2019"/>
    <s v="926360"/>
    <s v="Non-Labor"/>
    <x v="10"/>
    <s v="AP"/>
    <n v="140"/>
    <n v="98.81"/>
    <n v="28.72"/>
    <n v="12.47"/>
    <s v="A and G Common Training"/>
    <s v="001"/>
    <s v="6223"/>
    <s v="Cox, Bryan A"/>
    <m/>
    <m/>
    <x v="0"/>
    <x v="0"/>
  </r>
  <r>
    <x v="0"/>
    <s v="OFFICE SUPPLIES &amp; EXPENSES"/>
    <x v="10"/>
    <x v="0"/>
    <x v="0"/>
    <m/>
    <s v="R29 - Comm Sys Prod &amp; Serv"/>
    <s v="DL"/>
    <s v="R29"/>
    <s v="201909"/>
    <s v="09905107"/>
    <s v="Miscellaneous Transaction USD"/>
    <x v="48"/>
    <m/>
    <s v="Centralized Assets"/>
    <m/>
    <s v="OPER"/>
    <s v="2019"/>
    <s v="921600"/>
    <s v="Non-Labor"/>
    <x v="9"/>
    <s v="PA"/>
    <n v="1273.19"/>
    <n v="898.59"/>
    <n v="261.17"/>
    <n v="113.43"/>
    <s v="Telecom Services"/>
    <s v="001"/>
    <m/>
    <m/>
    <m/>
    <m/>
    <x v="0"/>
    <x v="0"/>
  </r>
  <r>
    <x v="1"/>
    <s v="OPER SUPV/ENG"/>
    <x v="1"/>
    <x v="0"/>
    <x v="1"/>
    <m/>
    <s v="B51 - Gas Engineering"/>
    <s v="DL"/>
    <s v="B51"/>
    <s v="201909"/>
    <s v="09900165"/>
    <s v="Purchase Invoices USD"/>
    <x v="49"/>
    <m/>
    <s v="Vehicle"/>
    <s v="845129472"/>
    <s v="OPER"/>
    <s v="2019"/>
    <s v="870000"/>
    <s v="Non-Labor"/>
    <x v="1"/>
    <s v="AP"/>
    <n v="78.27"/>
    <m/>
    <n v="54.61"/>
    <n v="23.66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11"/>
    <s v="09905107"/>
    <s v="Miscellaneous Transaction USD"/>
    <x v="50"/>
    <m/>
    <s v="Centralized Assets"/>
    <m/>
    <s v="OPER"/>
    <s v="2019"/>
    <s v="921600"/>
    <s v="Non-Labor"/>
    <x v="9"/>
    <s v="PA"/>
    <n v="1222.78"/>
    <n v="863.01"/>
    <n v="250.83"/>
    <n v="108.94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51"/>
    <m/>
    <s v="Employee Expenses"/>
    <s v="IE9430500"/>
    <s v="OPER"/>
    <s v="2019"/>
    <s v="921000"/>
    <s v="Non-Labor"/>
    <x v="10"/>
    <s v="AP"/>
    <n v="215.4"/>
    <n v="152.03"/>
    <n v="44.19"/>
    <n v="19.18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52"/>
    <m/>
    <s v="Employee Expenses"/>
    <s v="IE10492503"/>
    <s v="OPER"/>
    <s v="2019"/>
    <s v="921000"/>
    <s v="Non-Labor"/>
    <x v="4"/>
    <s v="AP"/>
    <n v="7.5"/>
    <n v="5.29"/>
    <n v="1.54"/>
    <n v="0.67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53"/>
    <m/>
    <s v="Employee Expenses"/>
    <s v="IE11202503"/>
    <s v="OPER"/>
    <s v="2019"/>
    <s v="921200"/>
    <s v="Non-Labor"/>
    <x v="14"/>
    <s v="AP"/>
    <n v="364.55"/>
    <n v="257.29000000000002"/>
    <n v="74.78"/>
    <n v="32.479999999999997"/>
    <s v="Gen Safety/Health Admin-099"/>
    <s v="001"/>
    <s v="95132"/>
    <s v="Feist, Seth D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8.17"/>
    <n v="5.77"/>
    <n v="1.68"/>
    <n v="0.72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54"/>
    <m/>
    <s v="Employee Expenses"/>
    <s v="IE10054501"/>
    <s v="OPER"/>
    <s v="2019"/>
    <s v="874050"/>
    <s v="Non-Labor"/>
    <x v="0"/>
    <s v="AP"/>
    <n v="60.79"/>
    <m/>
    <n v="42.42"/>
    <n v="18.37"/>
    <s v="Gas Integrity Mgt Program"/>
    <s v="001"/>
    <s v="106961"/>
    <s v="Schultz, Brian S"/>
    <m/>
    <m/>
    <x v="1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55"/>
    <m/>
    <s v="Employee Expenses"/>
    <s v="IE10967502"/>
    <s v="OPER"/>
    <s v="2019"/>
    <s v="921000"/>
    <s v="Non-Labor"/>
    <x v="14"/>
    <s v="AP"/>
    <n v="352.75"/>
    <n v="248.96"/>
    <n v="72.36"/>
    <n v="31.43"/>
    <s v="Mobile Dispatch Phase I - O&amp;M"/>
    <s v="001"/>
    <s v="95197"/>
    <s v="Christman, Kelly Tyler"/>
    <m/>
    <m/>
    <x v="0"/>
    <x v="0"/>
  </r>
  <r>
    <x v="0"/>
    <s v="OFFICE SUPPLIES &amp; EXPENSES"/>
    <x v="10"/>
    <x v="0"/>
    <x v="0"/>
    <m/>
    <s v="R29 - Comm Sys Prod &amp; Serv"/>
    <s v="DL"/>
    <s v="R29"/>
    <s v="201910"/>
    <s v="09905107"/>
    <s v="Miscellaneous Transaction USD"/>
    <x v="56"/>
    <m/>
    <s v="Centralized Assets"/>
    <m/>
    <s v="OPER"/>
    <s v="2019"/>
    <s v="921600"/>
    <s v="Non-Labor"/>
    <x v="9"/>
    <s v="PA"/>
    <n v="1256.9000000000001"/>
    <n v="887.09"/>
    <n v="257.83"/>
    <n v="111.98"/>
    <s v="Telecom Services"/>
    <s v="001"/>
    <m/>
    <m/>
    <m/>
    <m/>
    <x v="0"/>
    <x v="0"/>
  </r>
  <r>
    <x v="5"/>
    <s v="INFO AND INSTRUCT ADVERT EXP"/>
    <x v="2"/>
    <x v="0"/>
    <x v="0"/>
    <m/>
    <s v="S54 - Corporate Communications"/>
    <s v="DL"/>
    <s v="S54"/>
    <s v="201912"/>
    <s v="09900730"/>
    <s v="Purchase Invoices USD"/>
    <x v="57"/>
    <m/>
    <s v="Contractor"/>
    <s v="24168"/>
    <s v="OPER"/>
    <s v="2019"/>
    <s v="909000"/>
    <s v="Non-Labor"/>
    <x v="2"/>
    <s v="AP"/>
    <n v="75"/>
    <n v="39.15"/>
    <n v="25.44"/>
    <n v="10.41"/>
    <s v="Common Sales and Marketing"/>
    <s v="001"/>
    <s v="2015"/>
    <s v="HANNA &amp; ASSOCIATES INC"/>
    <m/>
    <m/>
    <x v="0"/>
    <x v="2"/>
  </r>
  <r>
    <x v="0"/>
    <s v="OFFICE SUPPLIES &amp; EXPENSES"/>
    <x v="3"/>
    <x v="0"/>
    <x v="0"/>
    <m/>
    <s v="L51 - Claims"/>
    <s v="DL"/>
    <s v="L51"/>
    <s v="201906"/>
    <s v="09903410"/>
    <s v="Purchase Invoices USD"/>
    <x v="58"/>
    <m/>
    <s v="Employee Expenses"/>
    <s v="IE10314501"/>
    <s v="OPER"/>
    <s v="2019"/>
    <s v="921000"/>
    <s v="Non-Labor"/>
    <x v="6"/>
    <s v="AP"/>
    <n v="154.24"/>
    <n v="108.86"/>
    <n v="31.64"/>
    <n v="13.74"/>
    <s v="Risk Mgmt Admin Activity-099CM"/>
    <s v="001"/>
    <s v="96680"/>
    <s v="Moss, Darrel Linn"/>
    <m/>
    <m/>
    <x v="0"/>
    <x v="0"/>
  </r>
  <r>
    <x v="0"/>
    <s v="OFFICE SUPPLIES &amp; EXPENSES"/>
    <x v="10"/>
    <x v="0"/>
    <x v="0"/>
    <m/>
    <s v="R29 - Comm Sys Prod &amp; Serv"/>
    <s v="DL"/>
    <s v="R29"/>
    <s v="201907"/>
    <s v="09905107"/>
    <s v="Miscellaneous Transaction USD"/>
    <x v="59"/>
    <m/>
    <s v="Centralized Assets"/>
    <m/>
    <s v="OPER"/>
    <s v="2019"/>
    <s v="921600"/>
    <s v="Non-Labor"/>
    <x v="9"/>
    <s v="PA"/>
    <n v="1219.97"/>
    <n v="861.03"/>
    <n v="250.25"/>
    <n v="108.69"/>
    <s v="Telecom Services"/>
    <s v="001"/>
    <m/>
    <m/>
    <m/>
    <m/>
    <x v="0"/>
    <x v="0"/>
  </r>
  <r>
    <x v="0"/>
    <s v="OFFICE SUPPLIES &amp; EXPENSES"/>
    <x v="0"/>
    <x v="0"/>
    <x v="0"/>
    <m/>
    <s v="E19 - Dist Systems Ops"/>
    <s v="DL"/>
    <s v="E19"/>
    <s v="201909"/>
    <s v="09905730"/>
    <s v="Purchase Invoices USD"/>
    <x v="60"/>
    <m/>
    <s v="Employee Expenses"/>
    <s v="IE11074502"/>
    <s v="OPER"/>
    <s v="2019"/>
    <s v="921010"/>
    <s v="Non-Labor"/>
    <x v="6"/>
    <s v="AP"/>
    <n v="1103.55"/>
    <n v="778.87"/>
    <n v="226.36"/>
    <n v="98.32"/>
    <s v="ET Operations Common All"/>
    <s v="001"/>
    <s v="100856"/>
    <s v="Rose, Stephen Joseph"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1"/>
    <m/>
    <s v="Employee Expenses"/>
    <s v="IE11082501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62"/>
    <m/>
    <s v="Employee Expenses"/>
    <s v="IE11422503"/>
    <s v="OPER"/>
    <s v="2019"/>
    <s v="926102"/>
    <s v="Non-Labor"/>
    <x v="4"/>
    <s v="AP"/>
    <n v="50.62"/>
    <n v="35.729999999999997"/>
    <n v="10.38"/>
    <n v="4.51"/>
    <s v="A and G Common Training"/>
    <s v="001"/>
    <s v="108264"/>
    <s v="Fryer, Joy Noelle"/>
    <m/>
    <m/>
    <x v="0"/>
    <x v="4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63"/>
    <m/>
    <s v="Employee Expenses"/>
    <s v="IE11471501"/>
    <s v="OPER"/>
    <s v="2019"/>
    <s v="874050"/>
    <s v="Non-Labor"/>
    <x v="6"/>
    <s v="AP"/>
    <n v="285.86"/>
    <m/>
    <n v="199.46"/>
    <n v="86.4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4"/>
    <m/>
    <s v="Employee Expenses"/>
    <s v="IE11082501"/>
    <s v="OPER"/>
    <s v="2019"/>
    <s v="921000"/>
    <s v="Non-Labor"/>
    <x v="0"/>
    <s v="AP"/>
    <n v="52.81"/>
    <n v="37.270000000000003"/>
    <n v="10.83"/>
    <n v="4.71"/>
    <s v="Admin Activities-Common to All"/>
    <s v="001"/>
    <s v="68114"/>
    <s v="Magalsky, Kelly Edward"/>
    <m/>
    <m/>
    <x v="0"/>
    <x v="4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65"/>
    <m/>
    <s v="Employee Expenses"/>
    <s v="IE10967502"/>
    <s v="OPER"/>
    <s v="2019"/>
    <s v="921000"/>
    <s v="Non-Labor"/>
    <x v="10"/>
    <s v="AP"/>
    <n v="297.99"/>
    <n v="210.32"/>
    <n v="61.13"/>
    <n v="26.54"/>
    <s v="Mobile Dispatch Phase I - O&amp;M"/>
    <s v="001"/>
    <s v="95197"/>
    <s v="Christman, Kelly Tyler"/>
    <m/>
    <m/>
    <x v="0"/>
    <x v="0"/>
  </r>
  <r>
    <x v="0"/>
    <s v="OFFICE SUPPLIES &amp; EXPENSES"/>
    <x v="23"/>
    <x v="2"/>
    <x v="0"/>
    <m/>
    <s v="E14 - Environmental Compliance"/>
    <s v="DL"/>
    <s v="E14"/>
    <s v="201911"/>
    <s v="09800517"/>
    <s v="Purchase Invoices USD"/>
    <x v="66"/>
    <m/>
    <s v="Voucher"/>
    <s v="TMM8610_20191114121714706"/>
    <s v="OPER"/>
    <s v="2019"/>
    <s v="921000"/>
    <s v="Non-Labor"/>
    <x v="15"/>
    <s v="AP"/>
    <n v="121.5"/>
    <n v="94.62"/>
    <n v="26.88"/>
    <m/>
    <s v="Environmental Expense - 098"/>
    <s v="001"/>
    <s v="102566"/>
    <s v="OREGON DEPT OF FISH AND WILDLIFE"/>
    <m/>
    <m/>
    <x v="3"/>
    <x v="0"/>
  </r>
  <r>
    <x v="0"/>
    <s v="OFFICE SUPPLIES &amp; EXPENSES"/>
    <x v="10"/>
    <x v="0"/>
    <x v="0"/>
    <m/>
    <s v="R29 - Comm Sys Prod &amp; Serv"/>
    <s v="DL"/>
    <s v="R29"/>
    <s v="201903"/>
    <s v="09905107"/>
    <s v="Miscellaneous Transaction USD"/>
    <x v="67"/>
    <m/>
    <s v="Centralized Assets"/>
    <m/>
    <s v="OPER"/>
    <s v="2019"/>
    <s v="921600"/>
    <s v="Non-Labor"/>
    <x v="9"/>
    <s v="PA"/>
    <n v="1210.18"/>
    <n v="854.12"/>
    <n v="248.24"/>
    <n v="107.82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68"/>
    <m/>
    <s v="Employee Expenses"/>
    <s v="IE10054501"/>
    <s v="OPER"/>
    <s v="2019"/>
    <s v="874050"/>
    <s v="Non-Labor"/>
    <x v="10"/>
    <s v="AP"/>
    <n v="50"/>
    <m/>
    <n v="34.89"/>
    <n v="15.11"/>
    <s v="Gas Integrity Mgt Program"/>
    <s v="001"/>
    <s v="106961"/>
    <s v="Schultz, Brian S"/>
    <m/>
    <m/>
    <x v="1"/>
    <x v="0"/>
  </r>
  <r>
    <x v="0"/>
    <s v="OFFICE SUPPLIES &amp; EXPENSES"/>
    <x v="7"/>
    <x v="0"/>
    <x v="0"/>
    <m/>
    <s v="G02 - Employee Safety"/>
    <s v="DL"/>
    <s v="G02"/>
    <s v="201908"/>
    <s v="09902920"/>
    <s v="Purchase Invoices USD"/>
    <x v="9"/>
    <m/>
    <s v="Employee Expenses"/>
    <s v="283801"/>
    <s v="OPER"/>
    <s v="2019"/>
    <s v="921200"/>
    <s v="Non-Labor"/>
    <x v="6"/>
    <s v="AP"/>
    <n v="210.52"/>
    <n v="148.58000000000001"/>
    <n v="43.18"/>
    <n v="18.760000000000002"/>
    <s v="Gen Safety/Health Admin-099"/>
    <s v="001"/>
    <s v="5209"/>
    <s v="ROGUE REGENCY INN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7JD26F"/>
    <s v="OPER"/>
    <s v="2019"/>
    <s v="870000"/>
    <s v="Non-Labor"/>
    <x v="1"/>
    <s v="AP"/>
    <n v="47.48"/>
    <m/>
    <n v="33.130000000000003"/>
    <n v="14.35"/>
    <s v="Gas Ops Admin Activity - 099"/>
    <s v="001"/>
    <s v="5184"/>
    <s v="ENTERPRISE RENT A CAR"/>
    <m/>
    <m/>
    <x v="1"/>
    <x v="0"/>
  </r>
  <r>
    <x v="1"/>
    <s v="OPER SUPV/ENG"/>
    <x v="7"/>
    <x v="0"/>
    <x v="1"/>
    <m/>
    <s v="B51 - Gas Engineering"/>
    <s v="DL"/>
    <s v="B51"/>
    <s v="201910"/>
    <s v="09900165"/>
    <s v="Purchase Invoices USD"/>
    <x v="69"/>
    <m/>
    <s v="Employee Expenses"/>
    <s v="291240"/>
    <s v="OPER"/>
    <s v="2019"/>
    <s v="870000"/>
    <s v="Non-Labor"/>
    <x v="6"/>
    <s v="AP"/>
    <n v="285"/>
    <m/>
    <n v="198.86"/>
    <n v="86.14"/>
    <s v="Gas Ops Admin Activity - 099"/>
    <s v="001"/>
    <s v="5209"/>
    <s v="ROGUE REGENCY INN"/>
    <m/>
    <m/>
    <x v="1"/>
    <x v="0"/>
  </r>
  <r>
    <x v="1"/>
    <s v="OPER SUPV/ENG"/>
    <x v="7"/>
    <x v="0"/>
    <x v="1"/>
    <m/>
    <s v="B51 - Gas Engineering"/>
    <s v="DL"/>
    <s v="B51"/>
    <s v="201911"/>
    <s v="09900165"/>
    <s v="Purchase Invoices USD"/>
    <x v="1"/>
    <m/>
    <s v="Employee Expenses"/>
    <s v="294032"/>
    <s v="OPER"/>
    <s v="2019"/>
    <s v="870000"/>
    <s v="Non-Labor"/>
    <x v="6"/>
    <s v="AP"/>
    <n v="190"/>
    <m/>
    <n v="132.57"/>
    <n v="57.43"/>
    <s v="Gas Ops Admin Activity - 099"/>
    <s v="001"/>
    <s v="5209"/>
    <s v="ROGUE REGENCY INN"/>
    <m/>
    <m/>
    <x v="1"/>
    <x v="0"/>
  </r>
  <r>
    <x v="0"/>
    <s v="OFFICE SUPPLIES &amp; EXPENSES"/>
    <x v="10"/>
    <x v="0"/>
    <x v="0"/>
    <m/>
    <s v="R29 - Comm Sys Prod &amp; Serv"/>
    <s v="DL"/>
    <s v="R29"/>
    <s v="201901"/>
    <s v="09905107"/>
    <s v="Miscellaneous Transaction USD"/>
    <x v="70"/>
    <m/>
    <s v="Centralized Assets"/>
    <m/>
    <s v="OPER"/>
    <s v="2019"/>
    <s v="921600"/>
    <s v="Non-Labor"/>
    <x v="9"/>
    <s v="PA"/>
    <n v="1202.79"/>
    <n v="848.91"/>
    <n v="246.73"/>
    <n v="107.15"/>
    <s v="Telecom Services"/>
    <s v="001"/>
    <m/>
    <m/>
    <m/>
    <m/>
    <x v="0"/>
    <x v="0"/>
  </r>
  <r>
    <x v="0"/>
    <s v="OFFICE SUPPLIES &amp; EXPENSES"/>
    <x v="10"/>
    <x v="0"/>
    <x v="0"/>
    <m/>
    <s v="R29 - Comm Sys Prod &amp; Serv"/>
    <s v="DL"/>
    <s v="R29"/>
    <s v="201908"/>
    <s v="09905107"/>
    <s v="Miscellaneous Transaction USD"/>
    <x v="71"/>
    <m/>
    <s v="Centralized Assets"/>
    <m/>
    <s v="OPER"/>
    <s v="2019"/>
    <s v="921600"/>
    <s v="Non-Labor"/>
    <x v="9"/>
    <s v="PA"/>
    <n v="1249.8"/>
    <n v="882.08"/>
    <n v="256.37"/>
    <n v="111.3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72"/>
    <m/>
    <s v="Employee Expenses"/>
    <s v="IE11082501"/>
    <s v="OPER"/>
    <s v="2019"/>
    <s v="921000"/>
    <s v="Non-Labor"/>
    <x v="4"/>
    <s v="AP"/>
    <n v="107.75"/>
    <n v="76.05"/>
    <n v="22.1"/>
    <n v="9.6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49"/>
    <m/>
    <s v="Employee Expenses"/>
    <s v="287328"/>
    <s v="OPER"/>
    <s v="2019"/>
    <s v="870000"/>
    <s v="Non-Labor"/>
    <x v="6"/>
    <s v="AP"/>
    <n v="105.26"/>
    <m/>
    <n v="73.45"/>
    <n v="31.81"/>
    <s v="Gas Ops Admin Activity - 099"/>
    <s v="001"/>
    <s v="5209"/>
    <s v="ROGUE REGENCY INN"/>
    <m/>
    <m/>
    <x v="1"/>
    <x v="0"/>
  </r>
  <r>
    <x v="10"/>
    <s v="REGULATORY COMMISSION EXPENSES"/>
    <x v="24"/>
    <x v="0"/>
    <x v="0"/>
    <m/>
    <s v="R11 - Regulatory Affairs"/>
    <s v="DL"/>
    <s v="R11"/>
    <s v="201903"/>
    <s v="09900540"/>
    <s v="Purchase Invoices USD"/>
    <x v="73"/>
    <m/>
    <s v="Employee Expenses"/>
    <s v="IE9778508"/>
    <s v="OPER"/>
    <s v="2019"/>
    <s v="928000"/>
    <s v="Non-Labor"/>
    <x v="4"/>
    <s v="AP"/>
    <n v="4.8899999999999997"/>
    <n v="3.45"/>
    <n v="1"/>
    <n v="0.44"/>
    <s v="Common Regulatory Activities"/>
    <s v="001"/>
    <s v="8067"/>
    <s v="Hanson, Patty L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4"/>
    <m/>
    <s v="Employee Expenses"/>
    <s v="IE10054501"/>
    <s v="OPER"/>
    <s v="2019"/>
    <s v="874050"/>
    <s v="Non-Labor"/>
    <x v="14"/>
    <s v="AP"/>
    <n v="60.14"/>
    <m/>
    <n v="41.97"/>
    <n v="18.170000000000002"/>
    <s v="Gas Integrity Mgt Program"/>
    <s v="001"/>
    <s v="106961"/>
    <s v="Schultz, Brian S"/>
    <m/>
    <m/>
    <x v="1"/>
    <x v="0"/>
  </r>
  <r>
    <x v="4"/>
    <s v="MISC GENERAL EXPENSE"/>
    <x v="6"/>
    <x v="0"/>
    <x v="1"/>
    <m/>
    <s v="C83 - La Grande"/>
    <s v="DL"/>
    <s v="C83"/>
    <s v="201904"/>
    <s v="09900301"/>
    <s v="Purchase Invoices USD"/>
    <x v="75"/>
    <m/>
    <s v="Employee Expenses"/>
    <s v="IE10066500"/>
    <s v="OPER"/>
    <s v="2019"/>
    <s v="930221"/>
    <s v="Non-Labor"/>
    <x v="0"/>
    <s v="AP"/>
    <n v="30.56"/>
    <m/>
    <n v="21.33"/>
    <n v="9.23"/>
    <s v="Charitable/Civic Ops-Gas"/>
    <s v="001"/>
    <s v="12918"/>
    <s v="Brown, Wayne H"/>
    <m/>
    <m/>
    <x v="1"/>
    <x v="0"/>
  </r>
  <r>
    <x v="1"/>
    <s v="OPER SUPV/ENG"/>
    <x v="1"/>
    <x v="0"/>
    <x v="1"/>
    <m/>
    <s v="B51 - Gas Engineering"/>
    <s v="DL"/>
    <s v="B51"/>
    <s v="201910"/>
    <s v="09900165"/>
    <s v="Purchase Invoices USD"/>
    <x v="69"/>
    <m/>
    <s v="Vehicle"/>
    <s v="845523253"/>
    <s v="OPER"/>
    <s v="2019"/>
    <s v="870000"/>
    <s v="Non-Labor"/>
    <x v="1"/>
    <s v="AP"/>
    <n v="208.72"/>
    <m/>
    <n v="145.63999999999999"/>
    <n v="63.08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05"/>
    <s v="09905107"/>
    <s v="Miscellaneous Transaction USD"/>
    <x v="76"/>
    <m/>
    <s v="Centralized Assets"/>
    <m/>
    <s v="OPER"/>
    <s v="2019"/>
    <s v="921600"/>
    <s v="Non-Labor"/>
    <x v="9"/>
    <s v="PA"/>
    <n v="1273.48"/>
    <n v="898.8"/>
    <n v="261.23"/>
    <n v="113.4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77"/>
    <m/>
    <s v="Employee Expenses"/>
    <s v="IE11320501"/>
    <s v="OPER"/>
    <s v="2019"/>
    <s v="921000"/>
    <s v="Non-Labor"/>
    <x v="6"/>
    <s v="AP"/>
    <n v="147.58000000000001"/>
    <n v="104.16"/>
    <n v="30.27"/>
    <n v="13.15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78"/>
    <m/>
    <s v="Employee Expenses"/>
    <s v="IE11422503"/>
    <s v="OPER"/>
    <s v="2019"/>
    <s v="926102"/>
    <s v="Non-Labor"/>
    <x v="4"/>
    <s v="AP"/>
    <n v="11"/>
    <n v="7.76"/>
    <n v="2.2599999999999998"/>
    <n v="0.98"/>
    <s v="A and G Common Training"/>
    <s v="001"/>
    <s v="108264"/>
    <s v="Fryer, Joy Noelle"/>
    <m/>
    <m/>
    <x v="0"/>
    <x v="4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9"/>
    <m/>
    <s v="Employee Expenses"/>
    <s v="IE10054501"/>
    <s v="OPER"/>
    <s v="2019"/>
    <s v="874050"/>
    <s v="Non-Labor"/>
    <x v="4"/>
    <s v="AP"/>
    <n v="22.5"/>
    <m/>
    <n v="15.7"/>
    <n v="6.8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80"/>
    <m/>
    <s v="Employee Expenses"/>
    <s v="IE11082501"/>
    <s v="OPER"/>
    <s v="2019"/>
    <s v="921000"/>
    <s v="Non-Labor"/>
    <x v="10"/>
    <s v="AP"/>
    <n v="286.60000000000002"/>
    <n v="202.28"/>
    <n v="58.79"/>
    <n v="25.53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81"/>
    <m/>
    <s v="Employee Expenses"/>
    <s v="287327"/>
    <s v="OPER"/>
    <s v="2019"/>
    <s v="870000"/>
    <s v="Non-Labor"/>
    <x v="6"/>
    <s v="AP"/>
    <n v="315.77999999999997"/>
    <m/>
    <n v="220.34"/>
    <n v="95.44"/>
    <s v="Gas Ops Admin Activity - 099"/>
    <s v="001"/>
    <s v="5209"/>
    <s v="ROGUE REGENCY INN"/>
    <m/>
    <m/>
    <x v="1"/>
    <x v="0"/>
  </r>
  <r>
    <x v="0"/>
    <s v="OFFICE SUPPLIES &amp; EXPENSES"/>
    <x v="1"/>
    <x v="0"/>
    <x v="0"/>
    <m/>
    <s v="G02 - Employee Safety"/>
    <s v="DL"/>
    <s v="G02"/>
    <s v="201911"/>
    <s v="09902920"/>
    <s v="Purchase Invoices USD"/>
    <x v="82"/>
    <m/>
    <s v="Employee Expenses"/>
    <s v="7JLJN8"/>
    <s v="OPER"/>
    <s v="2019"/>
    <s v="921208"/>
    <s v="Non-Labor"/>
    <x v="14"/>
    <s v="AP"/>
    <n v="120.63"/>
    <n v="85.14"/>
    <n v="24.74"/>
    <n v="10.75"/>
    <s v="Gen Safety/Health Admin-099"/>
    <s v="001"/>
    <s v="5184"/>
    <s v="ENTERPRISE RENT A CAR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83"/>
    <m/>
    <s v="Employee Expenses"/>
    <s v="IE11471501"/>
    <s v="OPER"/>
    <s v="2019"/>
    <s v="874050"/>
    <s v="Non-Labor"/>
    <x v="0"/>
    <s v="AP"/>
    <n v="62.79"/>
    <m/>
    <n v="43.81"/>
    <n v="18.98"/>
    <s v="MAOP Validation - WA/ID/OR"/>
    <s v="001"/>
    <s v="101537"/>
    <s v="Fort, Joshua A"/>
    <m/>
    <m/>
    <x v="1"/>
    <x v="0"/>
  </r>
  <r>
    <x v="1"/>
    <s v="OPER SUPV/ENG"/>
    <x v="25"/>
    <x v="0"/>
    <x v="1"/>
    <m/>
    <s v="B54 - Gas Compliance"/>
    <s v="DL"/>
    <s v="B54"/>
    <s v="201909"/>
    <s v="09906220"/>
    <s v="Purchase Invoices USD"/>
    <x v="84"/>
    <m/>
    <s v="Employee Expenses"/>
    <s v="IE11096501"/>
    <s v="OPER"/>
    <s v="2019"/>
    <s v="870000"/>
    <s v="Non-Labor"/>
    <x v="4"/>
    <s v="AP"/>
    <n v="30"/>
    <m/>
    <n v="20.93"/>
    <n v="9.07"/>
    <s v="Damage Prevention Program"/>
    <s v="001"/>
    <s v="6222"/>
    <s v="Burger, Linda Kay"/>
    <m/>
    <m/>
    <x v="1"/>
    <x v="0"/>
  </r>
  <r>
    <x v="0"/>
    <s v="OFFICE SUPPLIES &amp; EXPENSES"/>
    <x v="26"/>
    <x v="2"/>
    <x v="0"/>
    <m/>
    <s v="E14 - Environmental Compliance"/>
    <s v="DL"/>
    <s v="E14"/>
    <s v="201904"/>
    <s v="09800517"/>
    <s v="Purchase Invoices USD"/>
    <x v="85"/>
    <m/>
    <s v="Employee Expenses"/>
    <s v="IE10008507"/>
    <s v="OPER"/>
    <s v="2019"/>
    <s v="921000"/>
    <s v="Non-Labor"/>
    <x v="14"/>
    <s v="AP"/>
    <n v="143.47"/>
    <n v="111.73"/>
    <n v="31.74"/>
    <m/>
    <s v="Environmental Expense - 098"/>
    <s v="001"/>
    <s v="105027"/>
    <s v="McLaughlin, Todd Arthur"/>
    <m/>
    <m/>
    <x v="3"/>
    <x v="0"/>
  </r>
  <r>
    <x v="3"/>
    <s v="EMPLOYEE PENSIONS &amp; BENEFITS N"/>
    <x v="27"/>
    <x v="0"/>
    <x v="1"/>
    <m/>
    <s v="I02 - Craft Training"/>
    <s v="DL"/>
    <s v="I02"/>
    <s v="201907"/>
    <s v="09902812"/>
    <s v="Purchase Invoices USD"/>
    <x v="86"/>
    <m/>
    <s v="Employee Expenses"/>
    <s v="IE10607501"/>
    <s v="OPER"/>
    <s v="2019"/>
    <s v="926402"/>
    <s v="Non-Labor"/>
    <x v="6"/>
    <s v="AP"/>
    <n v="166.88"/>
    <m/>
    <n v="116.44"/>
    <n v="50.44"/>
    <s v="A and G Gas Training"/>
    <s v="001"/>
    <s v="104859"/>
    <s v="Brown, Joseph A"/>
    <m/>
    <m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H16" firstHeaderRow="1" firstDataRow="2" firstDataCol="1"/>
  <pivotFields count="34">
    <pivotField axis="axisRow" compact="0" outline="0" showAll="0" defaultSubtotal="0">
      <items count="11">
        <item x="1"/>
        <item x="7"/>
        <item x="8"/>
        <item x="5"/>
        <item x="2"/>
        <item x="0"/>
        <item x="9"/>
        <item x="6"/>
        <item x="3"/>
        <item x="10"/>
        <item x="4"/>
      </items>
    </pivotField>
    <pivotField compact="0" outline="0" showAll="0" defaultSubtotal="0"/>
    <pivotField compact="0" outline="0" showAll="0" defaultSubtotal="0">
      <items count="28"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outline="0" showAll="0" defaultSubtotal="0">
      <items count="4">
        <item x="2"/>
        <item x="3"/>
        <item x="1"/>
        <item x="0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defaultSubtotal="0">
      <items count="87">
        <item x="8"/>
        <item x="65"/>
        <item x="68"/>
        <item x="80"/>
        <item x="37"/>
        <item x="45"/>
        <item x="34"/>
        <item x="47"/>
        <item x="44"/>
        <item x="51"/>
        <item x="17"/>
        <item x="14"/>
        <item x="62"/>
        <item x="31"/>
        <item x="72"/>
        <item x="6"/>
        <item x="55"/>
        <item x="74"/>
        <item x="85"/>
        <item x="53"/>
        <item x="25"/>
        <item x="29"/>
        <item x="81"/>
        <item x="19"/>
        <item x="63"/>
        <item x="58"/>
        <item x="60"/>
        <item x="28"/>
        <item x="77"/>
        <item x="86"/>
        <item x="43"/>
        <item x="26"/>
        <item x="42"/>
        <item x="46"/>
        <item x="24"/>
        <item x="3"/>
        <item x="54"/>
        <item x="83"/>
        <item x="41"/>
        <item x="0"/>
        <item x="75"/>
        <item x="35"/>
        <item x="20"/>
        <item x="12"/>
        <item x="64"/>
        <item x="30"/>
        <item x="27"/>
        <item x="4"/>
        <item x="7"/>
        <item x="84"/>
        <item x="21"/>
        <item x="73"/>
        <item x="32"/>
        <item x="70"/>
        <item x="13"/>
        <item x="67"/>
        <item x="15"/>
        <item x="76"/>
        <item x="39"/>
        <item x="59"/>
        <item x="71"/>
        <item x="48"/>
        <item x="56"/>
        <item x="50"/>
        <item x="36"/>
        <item x="66"/>
        <item x="49"/>
        <item x="69"/>
        <item x="1"/>
        <item x="33"/>
        <item x="16"/>
        <item x="79"/>
        <item x="18"/>
        <item x="5"/>
        <item x="78"/>
        <item x="52"/>
        <item x="61"/>
        <item x="22"/>
        <item x="11"/>
        <item x="9"/>
        <item x="82"/>
        <item x="57"/>
        <item x="2"/>
        <item x="38"/>
        <item x="23"/>
        <item x="40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16">
        <item x="0"/>
        <item x="6"/>
        <item x="12"/>
        <item x="1"/>
        <item x="2"/>
        <item x="3"/>
        <item x="4"/>
        <item x="5"/>
        <item x="7"/>
        <item x="8"/>
        <item x="9"/>
        <item x="10"/>
        <item x="11"/>
        <item x="13"/>
        <item x="14"/>
        <item x="15"/>
      </items>
    </pivotField>
    <pivotField compact="0" outline="0" showAll="0"/>
    <pivotField dataField="1" compact="0" numFmtId="16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Col" compact="0" outline="0" showAll="0" defaultSubtotal="0">
      <items count="6">
        <item x="2"/>
        <item x="1"/>
        <item x="3"/>
        <item x="5"/>
        <item x="0"/>
        <item x="4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16" firstHeaderRow="1" firstDataRow="2" firstDataCol="1"/>
  <pivotFields count="34">
    <pivotField axis="axisRow" showAll="0">
      <items count="12">
        <item x="1"/>
        <item x="7"/>
        <item x="8"/>
        <item x="5"/>
        <item x="2"/>
        <item x="0"/>
        <item x="9"/>
        <item x="6"/>
        <item x="3"/>
        <item x="1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0"/>
        <item x="1"/>
        <item x="3"/>
        <item x="4"/>
        <item x="2"/>
        <item x="5"/>
        <item x="6"/>
        <item t="default"/>
      </items>
    </pivotField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60" zoomScaleNormal="100" workbookViewId="0">
      <selection activeCell="M74" sqref="M74"/>
    </sheetView>
  </sheetViews>
  <sheetFormatPr defaultRowHeight="12.5" outlineLevelRow="2" x14ac:dyDescent="0.25"/>
  <cols>
    <col min="1" max="1" width="26.54296875" bestFit="1" customWidth="1"/>
    <col min="2" max="2" width="18.453125" customWidth="1"/>
    <col min="3" max="9" width="12.1796875" style="2" customWidth="1"/>
    <col min="10" max="10" width="11.54296875" style="2" bestFit="1" customWidth="1"/>
    <col min="11" max="11" width="12.453125" style="2" bestFit="1" customWidth="1"/>
    <col min="12" max="12" width="10.81640625" bestFit="1" customWidth="1"/>
    <col min="13" max="13" width="12.81640625" bestFit="1" customWidth="1"/>
    <col min="14" max="14" width="7" customWidth="1"/>
    <col min="15" max="15" width="11.54296875" bestFit="1" customWidth="1"/>
    <col min="16" max="16" width="7.81640625" customWidth="1"/>
    <col min="17" max="17" width="11" bestFit="1" customWidth="1"/>
    <col min="18" max="18" width="11.54296875" bestFit="1" customWidth="1"/>
  </cols>
  <sheetData>
    <row r="1" spans="1:13" ht="13" thickBot="1" x14ac:dyDescent="0.3"/>
    <row r="2" spans="1:13" ht="13.5" thickBot="1" x14ac:dyDescent="0.35">
      <c r="A2" s="51" t="s">
        <v>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3" x14ac:dyDescent="0.3">
      <c r="A3" s="5" t="s">
        <v>45</v>
      </c>
      <c r="B3" s="5"/>
      <c r="C3" s="5" t="s">
        <v>46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" x14ac:dyDescent="0.3">
      <c r="A4" s="5" t="s">
        <v>1</v>
      </c>
      <c r="B4" s="5" t="s">
        <v>11</v>
      </c>
      <c r="C4" s="5" t="s">
        <v>47</v>
      </c>
      <c r="D4" s="5" t="s">
        <v>74</v>
      </c>
      <c r="E4" s="5" t="s">
        <v>77</v>
      </c>
      <c r="F4" s="5" t="s">
        <v>65</v>
      </c>
      <c r="G4" s="5" t="s">
        <v>48</v>
      </c>
      <c r="H4" s="48" t="s">
        <v>49</v>
      </c>
      <c r="I4" s="5" t="s">
        <v>62</v>
      </c>
      <c r="J4" s="5" t="s">
        <v>75</v>
      </c>
      <c r="K4" s="48" t="s">
        <v>76</v>
      </c>
      <c r="L4" s="5" t="s">
        <v>52</v>
      </c>
      <c r="M4" s="5" t="s">
        <v>50</v>
      </c>
    </row>
    <row r="5" spans="1:13" x14ac:dyDescent="0.25">
      <c r="A5" s="47" t="s">
        <v>115</v>
      </c>
      <c r="B5">
        <v>2019</v>
      </c>
      <c r="I5" s="2">
        <v>1364.87</v>
      </c>
      <c r="M5" s="2">
        <f>SUM(C5:L5)</f>
        <v>1364.87</v>
      </c>
    </row>
    <row r="6" spans="1:13" x14ac:dyDescent="0.25">
      <c r="A6" s="47" t="s">
        <v>67</v>
      </c>
      <c r="B6">
        <v>2019</v>
      </c>
      <c r="I6" s="2">
        <v>1011.08</v>
      </c>
      <c r="M6" s="2">
        <f t="shared" ref="M6:M15" si="0">SUM(C6:L6)</f>
        <v>1011.08</v>
      </c>
    </row>
    <row r="7" spans="1:13" x14ac:dyDescent="0.25">
      <c r="A7" s="47" t="s">
        <v>78</v>
      </c>
      <c r="B7">
        <v>2019</v>
      </c>
      <c r="I7" s="2">
        <v>421.04</v>
      </c>
      <c r="J7" s="2">
        <v>210.52</v>
      </c>
      <c r="M7" s="2">
        <f t="shared" si="0"/>
        <v>631.56000000000006</v>
      </c>
    </row>
    <row r="8" spans="1:13" x14ac:dyDescent="0.25">
      <c r="A8" s="47" t="s">
        <v>186</v>
      </c>
      <c r="B8">
        <v>2019</v>
      </c>
      <c r="C8" s="2">
        <v>75</v>
      </c>
      <c r="L8">
        <v>13045.05</v>
      </c>
      <c r="M8" s="2">
        <f t="shared" si="0"/>
        <v>13120.05</v>
      </c>
    </row>
    <row r="9" spans="1:13" x14ac:dyDescent="0.25">
      <c r="A9" s="47" t="s">
        <v>129</v>
      </c>
      <c r="B9">
        <v>2019</v>
      </c>
      <c r="C9" s="2">
        <v>5509.96</v>
      </c>
      <c r="M9" s="2">
        <f t="shared" si="0"/>
        <v>5509.96</v>
      </c>
    </row>
    <row r="10" spans="1:13" x14ac:dyDescent="0.25">
      <c r="A10" s="47" t="s">
        <v>99</v>
      </c>
      <c r="B10">
        <v>2019</v>
      </c>
      <c r="C10" s="2">
        <v>19025.79</v>
      </c>
      <c r="E10" s="2">
        <v>264.97000000000003</v>
      </c>
      <c r="M10" s="2">
        <f t="shared" si="0"/>
        <v>19290.760000000002</v>
      </c>
    </row>
    <row r="11" spans="1:13" x14ac:dyDescent="0.25">
      <c r="A11" s="47" t="s">
        <v>337</v>
      </c>
      <c r="B11">
        <v>2019</v>
      </c>
      <c r="C11" s="2">
        <v>774.73</v>
      </c>
      <c r="M11" s="2">
        <f t="shared" si="0"/>
        <v>774.73</v>
      </c>
    </row>
    <row r="12" spans="1:13" x14ac:dyDescent="0.25">
      <c r="A12" s="47" t="s">
        <v>206</v>
      </c>
      <c r="B12">
        <v>2019</v>
      </c>
      <c r="E12" s="2">
        <v>2702.21</v>
      </c>
      <c r="M12" s="2">
        <f t="shared" si="0"/>
        <v>2702.21</v>
      </c>
    </row>
    <row r="13" spans="1:13" x14ac:dyDescent="0.25">
      <c r="A13" s="47" t="s">
        <v>150</v>
      </c>
      <c r="B13">
        <v>2019</v>
      </c>
      <c r="C13" s="2">
        <v>695.78</v>
      </c>
      <c r="G13" s="2">
        <v>588</v>
      </c>
      <c r="I13" s="2">
        <v>201.68</v>
      </c>
      <c r="M13" s="2">
        <f t="shared" si="0"/>
        <v>1485.46</v>
      </c>
    </row>
    <row r="14" spans="1:13" x14ac:dyDescent="0.25">
      <c r="A14" s="47" t="s">
        <v>412</v>
      </c>
      <c r="B14">
        <v>2019</v>
      </c>
      <c r="C14" s="2">
        <v>4.8899999999999997</v>
      </c>
      <c r="M14" s="2">
        <f t="shared" si="0"/>
        <v>4.8899999999999997</v>
      </c>
    </row>
    <row r="15" spans="1:13" x14ac:dyDescent="0.25">
      <c r="A15" s="47" t="s">
        <v>64</v>
      </c>
      <c r="B15">
        <v>2019</v>
      </c>
      <c r="F15" s="2">
        <v>17.399999999999999</v>
      </c>
      <c r="I15" s="2">
        <v>519.37</v>
      </c>
      <c r="M15" s="2">
        <f t="shared" si="0"/>
        <v>536.77</v>
      </c>
    </row>
    <row r="16" spans="1:13" x14ac:dyDescent="0.25">
      <c r="M16" s="2"/>
    </row>
    <row r="17" spans="1:14" ht="13" x14ac:dyDescent="0.3">
      <c r="A17" s="5" t="s">
        <v>44</v>
      </c>
      <c r="B17" s="5"/>
      <c r="C17" s="6">
        <f t="shared" ref="C17:L17" si="1">SUM(C5:C16)</f>
        <v>26086.149999999998</v>
      </c>
      <c r="D17" s="6">
        <f t="shared" si="1"/>
        <v>0</v>
      </c>
      <c r="E17" s="6">
        <f t="shared" si="1"/>
        <v>2967.1800000000003</v>
      </c>
      <c r="F17" s="6">
        <f t="shared" si="1"/>
        <v>17.399999999999999</v>
      </c>
      <c r="G17" s="6">
        <f t="shared" si="1"/>
        <v>588</v>
      </c>
      <c r="H17" s="6">
        <f t="shared" si="1"/>
        <v>0</v>
      </c>
      <c r="I17" s="6">
        <f t="shared" si="1"/>
        <v>3518.0399999999995</v>
      </c>
      <c r="J17" s="6">
        <f t="shared" si="1"/>
        <v>210.52</v>
      </c>
      <c r="K17" s="6">
        <f t="shared" si="1"/>
        <v>0</v>
      </c>
      <c r="L17" s="6">
        <f t="shared" si="1"/>
        <v>13045.05</v>
      </c>
      <c r="M17" s="6">
        <f>SUM(M5:M16)</f>
        <v>46432.34</v>
      </c>
    </row>
    <row r="18" spans="1:14" ht="13" thickBot="1" x14ac:dyDescent="0.3">
      <c r="M18" s="2"/>
    </row>
    <row r="19" spans="1:14" ht="13.5" thickBot="1" x14ac:dyDescent="0.35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</row>
    <row r="20" spans="1:14" ht="13" x14ac:dyDescent="0.3">
      <c r="A20" s="5" t="s">
        <v>45</v>
      </c>
      <c r="B20" s="5"/>
      <c r="C20" s="5" t="s">
        <v>51</v>
      </c>
      <c r="D20" s="5"/>
      <c r="E20" s="5"/>
      <c r="F20" s="5"/>
      <c r="G20" s="5"/>
      <c r="H20" s="5"/>
      <c r="I20" s="5"/>
      <c r="J20" s="5"/>
      <c r="K20" s="5"/>
      <c r="L20" s="5"/>
    </row>
    <row r="21" spans="1:14" ht="13" x14ac:dyDescent="0.3">
      <c r="A21" s="5" t="s">
        <v>1</v>
      </c>
      <c r="B21" s="5" t="s">
        <v>11</v>
      </c>
      <c r="C21" s="5" t="s">
        <v>47</v>
      </c>
      <c r="D21" s="5" t="s">
        <v>74</v>
      </c>
      <c r="E21" s="5" t="s">
        <v>77</v>
      </c>
      <c r="F21" s="5" t="s">
        <v>65</v>
      </c>
      <c r="G21" s="5" t="s">
        <v>48</v>
      </c>
      <c r="H21" s="5" t="s">
        <v>49</v>
      </c>
      <c r="I21" s="5" t="str">
        <f>I4</f>
        <v>GD.AA</v>
      </c>
      <c r="J21" s="5" t="s">
        <v>75</v>
      </c>
      <c r="K21" s="5" t="s">
        <v>76</v>
      </c>
      <c r="L21" s="5" t="s">
        <v>52</v>
      </c>
      <c r="M21" s="5" t="s">
        <v>50</v>
      </c>
      <c r="N21" s="2"/>
    </row>
    <row r="22" spans="1:14" x14ac:dyDescent="0.25">
      <c r="A22" s="47" t="s">
        <v>115</v>
      </c>
      <c r="B22">
        <v>2019</v>
      </c>
      <c r="C22"/>
      <c r="L22" s="2">
        <v>1364.87</v>
      </c>
      <c r="M22" s="2">
        <f>SUM(C22:L22)</f>
        <v>1364.87</v>
      </c>
      <c r="N22" s="2"/>
    </row>
    <row r="23" spans="1:14" x14ac:dyDescent="0.25">
      <c r="A23" s="47" t="s">
        <v>67</v>
      </c>
      <c r="B23">
        <v>2019</v>
      </c>
      <c r="C23"/>
      <c r="L23" s="2">
        <v>1011.08</v>
      </c>
      <c r="M23" s="2">
        <f t="shared" ref="M23:M32" si="2">SUM(C23:L23)</f>
        <v>1011.08</v>
      </c>
      <c r="N23" s="2"/>
    </row>
    <row r="24" spans="1:14" x14ac:dyDescent="0.25">
      <c r="A24" s="47" t="s">
        <v>78</v>
      </c>
      <c r="B24">
        <v>2019</v>
      </c>
      <c r="C24"/>
      <c r="L24" s="2">
        <v>631.55999999999995</v>
      </c>
      <c r="M24" s="2">
        <f t="shared" si="2"/>
        <v>631.55999999999995</v>
      </c>
      <c r="N24" s="2"/>
    </row>
    <row r="25" spans="1:14" x14ac:dyDescent="0.25">
      <c r="A25" s="47" t="s">
        <v>186</v>
      </c>
      <c r="B25">
        <v>2019</v>
      </c>
      <c r="C25">
        <v>13045.05</v>
      </c>
      <c r="E25" s="2">
        <v>75</v>
      </c>
      <c r="L25" s="2"/>
      <c r="M25" s="2">
        <f t="shared" si="2"/>
        <v>13120.05</v>
      </c>
      <c r="N25" s="2"/>
    </row>
    <row r="26" spans="1:14" x14ac:dyDescent="0.25">
      <c r="A26" s="47" t="s">
        <v>129</v>
      </c>
      <c r="B26">
        <v>2019</v>
      </c>
      <c r="C26"/>
      <c r="F26" s="2">
        <v>5197.46</v>
      </c>
      <c r="G26" s="2">
        <v>312.5</v>
      </c>
      <c r="L26" s="2"/>
      <c r="M26" s="2">
        <f t="shared" si="2"/>
        <v>5509.96</v>
      </c>
      <c r="N26" s="2"/>
    </row>
    <row r="27" spans="1:14" x14ac:dyDescent="0.25">
      <c r="A27" s="47" t="s">
        <v>99</v>
      </c>
      <c r="B27">
        <v>2019</v>
      </c>
      <c r="C27"/>
      <c r="E27" s="2">
        <v>294.89</v>
      </c>
      <c r="F27" s="2">
        <v>1511.27</v>
      </c>
      <c r="L27" s="2">
        <v>17484.599999999999</v>
      </c>
      <c r="M27" s="2">
        <f t="shared" si="2"/>
        <v>19290.759999999998</v>
      </c>
      <c r="N27" s="2"/>
    </row>
    <row r="28" spans="1:14" x14ac:dyDescent="0.25">
      <c r="A28" s="47" t="s">
        <v>337</v>
      </c>
      <c r="B28">
        <v>2019</v>
      </c>
      <c r="C28"/>
      <c r="L28" s="2">
        <v>774.73</v>
      </c>
      <c r="M28" s="2">
        <f t="shared" si="2"/>
        <v>774.73</v>
      </c>
      <c r="N28" s="2"/>
    </row>
    <row r="29" spans="1:14" x14ac:dyDescent="0.25">
      <c r="A29" s="47" t="s">
        <v>206</v>
      </c>
      <c r="B29">
        <v>2019</v>
      </c>
      <c r="C29">
        <v>1324.59</v>
      </c>
      <c r="L29" s="2">
        <v>1377.62</v>
      </c>
      <c r="M29" s="2">
        <f t="shared" si="2"/>
        <v>2702.21</v>
      </c>
      <c r="N29" s="2"/>
    </row>
    <row r="30" spans="1:14" x14ac:dyDescent="0.25">
      <c r="A30" s="47" t="s">
        <v>150</v>
      </c>
      <c r="B30">
        <v>2019</v>
      </c>
      <c r="C30"/>
      <c r="E30" s="2">
        <v>16.2</v>
      </c>
      <c r="F30" s="2">
        <v>61.62</v>
      </c>
      <c r="L30" s="2">
        <v>1407.64</v>
      </c>
      <c r="M30" s="2">
        <f t="shared" si="2"/>
        <v>1485.46</v>
      </c>
      <c r="N30" s="2"/>
    </row>
    <row r="31" spans="1:14" x14ac:dyDescent="0.25">
      <c r="A31" s="47" t="s">
        <v>412</v>
      </c>
      <c r="B31">
        <v>2019</v>
      </c>
      <c r="C31"/>
      <c r="L31" s="2">
        <v>4.8899999999999997</v>
      </c>
      <c r="M31" s="2">
        <f t="shared" si="2"/>
        <v>4.8899999999999997</v>
      </c>
      <c r="N31" s="2"/>
    </row>
    <row r="32" spans="1:14" x14ac:dyDescent="0.25">
      <c r="A32" s="47" t="s">
        <v>64</v>
      </c>
      <c r="B32">
        <v>2019</v>
      </c>
      <c r="C32"/>
      <c r="D32" s="2">
        <v>17.399999999999999</v>
      </c>
      <c r="L32" s="2">
        <v>519.37</v>
      </c>
      <c r="M32" s="2">
        <f t="shared" si="2"/>
        <v>536.77</v>
      </c>
      <c r="N32" s="2"/>
    </row>
    <row r="33" spans="1:14" x14ac:dyDescent="0.25">
      <c r="C33"/>
      <c r="L33" s="2"/>
      <c r="M33" s="2"/>
      <c r="N33" s="2"/>
    </row>
    <row r="34" spans="1:14" ht="13" x14ac:dyDescent="0.3">
      <c r="A34" s="5" t="s">
        <v>44</v>
      </c>
      <c r="B34" s="5"/>
      <c r="C34" s="10">
        <f t="shared" ref="C34:L34" si="3">SUM(C22:C33)</f>
        <v>14369.64</v>
      </c>
      <c r="D34" s="10">
        <f t="shared" si="3"/>
        <v>17.399999999999999</v>
      </c>
      <c r="E34" s="10">
        <f t="shared" si="3"/>
        <v>386.09</v>
      </c>
      <c r="F34" s="10">
        <f t="shared" si="3"/>
        <v>6770.3499999999995</v>
      </c>
      <c r="G34" s="10">
        <f t="shared" si="3"/>
        <v>312.5</v>
      </c>
      <c r="H34" s="10">
        <f t="shared" si="3"/>
        <v>0</v>
      </c>
      <c r="I34" s="10">
        <f t="shared" si="3"/>
        <v>0</v>
      </c>
      <c r="J34" s="10">
        <f t="shared" si="3"/>
        <v>0</v>
      </c>
      <c r="K34" s="10">
        <f t="shared" si="3"/>
        <v>0</v>
      </c>
      <c r="L34" s="10">
        <f t="shared" si="3"/>
        <v>24576.359999999993</v>
      </c>
      <c r="M34" s="10">
        <f>SUM(M22:M33)</f>
        <v>46432.34</v>
      </c>
      <c r="N34" s="2"/>
    </row>
    <row r="35" spans="1:14" ht="13" thickBot="1" x14ac:dyDescent="0.3">
      <c r="K35"/>
    </row>
    <row r="36" spans="1:14" ht="13.5" thickBot="1" x14ac:dyDescent="0.35">
      <c r="A36" s="51" t="s">
        <v>55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</row>
    <row r="37" spans="1:14" ht="13" x14ac:dyDescent="0.3">
      <c r="A37" s="5" t="s">
        <v>45</v>
      </c>
      <c r="B37" s="5"/>
      <c r="C37" s="5" t="s">
        <v>51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4" ht="13" x14ac:dyDescent="0.3">
      <c r="A38" s="5" t="s">
        <v>1</v>
      </c>
      <c r="B38" s="5" t="s">
        <v>11</v>
      </c>
      <c r="C38" s="5" t="s">
        <v>47</v>
      </c>
      <c r="D38" s="5" t="s">
        <v>74</v>
      </c>
      <c r="E38" s="5" t="s">
        <v>77</v>
      </c>
      <c r="F38" s="5" t="s">
        <v>65</v>
      </c>
      <c r="G38" s="5" t="s">
        <v>48</v>
      </c>
      <c r="H38" s="5" t="s">
        <v>49</v>
      </c>
      <c r="I38" s="5" t="str">
        <f>I21</f>
        <v>GD.AA</v>
      </c>
      <c r="J38" s="5" t="s">
        <v>75</v>
      </c>
      <c r="K38" s="5" t="s">
        <v>76</v>
      </c>
      <c r="L38" s="5" t="s">
        <v>52</v>
      </c>
      <c r="M38" s="5" t="s">
        <v>50</v>
      </c>
    </row>
    <row r="39" spans="1:14" x14ac:dyDescent="0.25">
      <c r="A39" s="47" t="s">
        <v>115</v>
      </c>
      <c r="B39">
        <v>2019</v>
      </c>
      <c r="C39" s="2">
        <f t="shared" ref="C39:L39" si="4">C22-C5</f>
        <v>0</v>
      </c>
      <c r="D39" s="2">
        <f t="shared" si="4"/>
        <v>0</v>
      </c>
      <c r="E39" s="2">
        <f t="shared" si="4"/>
        <v>0</v>
      </c>
      <c r="F39" s="2">
        <f t="shared" si="4"/>
        <v>0</v>
      </c>
      <c r="G39" s="2">
        <f t="shared" si="4"/>
        <v>0</v>
      </c>
      <c r="H39" s="2">
        <f t="shared" si="4"/>
        <v>0</v>
      </c>
      <c r="I39" s="2">
        <f t="shared" si="4"/>
        <v>-1364.87</v>
      </c>
      <c r="J39" s="2">
        <f t="shared" si="4"/>
        <v>0</v>
      </c>
      <c r="K39" s="2">
        <f t="shared" si="4"/>
        <v>0</v>
      </c>
      <c r="L39" s="2">
        <f t="shared" si="4"/>
        <v>1364.87</v>
      </c>
      <c r="M39" s="2">
        <f>SUM(C39:L39)</f>
        <v>0</v>
      </c>
    </row>
    <row r="40" spans="1:14" x14ac:dyDescent="0.25">
      <c r="A40" s="47" t="s">
        <v>67</v>
      </c>
      <c r="B40">
        <v>2019</v>
      </c>
      <c r="C40" s="2">
        <f t="shared" ref="C40:L40" si="5">C23-C6</f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-1011.08</v>
      </c>
      <c r="J40" s="2">
        <f t="shared" si="5"/>
        <v>0</v>
      </c>
      <c r="K40" s="2">
        <f t="shared" si="5"/>
        <v>0</v>
      </c>
      <c r="L40" s="2">
        <f t="shared" si="5"/>
        <v>1011.08</v>
      </c>
      <c r="M40" s="2">
        <f t="shared" ref="M40:M49" si="6">SUM(C40:L40)</f>
        <v>0</v>
      </c>
    </row>
    <row r="41" spans="1:14" x14ac:dyDescent="0.25">
      <c r="A41" s="47" t="s">
        <v>78</v>
      </c>
      <c r="B41">
        <v>2019</v>
      </c>
      <c r="C41" s="2">
        <f t="shared" ref="C41:L41" si="7">C24-C7</f>
        <v>0</v>
      </c>
      <c r="D41" s="2">
        <f t="shared" si="7"/>
        <v>0</v>
      </c>
      <c r="E41" s="2">
        <f t="shared" si="7"/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">
        <f t="shared" si="7"/>
        <v>-421.04</v>
      </c>
      <c r="J41" s="2">
        <f t="shared" si="7"/>
        <v>-210.52</v>
      </c>
      <c r="K41" s="2">
        <f t="shared" si="7"/>
        <v>0</v>
      </c>
      <c r="L41" s="2">
        <f t="shared" si="7"/>
        <v>631.55999999999995</v>
      </c>
      <c r="M41" s="2">
        <f t="shared" si="6"/>
        <v>0</v>
      </c>
    </row>
    <row r="42" spans="1:14" x14ac:dyDescent="0.25">
      <c r="A42" s="47" t="s">
        <v>186</v>
      </c>
      <c r="B42">
        <v>2019</v>
      </c>
      <c r="C42" s="2">
        <f t="shared" ref="C42:L42" si="8">C25-C8</f>
        <v>12970.05</v>
      </c>
      <c r="D42" s="2">
        <f t="shared" si="8"/>
        <v>0</v>
      </c>
      <c r="E42" s="2">
        <f t="shared" si="8"/>
        <v>75</v>
      </c>
      <c r="F42" s="2">
        <f t="shared" si="8"/>
        <v>0</v>
      </c>
      <c r="G42" s="2">
        <f t="shared" si="8"/>
        <v>0</v>
      </c>
      <c r="H42" s="2">
        <f t="shared" si="8"/>
        <v>0</v>
      </c>
      <c r="I42" s="2">
        <f t="shared" si="8"/>
        <v>0</v>
      </c>
      <c r="J42" s="2">
        <f t="shared" si="8"/>
        <v>0</v>
      </c>
      <c r="K42" s="2">
        <f t="shared" si="8"/>
        <v>0</v>
      </c>
      <c r="L42" s="2">
        <f t="shared" si="8"/>
        <v>-13045.05</v>
      </c>
      <c r="M42" s="2">
        <f t="shared" si="6"/>
        <v>0</v>
      </c>
    </row>
    <row r="43" spans="1:14" x14ac:dyDescent="0.25">
      <c r="A43" s="47" t="s">
        <v>129</v>
      </c>
      <c r="B43">
        <v>2019</v>
      </c>
      <c r="C43" s="2">
        <f t="shared" ref="C43:L43" si="9">C26-C9</f>
        <v>-5509.96</v>
      </c>
      <c r="D43" s="2">
        <f t="shared" si="9"/>
        <v>0</v>
      </c>
      <c r="E43" s="2">
        <f t="shared" si="9"/>
        <v>0</v>
      </c>
      <c r="F43" s="2">
        <f t="shared" si="9"/>
        <v>5197.46</v>
      </c>
      <c r="G43" s="2">
        <f t="shared" si="9"/>
        <v>312.5</v>
      </c>
      <c r="H43" s="2">
        <f t="shared" si="9"/>
        <v>0</v>
      </c>
      <c r="I43" s="2">
        <f t="shared" si="9"/>
        <v>0</v>
      </c>
      <c r="J43" s="2">
        <f t="shared" si="9"/>
        <v>0</v>
      </c>
      <c r="K43" s="2">
        <f t="shared" si="9"/>
        <v>0</v>
      </c>
      <c r="L43" s="2">
        <f t="shared" si="9"/>
        <v>0</v>
      </c>
      <c r="M43" s="2">
        <f t="shared" si="6"/>
        <v>0</v>
      </c>
    </row>
    <row r="44" spans="1:14" x14ac:dyDescent="0.25">
      <c r="A44" s="47" t="s">
        <v>99</v>
      </c>
      <c r="B44">
        <v>2019</v>
      </c>
      <c r="C44" s="2">
        <f t="shared" ref="C44:L44" si="10">C27-C10</f>
        <v>-19025.79</v>
      </c>
      <c r="D44" s="2">
        <f t="shared" si="10"/>
        <v>0</v>
      </c>
      <c r="E44" s="2">
        <f t="shared" si="10"/>
        <v>29.919999999999959</v>
      </c>
      <c r="F44" s="2">
        <f t="shared" si="10"/>
        <v>1511.27</v>
      </c>
      <c r="G44" s="2">
        <f t="shared" si="10"/>
        <v>0</v>
      </c>
      <c r="H44" s="2">
        <f t="shared" si="10"/>
        <v>0</v>
      </c>
      <c r="I44" s="2">
        <f t="shared" si="10"/>
        <v>0</v>
      </c>
      <c r="J44" s="2">
        <f t="shared" si="10"/>
        <v>0</v>
      </c>
      <c r="K44" s="2">
        <f t="shared" si="10"/>
        <v>0</v>
      </c>
      <c r="L44" s="2">
        <f t="shared" si="10"/>
        <v>17484.599999999999</v>
      </c>
      <c r="M44" s="2">
        <f t="shared" si="6"/>
        <v>0</v>
      </c>
    </row>
    <row r="45" spans="1:14" x14ac:dyDescent="0.25">
      <c r="A45" s="47" t="s">
        <v>337</v>
      </c>
      <c r="B45">
        <v>2019</v>
      </c>
      <c r="C45" s="2">
        <f t="shared" ref="C45:L45" si="11">C28-C11</f>
        <v>-774.73</v>
      </c>
      <c r="D45" s="2">
        <f t="shared" si="11"/>
        <v>0</v>
      </c>
      <c r="E45" s="2">
        <f t="shared" si="11"/>
        <v>0</v>
      </c>
      <c r="F45" s="2">
        <f t="shared" si="11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2">
        <f t="shared" si="11"/>
        <v>774.73</v>
      </c>
      <c r="M45" s="2">
        <f t="shared" si="6"/>
        <v>0</v>
      </c>
    </row>
    <row r="46" spans="1:14" x14ac:dyDescent="0.25">
      <c r="A46" s="47" t="s">
        <v>206</v>
      </c>
      <c r="B46">
        <v>2019</v>
      </c>
      <c r="C46" s="2">
        <f t="shared" ref="C46:L46" si="12">C29-C12</f>
        <v>1324.59</v>
      </c>
      <c r="D46" s="2">
        <f t="shared" si="12"/>
        <v>0</v>
      </c>
      <c r="E46" s="2">
        <f t="shared" si="12"/>
        <v>-2702.21</v>
      </c>
      <c r="F46" s="2">
        <f t="shared" si="12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2">
        <f t="shared" si="12"/>
        <v>0</v>
      </c>
      <c r="L46" s="2">
        <f t="shared" si="12"/>
        <v>1377.62</v>
      </c>
      <c r="M46" s="2">
        <f t="shared" si="6"/>
        <v>0</v>
      </c>
    </row>
    <row r="47" spans="1:14" x14ac:dyDescent="0.25">
      <c r="A47" s="47" t="s">
        <v>150</v>
      </c>
      <c r="B47">
        <v>2019</v>
      </c>
      <c r="C47" s="2">
        <f t="shared" ref="C47:L47" si="13">C30-C13</f>
        <v>-695.78</v>
      </c>
      <c r="D47" s="2">
        <f t="shared" si="13"/>
        <v>0</v>
      </c>
      <c r="E47" s="2">
        <f t="shared" si="13"/>
        <v>16.2</v>
      </c>
      <c r="F47" s="2">
        <f t="shared" si="13"/>
        <v>61.62</v>
      </c>
      <c r="G47" s="2">
        <f t="shared" si="13"/>
        <v>-588</v>
      </c>
      <c r="H47" s="2">
        <f t="shared" si="13"/>
        <v>0</v>
      </c>
      <c r="I47" s="2">
        <f t="shared" si="13"/>
        <v>-201.68</v>
      </c>
      <c r="J47" s="2">
        <f t="shared" si="13"/>
        <v>0</v>
      </c>
      <c r="K47" s="2">
        <f t="shared" si="13"/>
        <v>0</v>
      </c>
      <c r="L47" s="2">
        <f t="shared" si="13"/>
        <v>1407.64</v>
      </c>
      <c r="M47" s="2">
        <f t="shared" si="6"/>
        <v>0</v>
      </c>
    </row>
    <row r="48" spans="1:14" x14ac:dyDescent="0.25">
      <c r="A48" s="47" t="s">
        <v>412</v>
      </c>
      <c r="B48">
        <v>2019</v>
      </c>
      <c r="C48" s="2">
        <f t="shared" ref="C48:L48" si="14">C31-C14</f>
        <v>-4.8899999999999997</v>
      </c>
      <c r="D48" s="2">
        <f t="shared" si="14"/>
        <v>0</v>
      </c>
      <c r="E48" s="2">
        <f t="shared" si="14"/>
        <v>0</v>
      </c>
      <c r="F48" s="2">
        <f t="shared" si="14"/>
        <v>0</v>
      </c>
      <c r="G48" s="2">
        <f t="shared" si="14"/>
        <v>0</v>
      </c>
      <c r="H48" s="2">
        <f t="shared" si="14"/>
        <v>0</v>
      </c>
      <c r="I48" s="2">
        <f t="shared" si="14"/>
        <v>0</v>
      </c>
      <c r="J48" s="2">
        <f t="shared" si="14"/>
        <v>0</v>
      </c>
      <c r="K48" s="2">
        <f t="shared" si="14"/>
        <v>0</v>
      </c>
      <c r="L48" s="2">
        <f t="shared" si="14"/>
        <v>4.8899999999999997</v>
      </c>
      <c r="M48" s="2">
        <f t="shared" si="6"/>
        <v>0</v>
      </c>
    </row>
    <row r="49" spans="1:15" x14ac:dyDescent="0.25">
      <c r="A49" s="47" t="s">
        <v>64</v>
      </c>
      <c r="B49">
        <v>2019</v>
      </c>
      <c r="C49" s="2">
        <f t="shared" ref="C49:L49" si="15">C32-C15</f>
        <v>0</v>
      </c>
      <c r="D49" s="2">
        <f t="shared" si="15"/>
        <v>17.399999999999999</v>
      </c>
      <c r="E49" s="2">
        <f t="shared" si="15"/>
        <v>0</v>
      </c>
      <c r="F49" s="2">
        <f t="shared" si="15"/>
        <v>-17.399999999999999</v>
      </c>
      <c r="G49" s="2">
        <f t="shared" si="15"/>
        <v>0</v>
      </c>
      <c r="H49" s="2">
        <f t="shared" si="15"/>
        <v>0</v>
      </c>
      <c r="I49" s="2">
        <f t="shared" si="15"/>
        <v>-519.37</v>
      </c>
      <c r="J49" s="2">
        <f t="shared" si="15"/>
        <v>0</v>
      </c>
      <c r="K49" s="2">
        <f t="shared" si="15"/>
        <v>0</v>
      </c>
      <c r="L49" s="2">
        <f t="shared" si="15"/>
        <v>519.37</v>
      </c>
      <c r="M49" s="2">
        <f t="shared" si="6"/>
        <v>0</v>
      </c>
    </row>
    <row r="50" spans="1:15" x14ac:dyDescent="0.25">
      <c r="L50" s="2"/>
      <c r="M50" s="2"/>
    </row>
    <row r="51" spans="1:15" ht="13" x14ac:dyDescent="0.3">
      <c r="A51" s="5" t="s">
        <v>44</v>
      </c>
      <c r="B51" s="5"/>
      <c r="C51" s="10">
        <f t="shared" ref="C51:M51" si="16">SUM(C39:C50)</f>
        <v>-11716.51</v>
      </c>
      <c r="D51" s="10">
        <f t="shared" si="16"/>
        <v>17.399999999999999</v>
      </c>
      <c r="E51" s="10">
        <f t="shared" si="16"/>
        <v>-2581.09</v>
      </c>
      <c r="F51" s="10">
        <f t="shared" si="16"/>
        <v>6752.95</v>
      </c>
      <c r="G51" s="10">
        <f t="shared" si="16"/>
        <v>-275.5</v>
      </c>
      <c r="H51" s="10">
        <f t="shared" si="16"/>
        <v>0</v>
      </c>
      <c r="I51" s="10">
        <f t="shared" si="16"/>
        <v>-3518.0399999999995</v>
      </c>
      <c r="J51" s="10">
        <f t="shared" si="16"/>
        <v>-210.52</v>
      </c>
      <c r="K51" s="10">
        <f t="shared" si="16"/>
        <v>0</v>
      </c>
      <c r="L51" s="10">
        <f>SUM(L39:L50)</f>
        <v>11531.31</v>
      </c>
      <c r="M51" s="10">
        <f t="shared" si="16"/>
        <v>0</v>
      </c>
    </row>
    <row r="53" spans="1:15" outlineLevel="1" x14ac:dyDescent="0.25"/>
    <row r="54" spans="1:15" ht="13" outlineLevel="1" x14ac:dyDescent="0.3">
      <c r="A54" s="5"/>
      <c r="B54" s="5"/>
      <c r="C54" s="5" t="s">
        <v>51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ht="13" outlineLevel="1" x14ac:dyDescent="0.3">
      <c r="A55" s="5" t="s">
        <v>53</v>
      </c>
      <c r="B55" s="5" t="s">
        <v>11</v>
      </c>
      <c r="C55" s="5" t="str">
        <f>C38</f>
        <v xml:space="preserve"> CD.AA </v>
      </c>
      <c r="D55" s="5" t="str">
        <f>D38</f>
        <v xml:space="preserve"> CD.WA</v>
      </c>
      <c r="E55" s="5" t="str">
        <f t="shared" ref="E55:L55" si="17">E38</f>
        <v xml:space="preserve"> CD.AN</v>
      </c>
      <c r="F55" s="5" t="str">
        <f t="shared" si="17"/>
        <v xml:space="preserve"> ED.WA </v>
      </c>
      <c r="G55" s="5" t="str">
        <f t="shared" si="17"/>
        <v xml:space="preserve"> ED.AN </v>
      </c>
      <c r="H55" s="5" t="str">
        <f t="shared" si="17"/>
        <v xml:space="preserve"> ED.ID </v>
      </c>
      <c r="I55" s="5" t="str">
        <f t="shared" si="17"/>
        <v>GD.AA</v>
      </c>
      <c r="J55" s="5" t="str">
        <f t="shared" si="17"/>
        <v xml:space="preserve"> GD.WA</v>
      </c>
      <c r="K55" s="5" t="str">
        <f t="shared" si="17"/>
        <v xml:space="preserve"> GD.AN</v>
      </c>
      <c r="L55" s="5" t="str">
        <f t="shared" si="17"/>
        <v xml:space="preserve"> GD.OR </v>
      </c>
      <c r="M55" s="5" t="s">
        <v>50</v>
      </c>
    </row>
    <row r="56" spans="1:15" outlineLevel="1" x14ac:dyDescent="0.25">
      <c r="A56" s="47" t="s">
        <v>115</v>
      </c>
      <c r="B56">
        <v>2019</v>
      </c>
      <c r="C56" s="31">
        <f>70.578%*0.69382</f>
        <v>0.48968427960000005</v>
      </c>
      <c r="D56" s="31">
        <f>77.874%*1</f>
        <v>0.77873999999999999</v>
      </c>
      <c r="E56" s="12">
        <f>0.77874*0.69382</f>
        <v>0.54030538679999995</v>
      </c>
      <c r="F56" s="12">
        <v>1</v>
      </c>
      <c r="G56" s="12">
        <v>0.69381999999999999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8"/>
      <c r="N56" t="s">
        <v>82</v>
      </c>
    </row>
    <row r="57" spans="1:15" outlineLevel="1" x14ac:dyDescent="0.25">
      <c r="A57" s="47" t="s">
        <v>67</v>
      </c>
      <c r="B57">
        <v>2019</v>
      </c>
      <c r="C57" s="31">
        <f t="shared" ref="C57:C63" si="18">70.578%*0.69382</f>
        <v>0.48968427960000005</v>
      </c>
      <c r="D57" s="31">
        <f t="shared" ref="D57:D63" si="19">77.874%*1</f>
        <v>0.77873999999999999</v>
      </c>
      <c r="E57" s="12">
        <f t="shared" ref="E57:E63" si="20">0.77874*0.69382</f>
        <v>0.54030538679999995</v>
      </c>
      <c r="F57" s="12">
        <v>1</v>
      </c>
      <c r="G57" s="12">
        <v>0.69381999999999999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8"/>
      <c r="N57" t="s">
        <v>82</v>
      </c>
    </row>
    <row r="58" spans="1:15" outlineLevel="1" x14ac:dyDescent="0.25">
      <c r="A58" s="47" t="s">
        <v>78</v>
      </c>
      <c r="B58">
        <v>2019</v>
      </c>
      <c r="C58" s="31">
        <f t="shared" si="18"/>
        <v>0.48968427960000005</v>
      </c>
      <c r="D58" s="31">
        <f t="shared" si="19"/>
        <v>0.77873999999999999</v>
      </c>
      <c r="E58" s="12">
        <f t="shared" si="20"/>
        <v>0.54030538679999995</v>
      </c>
      <c r="F58" s="12">
        <v>1</v>
      </c>
      <c r="G58" s="12">
        <v>0.69381999999999999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8"/>
      <c r="N58" t="s">
        <v>82</v>
      </c>
    </row>
    <row r="59" spans="1:15" outlineLevel="1" x14ac:dyDescent="0.25">
      <c r="A59" s="47" t="s">
        <v>186</v>
      </c>
      <c r="B59">
        <v>2019</v>
      </c>
      <c r="C59" s="31">
        <f t="shared" si="18"/>
        <v>0.48968427960000005</v>
      </c>
      <c r="D59" s="31">
        <f t="shared" si="19"/>
        <v>0.77873999999999999</v>
      </c>
      <c r="E59" s="12">
        <f t="shared" si="20"/>
        <v>0.54030538679999995</v>
      </c>
      <c r="F59" s="12">
        <v>1</v>
      </c>
      <c r="G59" s="12">
        <v>0.69381999999999999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8"/>
      <c r="N59" t="s">
        <v>82</v>
      </c>
    </row>
    <row r="60" spans="1:15" outlineLevel="1" x14ac:dyDescent="0.25">
      <c r="A60" s="47" t="s">
        <v>129</v>
      </c>
      <c r="B60">
        <v>2019</v>
      </c>
      <c r="C60" s="31">
        <f t="shared" si="18"/>
        <v>0.48968427960000005</v>
      </c>
      <c r="D60" s="31">
        <f t="shared" si="19"/>
        <v>0.77873999999999999</v>
      </c>
      <c r="E60" s="12">
        <f t="shared" si="20"/>
        <v>0.54030538679999995</v>
      </c>
      <c r="F60" s="12">
        <v>1</v>
      </c>
      <c r="G60" s="12">
        <v>0.69381999999999999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8"/>
      <c r="N60" t="s">
        <v>82</v>
      </c>
    </row>
    <row r="61" spans="1:15" outlineLevel="1" x14ac:dyDescent="0.25">
      <c r="A61" s="47" t="s">
        <v>99</v>
      </c>
      <c r="B61">
        <v>2019</v>
      </c>
      <c r="C61" s="31">
        <f t="shared" si="18"/>
        <v>0.48968427960000005</v>
      </c>
      <c r="D61" s="31">
        <f t="shared" si="19"/>
        <v>0.77873999999999999</v>
      </c>
      <c r="E61" s="12">
        <f t="shared" si="20"/>
        <v>0.54030538679999995</v>
      </c>
      <c r="F61" s="12">
        <v>1</v>
      </c>
      <c r="G61" s="12">
        <v>0.69381999999999999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8"/>
      <c r="N61" t="s">
        <v>82</v>
      </c>
    </row>
    <row r="62" spans="1:15" outlineLevel="1" x14ac:dyDescent="0.25">
      <c r="A62" s="47" t="s">
        <v>337</v>
      </c>
      <c r="B62">
        <v>2019</v>
      </c>
      <c r="C62" s="31">
        <f t="shared" si="18"/>
        <v>0.48968427960000005</v>
      </c>
      <c r="D62" s="31">
        <f t="shared" si="19"/>
        <v>0.77873999999999999</v>
      </c>
      <c r="E62" s="12">
        <f t="shared" si="20"/>
        <v>0.54030538679999995</v>
      </c>
      <c r="F62" s="12">
        <v>1</v>
      </c>
      <c r="G62" s="12">
        <v>0.69381999999999999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8"/>
      <c r="N62" t="s">
        <v>82</v>
      </c>
    </row>
    <row r="63" spans="1:15" outlineLevel="1" x14ac:dyDescent="0.25">
      <c r="A63" s="47" t="s">
        <v>206</v>
      </c>
      <c r="B63">
        <v>2019</v>
      </c>
      <c r="C63" s="31">
        <f t="shared" si="18"/>
        <v>0.48968427960000005</v>
      </c>
      <c r="D63" s="31">
        <f t="shared" si="19"/>
        <v>0.77873999999999999</v>
      </c>
      <c r="E63" s="12">
        <f t="shared" si="20"/>
        <v>0.54030538679999995</v>
      </c>
      <c r="F63" s="12">
        <v>1</v>
      </c>
      <c r="G63" s="12">
        <v>0.69381999999999999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8"/>
      <c r="N63" t="s">
        <v>82</v>
      </c>
    </row>
    <row r="64" spans="1:15" outlineLevel="1" x14ac:dyDescent="0.25">
      <c r="A64" s="47" t="s">
        <v>150</v>
      </c>
      <c r="B64">
        <v>2019</v>
      </c>
      <c r="C64" s="31">
        <f>70.135%*0.69189</f>
        <v>0.48525705150000004</v>
      </c>
      <c r="D64" s="31">
        <f>77.874%*1</f>
        <v>0.77873999999999999</v>
      </c>
      <c r="E64" s="12">
        <f>0.77714*0.69189</f>
        <v>0.53769539460000004</v>
      </c>
      <c r="F64" s="12">
        <v>1</v>
      </c>
      <c r="G64" s="12">
        <f>1*0.69189</f>
        <v>0.69189000000000001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8"/>
      <c r="N64" s="32" t="s">
        <v>81</v>
      </c>
      <c r="O64" s="8"/>
    </row>
    <row r="65" spans="1:14" outlineLevel="1" x14ac:dyDescent="0.25">
      <c r="A65" s="47" t="s">
        <v>412</v>
      </c>
      <c r="B65">
        <v>2019</v>
      </c>
      <c r="C65" s="31">
        <v>0.48968427960000005</v>
      </c>
      <c r="D65" s="31">
        <v>0.77873999999999999</v>
      </c>
      <c r="E65" s="12">
        <v>0.54030538679999995</v>
      </c>
      <c r="F65" s="12">
        <v>1</v>
      </c>
      <c r="G65" s="12">
        <v>0.69381999999999999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8"/>
      <c r="N65" t="s">
        <v>82</v>
      </c>
    </row>
    <row r="66" spans="1:14" outlineLevel="1" x14ac:dyDescent="0.25">
      <c r="A66" s="47" t="s">
        <v>64</v>
      </c>
      <c r="B66">
        <v>2019</v>
      </c>
      <c r="C66" s="31">
        <v>0.48968427960000005</v>
      </c>
      <c r="D66" s="31">
        <v>0.77873999999999999</v>
      </c>
      <c r="E66" s="12">
        <v>0.54030538679999995</v>
      </c>
      <c r="F66" s="12">
        <v>1</v>
      </c>
      <c r="G66" s="12">
        <v>0.69381999999999999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8"/>
      <c r="N66" t="s">
        <v>82</v>
      </c>
    </row>
    <row r="67" spans="1:14" ht="13" thickBot="1" x14ac:dyDescent="0.3">
      <c r="C67" s="8"/>
      <c r="D67" s="8"/>
      <c r="E67" s="8"/>
      <c r="F67" s="8"/>
      <c r="G67" s="8"/>
      <c r="H67" s="8"/>
      <c r="I67" s="8"/>
      <c r="J67" s="8"/>
    </row>
    <row r="68" spans="1:14" ht="13.5" thickBot="1" x14ac:dyDescent="0.35">
      <c r="A68" s="51" t="s">
        <v>58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</row>
    <row r="69" spans="1:14" ht="13" x14ac:dyDescent="0.3">
      <c r="A69" s="5"/>
      <c r="B69" s="5"/>
      <c r="C69" s="5" t="s">
        <v>51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4" ht="13" x14ac:dyDescent="0.3">
      <c r="A70" s="5" t="s">
        <v>53</v>
      </c>
      <c r="B70" s="5" t="s">
        <v>11</v>
      </c>
      <c r="C70" s="5" t="s">
        <v>47</v>
      </c>
      <c r="D70" s="5" t="s">
        <v>74</v>
      </c>
      <c r="E70" s="5" t="s">
        <v>77</v>
      </c>
      <c r="F70" s="5" t="s">
        <v>65</v>
      </c>
      <c r="G70" s="5" t="s">
        <v>48</v>
      </c>
      <c r="H70" s="5" t="s">
        <v>49</v>
      </c>
      <c r="I70" s="5" t="str">
        <f>I38</f>
        <v>GD.AA</v>
      </c>
      <c r="J70" s="5" t="s">
        <v>75</v>
      </c>
      <c r="K70" s="5" t="s">
        <v>76</v>
      </c>
      <c r="L70" s="5" t="s">
        <v>52</v>
      </c>
      <c r="M70" s="5" t="s">
        <v>50</v>
      </c>
    </row>
    <row r="71" spans="1:14" x14ac:dyDescent="0.25">
      <c r="A71" s="47" t="s">
        <v>115</v>
      </c>
      <c r="B71">
        <v>2019</v>
      </c>
      <c r="C71" s="13">
        <f t="shared" ref="C71:L71" si="21">C56*C39</f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  <c r="H71" s="13">
        <f t="shared" si="21"/>
        <v>0</v>
      </c>
      <c r="I71" s="13">
        <f t="shared" si="21"/>
        <v>0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3">
        <f>SUM(C71:L71)</f>
        <v>0</v>
      </c>
    </row>
    <row r="72" spans="1:14" x14ac:dyDescent="0.25">
      <c r="A72" s="47" t="s">
        <v>67</v>
      </c>
      <c r="B72">
        <v>2019</v>
      </c>
      <c r="C72" s="13">
        <f t="shared" ref="C72:L72" si="22">C57*C40</f>
        <v>0</v>
      </c>
      <c r="D72" s="13">
        <f t="shared" si="22"/>
        <v>0</v>
      </c>
      <c r="E72" s="13">
        <f t="shared" si="22"/>
        <v>0</v>
      </c>
      <c r="F72" s="13">
        <f t="shared" si="22"/>
        <v>0</v>
      </c>
      <c r="G72" s="13">
        <f t="shared" si="22"/>
        <v>0</v>
      </c>
      <c r="H72" s="13">
        <f t="shared" si="22"/>
        <v>0</v>
      </c>
      <c r="I72" s="13">
        <f t="shared" si="22"/>
        <v>0</v>
      </c>
      <c r="J72" s="13">
        <f t="shared" si="22"/>
        <v>0</v>
      </c>
      <c r="K72" s="13">
        <f t="shared" si="22"/>
        <v>0</v>
      </c>
      <c r="L72" s="13">
        <f t="shared" si="22"/>
        <v>0</v>
      </c>
      <c r="M72" s="3">
        <f t="shared" ref="M72:M81" si="23">SUM(C72:L72)</f>
        <v>0</v>
      </c>
    </row>
    <row r="73" spans="1:14" x14ac:dyDescent="0.25">
      <c r="A73" s="47" t="s">
        <v>78</v>
      </c>
      <c r="B73">
        <v>2019</v>
      </c>
      <c r="C73" s="13">
        <f t="shared" ref="C73:L73" si="24">C58*C41</f>
        <v>0</v>
      </c>
      <c r="D73" s="13">
        <f t="shared" si="24"/>
        <v>0</v>
      </c>
      <c r="E73" s="13">
        <f t="shared" si="24"/>
        <v>0</v>
      </c>
      <c r="F73" s="13">
        <f t="shared" si="24"/>
        <v>0</v>
      </c>
      <c r="G73" s="13">
        <f t="shared" si="24"/>
        <v>0</v>
      </c>
      <c r="H73" s="13">
        <f t="shared" si="24"/>
        <v>0</v>
      </c>
      <c r="I73" s="13">
        <f t="shared" si="24"/>
        <v>0</v>
      </c>
      <c r="J73" s="13">
        <f t="shared" si="24"/>
        <v>0</v>
      </c>
      <c r="K73" s="13">
        <f t="shared" si="24"/>
        <v>0</v>
      </c>
      <c r="L73" s="13">
        <f t="shared" si="24"/>
        <v>0</v>
      </c>
      <c r="M73" s="3">
        <f t="shared" si="23"/>
        <v>0</v>
      </c>
    </row>
    <row r="74" spans="1:14" x14ac:dyDescent="0.25">
      <c r="A74" s="47" t="s">
        <v>186</v>
      </c>
      <c r="B74">
        <v>2019</v>
      </c>
      <c r="C74" s="13">
        <f t="shared" ref="C74:L74" si="25">C59*C42</f>
        <v>6351.2295906259806</v>
      </c>
      <c r="D74" s="13">
        <f t="shared" si="25"/>
        <v>0</v>
      </c>
      <c r="E74" s="13">
        <f t="shared" si="25"/>
        <v>40.522904009999998</v>
      </c>
      <c r="F74" s="13">
        <f t="shared" si="25"/>
        <v>0</v>
      </c>
      <c r="G74" s="13">
        <f t="shared" si="25"/>
        <v>0</v>
      </c>
      <c r="H74" s="13">
        <f t="shared" si="25"/>
        <v>0</v>
      </c>
      <c r="I74" s="13">
        <f t="shared" si="25"/>
        <v>0</v>
      </c>
      <c r="J74" s="13">
        <f t="shared" si="25"/>
        <v>0</v>
      </c>
      <c r="K74" s="13">
        <f t="shared" si="25"/>
        <v>0</v>
      </c>
      <c r="L74" s="13">
        <f t="shared" si="25"/>
        <v>0</v>
      </c>
      <c r="M74" s="3">
        <f t="shared" si="23"/>
        <v>6391.7524946359808</v>
      </c>
    </row>
    <row r="75" spans="1:14" x14ac:dyDescent="0.25">
      <c r="A75" s="47" t="s">
        <v>129</v>
      </c>
      <c r="B75">
        <v>2019</v>
      </c>
      <c r="C75" s="13">
        <f t="shared" ref="C75:L75" si="26">C60*C43</f>
        <v>-2698.1407932248162</v>
      </c>
      <c r="D75" s="13">
        <f t="shared" si="26"/>
        <v>0</v>
      </c>
      <c r="E75" s="13">
        <f t="shared" si="26"/>
        <v>0</v>
      </c>
      <c r="F75" s="13">
        <f t="shared" si="26"/>
        <v>5197.46</v>
      </c>
      <c r="G75" s="13">
        <f t="shared" si="26"/>
        <v>216.81874999999999</v>
      </c>
      <c r="H75" s="13">
        <f t="shared" si="26"/>
        <v>0</v>
      </c>
      <c r="I75" s="13">
        <f t="shared" si="26"/>
        <v>0</v>
      </c>
      <c r="J75" s="13">
        <f t="shared" si="26"/>
        <v>0</v>
      </c>
      <c r="K75" s="13">
        <f t="shared" si="26"/>
        <v>0</v>
      </c>
      <c r="L75" s="13">
        <f t="shared" si="26"/>
        <v>0</v>
      </c>
      <c r="M75" s="3">
        <f t="shared" si="23"/>
        <v>2716.1379567751837</v>
      </c>
    </row>
    <row r="76" spans="1:14" x14ac:dyDescent="0.25">
      <c r="A76" s="47" t="s">
        <v>99</v>
      </c>
      <c r="B76">
        <v>2019</v>
      </c>
      <c r="C76" s="13">
        <f t="shared" ref="C76:L76" si="27">C61*C44</f>
        <v>-9316.6302699708849</v>
      </c>
      <c r="D76" s="13">
        <f t="shared" si="27"/>
        <v>0</v>
      </c>
      <c r="E76" s="13">
        <f t="shared" si="27"/>
        <v>16.165937173055976</v>
      </c>
      <c r="F76" s="13">
        <f t="shared" si="27"/>
        <v>1511.27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3">
        <f t="shared" si="23"/>
        <v>-7789.1943327978279</v>
      </c>
    </row>
    <row r="77" spans="1:14" x14ac:dyDescent="0.25">
      <c r="A77" s="47" t="s">
        <v>337</v>
      </c>
      <c r="B77">
        <v>2019</v>
      </c>
      <c r="C77" s="13">
        <f t="shared" ref="C77:L77" si="28">C62*C45</f>
        <v>-379.37310193450804</v>
      </c>
      <c r="D77" s="13">
        <f t="shared" si="28"/>
        <v>0</v>
      </c>
      <c r="E77" s="13">
        <f t="shared" si="28"/>
        <v>0</v>
      </c>
      <c r="F77" s="13">
        <f t="shared" si="28"/>
        <v>0</v>
      </c>
      <c r="G77" s="13">
        <f t="shared" si="28"/>
        <v>0</v>
      </c>
      <c r="H77" s="13">
        <f t="shared" si="28"/>
        <v>0</v>
      </c>
      <c r="I77" s="13">
        <f t="shared" si="28"/>
        <v>0</v>
      </c>
      <c r="J77" s="13">
        <f t="shared" si="28"/>
        <v>0</v>
      </c>
      <c r="K77" s="13">
        <f t="shared" si="28"/>
        <v>0</v>
      </c>
      <c r="L77" s="13">
        <f t="shared" si="28"/>
        <v>0</v>
      </c>
      <c r="M77" s="3">
        <f t="shared" si="23"/>
        <v>-379.37310193450804</v>
      </c>
    </row>
    <row r="78" spans="1:14" x14ac:dyDescent="0.25">
      <c r="A78" s="47" t="s">
        <v>206</v>
      </c>
      <c r="B78">
        <v>2019</v>
      </c>
      <c r="C78" s="13">
        <f t="shared" ref="C78:L78" si="29">C63*C46</f>
        <v>648.63089991536401</v>
      </c>
      <c r="D78" s="13">
        <f t="shared" si="29"/>
        <v>0</v>
      </c>
      <c r="E78" s="13">
        <f t="shared" si="29"/>
        <v>-1460.018619264828</v>
      </c>
      <c r="F78" s="13">
        <f t="shared" si="29"/>
        <v>0</v>
      </c>
      <c r="G78" s="13">
        <f t="shared" si="29"/>
        <v>0</v>
      </c>
      <c r="H78" s="13">
        <f t="shared" si="29"/>
        <v>0</v>
      </c>
      <c r="I78" s="13">
        <f t="shared" si="29"/>
        <v>0</v>
      </c>
      <c r="J78" s="13">
        <f t="shared" si="29"/>
        <v>0</v>
      </c>
      <c r="K78" s="13">
        <f t="shared" si="29"/>
        <v>0</v>
      </c>
      <c r="L78" s="13">
        <f t="shared" si="29"/>
        <v>0</v>
      </c>
      <c r="M78" s="3">
        <f t="shared" si="23"/>
        <v>-811.38771934946396</v>
      </c>
    </row>
    <row r="79" spans="1:14" x14ac:dyDescent="0.25">
      <c r="A79" s="47" t="s">
        <v>150</v>
      </c>
      <c r="B79">
        <v>2019</v>
      </c>
      <c r="C79" s="13">
        <f t="shared" ref="C79:L79" si="30">C64*C47</f>
        <v>-337.63215129267002</v>
      </c>
      <c r="D79" s="13">
        <f t="shared" si="30"/>
        <v>0</v>
      </c>
      <c r="E79" s="13">
        <f t="shared" si="30"/>
        <v>8.710665392520001</v>
      </c>
      <c r="F79" s="13">
        <f t="shared" si="30"/>
        <v>61.62</v>
      </c>
      <c r="G79" s="13">
        <f t="shared" si="30"/>
        <v>-406.83132000000001</v>
      </c>
      <c r="H79" s="13">
        <f t="shared" si="30"/>
        <v>0</v>
      </c>
      <c r="I79" s="13">
        <f t="shared" si="30"/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3">
        <f t="shared" si="23"/>
        <v>-674.13280590015006</v>
      </c>
    </row>
    <row r="80" spans="1:14" x14ac:dyDescent="0.25">
      <c r="A80" s="47" t="s">
        <v>412</v>
      </c>
      <c r="B80">
        <v>2019</v>
      </c>
      <c r="C80" s="13">
        <f t="shared" ref="C80:L80" si="31">C65*C48</f>
        <v>-2.3945561272439999</v>
      </c>
      <c r="D80" s="13">
        <f t="shared" si="31"/>
        <v>0</v>
      </c>
      <c r="E80" s="13">
        <f t="shared" si="31"/>
        <v>0</v>
      </c>
      <c r="F80" s="13">
        <f t="shared" si="31"/>
        <v>0</v>
      </c>
      <c r="G80" s="13">
        <f t="shared" si="31"/>
        <v>0</v>
      </c>
      <c r="H80" s="13">
        <f t="shared" si="31"/>
        <v>0</v>
      </c>
      <c r="I80" s="13">
        <f t="shared" si="31"/>
        <v>0</v>
      </c>
      <c r="J80" s="13">
        <f t="shared" si="31"/>
        <v>0</v>
      </c>
      <c r="K80" s="13">
        <f t="shared" si="31"/>
        <v>0</v>
      </c>
      <c r="L80" s="13">
        <f t="shared" si="31"/>
        <v>0</v>
      </c>
      <c r="M80" s="3">
        <f t="shared" si="23"/>
        <v>-2.3945561272439999</v>
      </c>
    </row>
    <row r="81" spans="1:14" x14ac:dyDescent="0.25">
      <c r="A81" s="47" t="s">
        <v>64</v>
      </c>
      <c r="B81">
        <v>2019</v>
      </c>
      <c r="C81" s="13">
        <f t="shared" ref="C81:L81" si="32">C66*C49</f>
        <v>0</v>
      </c>
      <c r="D81" s="13">
        <f t="shared" si="32"/>
        <v>13.550075999999999</v>
      </c>
      <c r="E81" s="13">
        <f t="shared" si="32"/>
        <v>0</v>
      </c>
      <c r="F81" s="13">
        <f t="shared" si="32"/>
        <v>-17.399999999999999</v>
      </c>
      <c r="G81" s="13">
        <f t="shared" si="32"/>
        <v>0</v>
      </c>
      <c r="H81" s="13">
        <f t="shared" si="32"/>
        <v>0</v>
      </c>
      <c r="I81" s="13">
        <f t="shared" si="32"/>
        <v>0</v>
      </c>
      <c r="J81" s="13">
        <f t="shared" si="32"/>
        <v>0</v>
      </c>
      <c r="K81" s="13">
        <f t="shared" si="32"/>
        <v>0</v>
      </c>
      <c r="L81" s="13">
        <f t="shared" si="32"/>
        <v>0</v>
      </c>
      <c r="M81" s="3">
        <f t="shared" si="23"/>
        <v>-3.8499239999999997</v>
      </c>
    </row>
    <row r="82" spans="1:14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"/>
    </row>
    <row r="83" spans="1:14" ht="13" x14ac:dyDescent="0.3">
      <c r="C83" s="11">
        <f t="shared" ref="C83:L83" si="33">SUM(C71:C82)</f>
        <v>-5734.3103820087781</v>
      </c>
      <c r="D83" s="11">
        <f t="shared" si="33"/>
        <v>13.550075999999999</v>
      </c>
      <c r="E83" s="11">
        <f t="shared" si="33"/>
        <v>-1394.619112689252</v>
      </c>
      <c r="F83" s="11">
        <f t="shared" si="33"/>
        <v>6752.95</v>
      </c>
      <c r="G83" s="11">
        <f t="shared" si="33"/>
        <v>-190.01257000000001</v>
      </c>
      <c r="H83" s="11">
        <f t="shared" si="33"/>
        <v>0</v>
      </c>
      <c r="I83" s="11">
        <f t="shared" si="33"/>
        <v>0</v>
      </c>
      <c r="J83" s="11">
        <f t="shared" si="33"/>
        <v>0</v>
      </c>
      <c r="K83" s="11">
        <f t="shared" si="33"/>
        <v>0</v>
      </c>
      <c r="L83" s="11">
        <f t="shared" si="33"/>
        <v>0</v>
      </c>
      <c r="M83" s="50">
        <f>SUM(M71:M82)</f>
        <v>-552.44198869803017</v>
      </c>
    </row>
    <row r="85" spans="1:14" ht="13" outlineLevel="2" x14ac:dyDescent="0.3">
      <c r="A85" s="5"/>
      <c r="B85" s="5"/>
      <c r="C85" s="5" t="s">
        <v>51</v>
      </c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4" ht="13" outlineLevel="2" x14ac:dyDescent="0.3">
      <c r="A86" s="5" t="s">
        <v>54</v>
      </c>
      <c r="B86" s="5" t="s">
        <v>11</v>
      </c>
      <c r="C86" s="5" t="str">
        <f>C70</f>
        <v xml:space="preserve"> CD.AA </v>
      </c>
      <c r="D86" s="5" t="str">
        <f>D70</f>
        <v xml:space="preserve"> CD.WA</v>
      </c>
      <c r="E86" s="5" t="str">
        <f t="shared" ref="E86:L86" si="34">E70</f>
        <v xml:space="preserve"> CD.AN</v>
      </c>
      <c r="F86" s="5" t="str">
        <f t="shared" si="34"/>
        <v xml:space="preserve"> ED.WA </v>
      </c>
      <c r="G86" s="5" t="str">
        <f t="shared" si="34"/>
        <v xml:space="preserve"> ED.AN </v>
      </c>
      <c r="H86" s="5" t="str">
        <f t="shared" si="34"/>
        <v xml:space="preserve"> ED.ID </v>
      </c>
      <c r="I86" s="5" t="str">
        <f t="shared" si="34"/>
        <v>GD.AA</v>
      </c>
      <c r="J86" s="5" t="str">
        <f t="shared" si="34"/>
        <v xml:space="preserve"> GD.WA</v>
      </c>
      <c r="K86" s="5" t="str">
        <f t="shared" si="34"/>
        <v xml:space="preserve"> GD.AN</v>
      </c>
      <c r="L86" s="5" t="str">
        <f t="shared" si="34"/>
        <v xml:space="preserve"> GD.OR </v>
      </c>
      <c r="M86" s="5" t="s">
        <v>50</v>
      </c>
    </row>
    <row r="87" spans="1:14" outlineLevel="2" x14ac:dyDescent="0.25">
      <c r="A87" s="47" t="s">
        <v>115</v>
      </c>
      <c r="B87">
        <v>2019</v>
      </c>
      <c r="C87" s="31">
        <f>20.513%*0.71453</f>
        <v>0.14657153889999999</v>
      </c>
      <c r="D87" s="33">
        <f>0.22126*1</f>
        <v>0.22126000000000001</v>
      </c>
      <c r="E87" s="31">
        <f>0.22126*0.71453</f>
        <v>0.15809690780000002</v>
      </c>
      <c r="F87" s="12">
        <v>0</v>
      </c>
      <c r="G87" s="8">
        <v>0</v>
      </c>
      <c r="H87" s="12">
        <v>0</v>
      </c>
      <c r="I87" s="31">
        <f>0.69776*0.71453</f>
        <v>0.49857045280000001</v>
      </c>
      <c r="J87" s="12">
        <v>1</v>
      </c>
      <c r="K87" s="12">
        <v>0.71453</v>
      </c>
      <c r="L87" s="12">
        <v>0</v>
      </c>
      <c r="N87" t="s">
        <v>82</v>
      </c>
    </row>
    <row r="88" spans="1:14" outlineLevel="2" x14ac:dyDescent="0.25">
      <c r="A88" s="47" t="s">
        <v>67</v>
      </c>
      <c r="B88">
        <v>2019</v>
      </c>
      <c r="C88" s="31">
        <f t="shared" ref="C88:C97" si="35">20.513%*0.71453</f>
        <v>0.14657153889999999</v>
      </c>
      <c r="D88" s="33">
        <f t="shared" ref="D88:D97" si="36">0.22126*1</f>
        <v>0.22126000000000001</v>
      </c>
      <c r="E88" s="31">
        <f t="shared" ref="E88:E97" si="37">0.22126*0.71453</f>
        <v>0.15809690780000002</v>
      </c>
      <c r="F88" s="12">
        <v>0</v>
      </c>
      <c r="G88" s="8">
        <v>0</v>
      </c>
      <c r="H88" s="12">
        <v>0</v>
      </c>
      <c r="I88" s="31">
        <f t="shared" ref="I88:I97" si="38">0.69776*0.71453</f>
        <v>0.49857045280000001</v>
      </c>
      <c r="J88" s="12">
        <v>1</v>
      </c>
      <c r="K88" s="12">
        <v>0.71453</v>
      </c>
      <c r="L88" s="12">
        <v>0</v>
      </c>
      <c r="N88" t="s">
        <v>82</v>
      </c>
    </row>
    <row r="89" spans="1:14" outlineLevel="2" x14ac:dyDescent="0.25">
      <c r="A89" s="47" t="s">
        <v>78</v>
      </c>
      <c r="B89">
        <v>2019</v>
      </c>
      <c r="C89" s="31">
        <f t="shared" si="35"/>
        <v>0.14657153889999999</v>
      </c>
      <c r="D89" s="33">
        <f t="shared" si="36"/>
        <v>0.22126000000000001</v>
      </c>
      <c r="E89" s="31">
        <f t="shared" si="37"/>
        <v>0.15809690780000002</v>
      </c>
      <c r="F89" s="12">
        <v>0</v>
      </c>
      <c r="G89" s="8">
        <v>0</v>
      </c>
      <c r="H89" s="12">
        <v>0</v>
      </c>
      <c r="I89" s="31">
        <f t="shared" si="38"/>
        <v>0.49857045280000001</v>
      </c>
      <c r="J89" s="12">
        <v>1</v>
      </c>
      <c r="K89" s="12">
        <v>0.71453</v>
      </c>
      <c r="L89" s="12">
        <v>0</v>
      </c>
      <c r="N89" t="s">
        <v>82</v>
      </c>
    </row>
    <row r="90" spans="1:14" outlineLevel="2" x14ac:dyDescent="0.25">
      <c r="A90" s="47" t="s">
        <v>186</v>
      </c>
      <c r="B90">
        <v>2019</v>
      </c>
      <c r="C90" s="31">
        <f t="shared" si="35"/>
        <v>0.14657153889999999</v>
      </c>
      <c r="D90" s="33">
        <f t="shared" si="36"/>
        <v>0.22126000000000001</v>
      </c>
      <c r="E90" s="31">
        <f t="shared" si="37"/>
        <v>0.15809690780000002</v>
      </c>
      <c r="F90" s="12">
        <v>0</v>
      </c>
      <c r="G90" s="8">
        <v>0</v>
      </c>
      <c r="H90" s="12">
        <v>0</v>
      </c>
      <c r="I90" s="31">
        <f t="shared" si="38"/>
        <v>0.49857045280000001</v>
      </c>
      <c r="J90" s="12">
        <v>1</v>
      </c>
      <c r="K90" s="12">
        <v>0.71453</v>
      </c>
      <c r="L90" s="12">
        <v>0</v>
      </c>
      <c r="N90" t="s">
        <v>82</v>
      </c>
    </row>
    <row r="91" spans="1:14" outlineLevel="2" x14ac:dyDescent="0.25">
      <c r="A91" s="47" t="s">
        <v>129</v>
      </c>
      <c r="B91">
        <v>2019</v>
      </c>
      <c r="C91" s="31">
        <f t="shared" si="35"/>
        <v>0.14657153889999999</v>
      </c>
      <c r="D91" s="33">
        <f t="shared" si="36"/>
        <v>0.22126000000000001</v>
      </c>
      <c r="E91" s="31">
        <f t="shared" si="37"/>
        <v>0.15809690780000002</v>
      </c>
      <c r="F91" s="12">
        <v>0</v>
      </c>
      <c r="G91" s="8">
        <v>0</v>
      </c>
      <c r="H91" s="12">
        <v>0</v>
      </c>
      <c r="I91" s="31">
        <f t="shared" si="38"/>
        <v>0.49857045280000001</v>
      </c>
      <c r="J91" s="12">
        <v>1</v>
      </c>
      <c r="K91" s="12">
        <v>0.71453</v>
      </c>
      <c r="L91" s="12">
        <v>0</v>
      </c>
      <c r="N91" t="s">
        <v>82</v>
      </c>
    </row>
    <row r="92" spans="1:14" outlineLevel="2" x14ac:dyDescent="0.25">
      <c r="A92" s="47" t="s">
        <v>99</v>
      </c>
      <c r="B92">
        <v>2019</v>
      </c>
      <c r="C92" s="31">
        <f t="shared" si="35"/>
        <v>0.14657153889999999</v>
      </c>
      <c r="D92" s="33">
        <f t="shared" si="36"/>
        <v>0.22126000000000001</v>
      </c>
      <c r="E92" s="31">
        <f t="shared" si="37"/>
        <v>0.15809690780000002</v>
      </c>
      <c r="F92" s="12">
        <v>0</v>
      </c>
      <c r="G92" s="8">
        <v>0</v>
      </c>
      <c r="H92" s="12">
        <v>0</v>
      </c>
      <c r="I92" s="31">
        <f t="shared" si="38"/>
        <v>0.49857045280000001</v>
      </c>
      <c r="J92" s="12">
        <v>1</v>
      </c>
      <c r="K92" s="12">
        <v>0.71453</v>
      </c>
      <c r="L92" s="12">
        <v>0</v>
      </c>
      <c r="N92" t="s">
        <v>82</v>
      </c>
    </row>
    <row r="93" spans="1:14" outlineLevel="2" x14ac:dyDescent="0.25">
      <c r="A93" s="47" t="s">
        <v>337</v>
      </c>
      <c r="B93">
        <v>2019</v>
      </c>
      <c r="C93" s="31">
        <f t="shared" si="35"/>
        <v>0.14657153889999999</v>
      </c>
      <c r="D93" s="33">
        <f t="shared" si="36"/>
        <v>0.22126000000000001</v>
      </c>
      <c r="E93" s="31">
        <f t="shared" si="37"/>
        <v>0.15809690780000002</v>
      </c>
      <c r="F93" s="12">
        <v>0</v>
      </c>
      <c r="G93" s="8">
        <v>0</v>
      </c>
      <c r="H93" s="12">
        <v>0</v>
      </c>
      <c r="I93" s="31">
        <f t="shared" si="38"/>
        <v>0.49857045280000001</v>
      </c>
      <c r="J93" s="12">
        <v>1</v>
      </c>
      <c r="K93" s="12">
        <v>0.71453</v>
      </c>
      <c r="L93" s="12">
        <v>0</v>
      </c>
      <c r="N93" t="s">
        <v>82</v>
      </c>
    </row>
    <row r="94" spans="1:14" outlineLevel="2" x14ac:dyDescent="0.25">
      <c r="A94" s="47" t="s">
        <v>206</v>
      </c>
      <c r="B94">
        <v>2019</v>
      </c>
      <c r="C94" s="31">
        <f t="shared" si="35"/>
        <v>0.14657153889999999</v>
      </c>
      <c r="D94" s="33">
        <f t="shared" si="36"/>
        <v>0.22126000000000001</v>
      </c>
      <c r="E94" s="31">
        <f t="shared" si="37"/>
        <v>0.15809690780000002</v>
      </c>
      <c r="F94" s="12">
        <v>0</v>
      </c>
      <c r="G94" s="8">
        <v>0</v>
      </c>
      <c r="H94" s="12">
        <v>0</v>
      </c>
      <c r="I94" s="31">
        <f t="shared" si="38"/>
        <v>0.49857045280000001</v>
      </c>
      <c r="J94" s="12">
        <v>1</v>
      </c>
      <c r="K94" s="12">
        <v>0.71453</v>
      </c>
      <c r="L94" s="12">
        <v>0</v>
      </c>
      <c r="N94" t="s">
        <v>82</v>
      </c>
    </row>
    <row r="95" spans="1:14" outlineLevel="2" x14ac:dyDescent="0.25">
      <c r="A95" s="47" t="s">
        <v>150</v>
      </c>
      <c r="B95">
        <v>2019</v>
      </c>
      <c r="C95" s="31">
        <f>20.549%*0.72593</f>
        <v>0.14917135570000001</v>
      </c>
      <c r="D95" s="33">
        <f t="shared" ref="D95" si="39">0.22286*1</f>
        <v>0.22286</v>
      </c>
      <c r="E95" s="31">
        <f>0.22286*0.72593</f>
        <v>0.16178075980000001</v>
      </c>
      <c r="F95" s="12">
        <v>0</v>
      </c>
      <c r="G95" s="8">
        <v>0</v>
      </c>
      <c r="H95" s="12">
        <v>0</v>
      </c>
      <c r="I95" s="31">
        <f>0.68562*0.72593</f>
        <v>0.49771212659999997</v>
      </c>
      <c r="J95" s="12">
        <v>1</v>
      </c>
      <c r="K95" s="12">
        <v>0.72592999999999996</v>
      </c>
      <c r="L95" s="12">
        <v>0</v>
      </c>
      <c r="N95" t="s">
        <v>81</v>
      </c>
    </row>
    <row r="96" spans="1:14" outlineLevel="2" x14ac:dyDescent="0.25">
      <c r="A96" s="47" t="s">
        <v>412</v>
      </c>
      <c r="B96">
        <v>2019</v>
      </c>
      <c r="C96" s="31">
        <f t="shared" si="35"/>
        <v>0.14657153889999999</v>
      </c>
      <c r="D96" s="33">
        <f t="shared" si="36"/>
        <v>0.22126000000000001</v>
      </c>
      <c r="E96" s="31">
        <f t="shared" si="37"/>
        <v>0.15809690780000002</v>
      </c>
      <c r="F96" s="12">
        <v>0</v>
      </c>
      <c r="G96" s="8">
        <v>0</v>
      </c>
      <c r="H96" s="12">
        <v>0</v>
      </c>
      <c r="I96" s="31">
        <f t="shared" si="38"/>
        <v>0.49857045280000001</v>
      </c>
      <c r="J96" s="12">
        <v>1</v>
      </c>
      <c r="K96" s="12">
        <v>0.71453</v>
      </c>
      <c r="L96" s="12">
        <v>0</v>
      </c>
      <c r="N96" t="s">
        <v>82</v>
      </c>
    </row>
    <row r="97" spans="1:14" outlineLevel="2" x14ac:dyDescent="0.25">
      <c r="A97" s="47" t="s">
        <v>64</v>
      </c>
      <c r="B97">
        <v>2019</v>
      </c>
      <c r="C97" s="31">
        <f t="shared" si="35"/>
        <v>0.14657153889999999</v>
      </c>
      <c r="D97" s="33">
        <f t="shared" si="36"/>
        <v>0.22126000000000001</v>
      </c>
      <c r="E97" s="31">
        <f t="shared" si="37"/>
        <v>0.15809690780000002</v>
      </c>
      <c r="F97" s="12">
        <v>0</v>
      </c>
      <c r="G97" s="8">
        <v>0</v>
      </c>
      <c r="H97" s="12">
        <v>0</v>
      </c>
      <c r="I97" s="31">
        <f t="shared" si="38"/>
        <v>0.49857045280000001</v>
      </c>
      <c r="J97" s="12">
        <v>1</v>
      </c>
      <c r="K97" s="12">
        <v>0.71453</v>
      </c>
      <c r="L97" s="12">
        <v>0</v>
      </c>
      <c r="N97" t="s">
        <v>82</v>
      </c>
    </row>
    <row r="98" spans="1:14" ht="13" thickBot="1" x14ac:dyDescent="0.3">
      <c r="C98" s="7"/>
      <c r="D98" s="8"/>
      <c r="E98" s="8"/>
      <c r="F98" s="8"/>
      <c r="G98" s="8"/>
      <c r="H98" s="13"/>
      <c r="I98" s="13"/>
      <c r="J98" s="13"/>
      <c r="K98" s="13"/>
      <c r="L98" s="13"/>
    </row>
    <row r="99" spans="1:14" ht="13.5" thickBot="1" x14ac:dyDescent="0.35">
      <c r="A99" s="51" t="s">
        <v>59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</row>
    <row r="100" spans="1:14" ht="13" x14ac:dyDescent="0.3">
      <c r="A100" s="5"/>
      <c r="B100" s="5"/>
      <c r="C100" s="5" t="s">
        <v>51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4" ht="13" x14ac:dyDescent="0.3">
      <c r="A101" s="5" t="s">
        <v>54</v>
      </c>
      <c r="B101" s="5" t="s">
        <v>11</v>
      </c>
      <c r="C101" s="5" t="s">
        <v>47</v>
      </c>
      <c r="D101" s="5" t="s">
        <v>74</v>
      </c>
      <c r="E101" s="5" t="s">
        <v>77</v>
      </c>
      <c r="F101" s="5" t="s">
        <v>65</v>
      </c>
      <c r="G101" s="5" t="s">
        <v>48</v>
      </c>
      <c r="H101" s="5" t="s">
        <v>49</v>
      </c>
      <c r="I101" s="5" t="str">
        <f>I70</f>
        <v>GD.AA</v>
      </c>
      <c r="J101" s="5" t="s">
        <v>75</v>
      </c>
      <c r="K101" s="5" t="s">
        <v>76</v>
      </c>
      <c r="L101" s="5" t="s">
        <v>52</v>
      </c>
      <c r="M101" s="5" t="s">
        <v>50</v>
      </c>
    </row>
    <row r="102" spans="1:14" x14ac:dyDescent="0.25">
      <c r="A102" s="47" t="s">
        <v>115</v>
      </c>
      <c r="B102">
        <v>2019</v>
      </c>
      <c r="C102" s="13">
        <f t="shared" ref="C102:L102" si="40">C87*C39</f>
        <v>0</v>
      </c>
      <c r="D102" s="13">
        <f t="shared" si="40"/>
        <v>0</v>
      </c>
      <c r="E102" s="13">
        <f t="shared" si="40"/>
        <v>0</v>
      </c>
      <c r="F102" s="13">
        <f t="shared" si="40"/>
        <v>0</v>
      </c>
      <c r="G102" s="13">
        <f t="shared" si="40"/>
        <v>0</v>
      </c>
      <c r="H102" s="13">
        <f t="shared" si="40"/>
        <v>0</v>
      </c>
      <c r="I102" s="13">
        <f t="shared" si="40"/>
        <v>-680.48385391313593</v>
      </c>
      <c r="J102" s="13">
        <f t="shared" si="40"/>
        <v>0</v>
      </c>
      <c r="K102" s="13">
        <f t="shared" si="40"/>
        <v>0</v>
      </c>
      <c r="L102" s="13">
        <f t="shared" si="40"/>
        <v>0</v>
      </c>
      <c r="M102" s="3">
        <f>SUM(C102:L102)</f>
        <v>-680.48385391313593</v>
      </c>
    </row>
    <row r="103" spans="1:14" x14ac:dyDescent="0.25">
      <c r="A103" s="47" t="s">
        <v>67</v>
      </c>
      <c r="B103">
        <v>2019</v>
      </c>
      <c r="C103" s="13">
        <f t="shared" ref="C103:L103" si="41">C88*C40</f>
        <v>0</v>
      </c>
      <c r="D103" s="13">
        <f t="shared" si="41"/>
        <v>0</v>
      </c>
      <c r="E103" s="13">
        <f t="shared" si="41"/>
        <v>0</v>
      </c>
      <c r="F103" s="13">
        <f t="shared" si="41"/>
        <v>0</v>
      </c>
      <c r="G103" s="13">
        <f t="shared" si="41"/>
        <v>0</v>
      </c>
      <c r="H103" s="13">
        <f t="shared" si="41"/>
        <v>0</v>
      </c>
      <c r="I103" s="13">
        <f t="shared" si="41"/>
        <v>-504.09461341702405</v>
      </c>
      <c r="J103" s="13">
        <f t="shared" si="41"/>
        <v>0</v>
      </c>
      <c r="K103" s="13">
        <f t="shared" si="41"/>
        <v>0</v>
      </c>
      <c r="L103" s="13">
        <f t="shared" si="41"/>
        <v>0</v>
      </c>
      <c r="M103" s="3">
        <f t="shared" ref="M103:M112" si="42">SUM(C103:L103)</f>
        <v>-504.09461341702405</v>
      </c>
    </row>
    <row r="104" spans="1:14" x14ac:dyDescent="0.25">
      <c r="A104" s="47" t="s">
        <v>78</v>
      </c>
      <c r="B104">
        <v>2019</v>
      </c>
      <c r="C104" s="13">
        <f t="shared" ref="C104:L104" si="43">C89*C41</f>
        <v>0</v>
      </c>
      <c r="D104" s="13">
        <f t="shared" si="43"/>
        <v>0</v>
      </c>
      <c r="E104" s="13">
        <f t="shared" si="43"/>
        <v>0</v>
      </c>
      <c r="F104" s="13">
        <f t="shared" si="43"/>
        <v>0</v>
      </c>
      <c r="G104" s="13">
        <f t="shared" si="43"/>
        <v>0</v>
      </c>
      <c r="H104" s="13">
        <f t="shared" si="43"/>
        <v>0</v>
      </c>
      <c r="I104" s="13">
        <f t="shared" si="43"/>
        <v>-209.91810344691203</v>
      </c>
      <c r="J104" s="13">
        <f t="shared" si="43"/>
        <v>-210.52</v>
      </c>
      <c r="K104" s="13">
        <f t="shared" si="43"/>
        <v>0</v>
      </c>
      <c r="L104" s="13">
        <f t="shared" si="43"/>
        <v>0</v>
      </c>
      <c r="M104" s="3">
        <f t="shared" si="42"/>
        <v>-420.43810344691201</v>
      </c>
    </row>
    <row r="105" spans="1:14" x14ac:dyDescent="0.25">
      <c r="A105" s="47" t="s">
        <v>186</v>
      </c>
      <c r="B105">
        <v>2019</v>
      </c>
      <c r="C105" s="13">
        <f t="shared" ref="C105:L105" si="44">C90*C42</f>
        <v>1901.0401881099449</v>
      </c>
      <c r="D105" s="13">
        <f t="shared" si="44"/>
        <v>0</v>
      </c>
      <c r="E105" s="13">
        <f t="shared" si="44"/>
        <v>11.857268085000001</v>
      </c>
      <c r="F105" s="13">
        <f t="shared" si="44"/>
        <v>0</v>
      </c>
      <c r="G105" s="13">
        <f t="shared" si="44"/>
        <v>0</v>
      </c>
      <c r="H105" s="13">
        <f t="shared" si="44"/>
        <v>0</v>
      </c>
      <c r="I105" s="13">
        <f t="shared" si="44"/>
        <v>0</v>
      </c>
      <c r="J105" s="13">
        <f t="shared" si="44"/>
        <v>0</v>
      </c>
      <c r="K105" s="13">
        <f t="shared" si="44"/>
        <v>0</v>
      </c>
      <c r="L105" s="13">
        <f t="shared" si="44"/>
        <v>0</v>
      </c>
      <c r="M105" s="3">
        <f t="shared" si="42"/>
        <v>1912.8974561949449</v>
      </c>
    </row>
    <row r="106" spans="1:14" x14ac:dyDescent="0.25">
      <c r="A106" s="47" t="s">
        <v>129</v>
      </c>
      <c r="B106">
        <v>2019</v>
      </c>
      <c r="C106" s="13">
        <f t="shared" ref="C106:L106" si="45">C91*C43</f>
        <v>-807.60331647744397</v>
      </c>
      <c r="D106" s="13">
        <f t="shared" si="45"/>
        <v>0</v>
      </c>
      <c r="E106" s="13">
        <f t="shared" si="45"/>
        <v>0</v>
      </c>
      <c r="F106" s="13">
        <f t="shared" si="45"/>
        <v>0</v>
      </c>
      <c r="G106" s="13">
        <f t="shared" si="45"/>
        <v>0</v>
      </c>
      <c r="H106" s="13">
        <f t="shared" si="45"/>
        <v>0</v>
      </c>
      <c r="I106" s="13">
        <f t="shared" si="45"/>
        <v>0</v>
      </c>
      <c r="J106" s="13">
        <f t="shared" si="45"/>
        <v>0</v>
      </c>
      <c r="K106" s="13">
        <f t="shared" si="45"/>
        <v>0</v>
      </c>
      <c r="L106" s="13">
        <f t="shared" si="45"/>
        <v>0</v>
      </c>
      <c r="M106" s="3">
        <f t="shared" si="42"/>
        <v>-807.60331647744397</v>
      </c>
    </row>
    <row r="107" spans="1:14" x14ac:dyDescent="0.25">
      <c r="A107" s="47" t="s">
        <v>99</v>
      </c>
      <c r="B107">
        <v>2019</v>
      </c>
      <c r="C107" s="13">
        <f t="shared" ref="C107:L107" si="46">C92*C44</f>
        <v>-2788.6393190882309</v>
      </c>
      <c r="D107" s="13">
        <f t="shared" si="46"/>
        <v>0</v>
      </c>
      <c r="E107" s="13">
        <f t="shared" si="46"/>
        <v>4.7302594813759944</v>
      </c>
      <c r="F107" s="13">
        <f t="shared" si="46"/>
        <v>0</v>
      </c>
      <c r="G107" s="13">
        <f t="shared" si="46"/>
        <v>0</v>
      </c>
      <c r="H107" s="13">
        <f t="shared" si="46"/>
        <v>0</v>
      </c>
      <c r="I107" s="13">
        <f t="shared" si="46"/>
        <v>0</v>
      </c>
      <c r="J107" s="13">
        <f t="shared" si="46"/>
        <v>0</v>
      </c>
      <c r="K107" s="13">
        <f t="shared" si="46"/>
        <v>0</v>
      </c>
      <c r="L107" s="13">
        <f t="shared" si="46"/>
        <v>0</v>
      </c>
      <c r="M107" s="3">
        <f t="shared" si="42"/>
        <v>-2783.909059606855</v>
      </c>
    </row>
    <row r="108" spans="1:14" x14ac:dyDescent="0.25">
      <c r="A108" s="47" t="s">
        <v>337</v>
      </c>
      <c r="B108">
        <v>2019</v>
      </c>
      <c r="C108" s="13">
        <f t="shared" ref="C108:L108" si="47">C93*C45</f>
        <v>-113.55336833199699</v>
      </c>
      <c r="D108" s="13">
        <f t="shared" si="47"/>
        <v>0</v>
      </c>
      <c r="E108" s="13">
        <f t="shared" si="47"/>
        <v>0</v>
      </c>
      <c r="F108" s="13">
        <f t="shared" si="47"/>
        <v>0</v>
      </c>
      <c r="G108" s="13">
        <f t="shared" si="47"/>
        <v>0</v>
      </c>
      <c r="H108" s="13">
        <f t="shared" si="47"/>
        <v>0</v>
      </c>
      <c r="I108" s="13">
        <f t="shared" si="47"/>
        <v>0</v>
      </c>
      <c r="J108" s="13">
        <f t="shared" si="47"/>
        <v>0</v>
      </c>
      <c r="K108" s="13">
        <f t="shared" si="47"/>
        <v>0</v>
      </c>
      <c r="L108" s="13">
        <f t="shared" si="47"/>
        <v>0</v>
      </c>
      <c r="M108" s="3">
        <f t="shared" si="42"/>
        <v>-113.55336833199699</v>
      </c>
    </row>
    <row r="109" spans="1:14" x14ac:dyDescent="0.25">
      <c r="A109" s="47" t="s">
        <v>206</v>
      </c>
      <c r="B109">
        <v>2019</v>
      </c>
      <c r="C109" s="13">
        <f t="shared" ref="C109:L109" si="48">C94*C46</f>
        <v>194.14719471155098</v>
      </c>
      <c r="D109" s="13">
        <f t="shared" si="48"/>
        <v>0</v>
      </c>
      <c r="E109" s="13">
        <f t="shared" si="48"/>
        <v>-427.21104522623807</v>
      </c>
      <c r="F109" s="13">
        <f t="shared" si="48"/>
        <v>0</v>
      </c>
      <c r="G109" s="13">
        <f t="shared" si="48"/>
        <v>0</v>
      </c>
      <c r="H109" s="13">
        <f t="shared" si="48"/>
        <v>0</v>
      </c>
      <c r="I109" s="13">
        <f t="shared" si="48"/>
        <v>0</v>
      </c>
      <c r="J109" s="13">
        <f t="shared" si="48"/>
        <v>0</v>
      </c>
      <c r="K109" s="13">
        <f t="shared" si="48"/>
        <v>0</v>
      </c>
      <c r="L109" s="13">
        <f t="shared" si="48"/>
        <v>0</v>
      </c>
      <c r="M109" s="3">
        <f t="shared" si="42"/>
        <v>-233.06385051468709</v>
      </c>
    </row>
    <row r="110" spans="1:14" x14ac:dyDescent="0.25">
      <c r="A110" s="47" t="s">
        <v>150</v>
      </c>
      <c r="B110">
        <v>2019</v>
      </c>
      <c r="C110" s="13">
        <f t="shared" ref="C110:L110" si="49">C95*C47</f>
        <v>-103.79044586894599</v>
      </c>
      <c r="D110" s="13">
        <f t="shared" si="49"/>
        <v>0</v>
      </c>
      <c r="E110" s="13">
        <f t="shared" si="49"/>
        <v>2.6208483087599999</v>
      </c>
      <c r="F110" s="13">
        <f t="shared" si="49"/>
        <v>0</v>
      </c>
      <c r="G110" s="13">
        <f t="shared" si="49"/>
        <v>0</v>
      </c>
      <c r="H110" s="13">
        <f t="shared" si="49"/>
        <v>0</v>
      </c>
      <c r="I110" s="13">
        <f t="shared" si="49"/>
        <v>-100.378581692688</v>
      </c>
      <c r="J110" s="13">
        <f t="shared" si="49"/>
        <v>0</v>
      </c>
      <c r="K110" s="13">
        <f t="shared" si="49"/>
        <v>0</v>
      </c>
      <c r="L110" s="13">
        <f t="shared" si="49"/>
        <v>0</v>
      </c>
      <c r="M110" s="3">
        <f t="shared" si="42"/>
        <v>-201.54817925287398</v>
      </c>
    </row>
    <row r="111" spans="1:14" x14ac:dyDescent="0.25">
      <c r="A111" s="47" t="s">
        <v>412</v>
      </c>
      <c r="B111">
        <v>2019</v>
      </c>
      <c r="C111" s="13">
        <f t="shared" ref="C111:L111" si="50">C96*C48</f>
        <v>-0.71673482522099996</v>
      </c>
      <c r="D111" s="13">
        <f t="shared" si="50"/>
        <v>0</v>
      </c>
      <c r="E111" s="13">
        <f t="shared" si="50"/>
        <v>0</v>
      </c>
      <c r="F111" s="13">
        <f t="shared" si="50"/>
        <v>0</v>
      </c>
      <c r="G111" s="13">
        <f t="shared" si="50"/>
        <v>0</v>
      </c>
      <c r="H111" s="13">
        <f t="shared" si="50"/>
        <v>0</v>
      </c>
      <c r="I111" s="13">
        <f t="shared" si="50"/>
        <v>0</v>
      </c>
      <c r="J111" s="13">
        <f t="shared" si="50"/>
        <v>0</v>
      </c>
      <c r="K111" s="13">
        <f t="shared" si="50"/>
        <v>0</v>
      </c>
      <c r="L111" s="13">
        <f t="shared" si="50"/>
        <v>0</v>
      </c>
      <c r="M111" s="3">
        <f t="shared" si="42"/>
        <v>-0.71673482522099996</v>
      </c>
    </row>
    <row r="112" spans="1:14" x14ac:dyDescent="0.25">
      <c r="A112" s="47" t="s">
        <v>64</v>
      </c>
      <c r="B112">
        <v>2019</v>
      </c>
      <c r="C112" s="13">
        <f t="shared" ref="C112:L112" si="51">C97*C49</f>
        <v>0</v>
      </c>
      <c r="D112" s="13">
        <f t="shared" si="51"/>
        <v>3.8499239999999997</v>
      </c>
      <c r="E112" s="13">
        <f t="shared" si="51"/>
        <v>0</v>
      </c>
      <c r="F112" s="13">
        <f t="shared" si="51"/>
        <v>0</v>
      </c>
      <c r="G112" s="13">
        <f t="shared" si="51"/>
        <v>0</v>
      </c>
      <c r="H112" s="13">
        <f t="shared" si="51"/>
        <v>0</v>
      </c>
      <c r="I112" s="13">
        <f t="shared" si="51"/>
        <v>-258.94253607073603</v>
      </c>
      <c r="J112" s="13">
        <f t="shared" si="51"/>
        <v>0</v>
      </c>
      <c r="K112" s="13">
        <f t="shared" si="51"/>
        <v>0</v>
      </c>
      <c r="L112" s="13">
        <f t="shared" si="51"/>
        <v>0</v>
      </c>
      <c r="M112" s="3">
        <f t="shared" si="42"/>
        <v>-255.09261207073604</v>
      </c>
    </row>
    <row r="113" spans="1:14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3"/>
    </row>
    <row r="114" spans="1:14" ht="13" x14ac:dyDescent="0.3">
      <c r="C114" s="15">
        <f t="shared" ref="C114:L114" si="52">SUM(C102:C113)</f>
        <v>-1719.1158017703428</v>
      </c>
      <c r="D114" s="15">
        <f t="shared" si="52"/>
        <v>3.8499239999999997</v>
      </c>
      <c r="E114" s="15">
        <f t="shared" si="52"/>
        <v>-408.00266935110204</v>
      </c>
      <c r="F114" s="15">
        <f t="shared" si="52"/>
        <v>0</v>
      </c>
      <c r="G114" s="15">
        <f t="shared" si="52"/>
        <v>0</v>
      </c>
      <c r="H114" s="15">
        <f t="shared" si="52"/>
        <v>0</v>
      </c>
      <c r="I114" s="15">
        <f t="shared" si="52"/>
        <v>-1753.817688540496</v>
      </c>
      <c r="J114" s="15">
        <f t="shared" si="52"/>
        <v>-210.52</v>
      </c>
      <c r="K114" s="11">
        <f t="shared" si="52"/>
        <v>0</v>
      </c>
      <c r="L114" s="11">
        <f t="shared" si="52"/>
        <v>0</v>
      </c>
      <c r="M114" s="50">
        <f>SUM(M102:M113)</f>
        <v>-4087.6062356619409</v>
      </c>
    </row>
    <row r="115" spans="1:14" ht="13" thickBot="1" x14ac:dyDescent="0.3">
      <c r="K115" s="13"/>
      <c r="L115" s="9"/>
    </row>
    <row r="116" spans="1:14" x14ac:dyDescent="0.25">
      <c r="A116" s="16"/>
      <c r="B116" s="4"/>
      <c r="C116" s="17"/>
      <c r="D116" s="17"/>
      <c r="E116" s="17"/>
      <c r="F116" s="17"/>
      <c r="G116" s="17"/>
      <c r="H116" s="17"/>
      <c r="I116" s="17"/>
      <c r="J116" s="17"/>
      <c r="K116" s="17"/>
      <c r="L116" s="4"/>
      <c r="M116" s="4"/>
      <c r="N116" s="18"/>
    </row>
    <row r="117" spans="1:14" x14ac:dyDescent="0.25">
      <c r="A117" s="19"/>
      <c r="B117" s="20" t="s">
        <v>56</v>
      </c>
      <c r="C117" s="21">
        <f>C83</f>
        <v>-5734.3103820087781</v>
      </c>
      <c r="D117" s="21">
        <f t="shared" ref="D117:M117" si="53">D83</f>
        <v>13.550075999999999</v>
      </c>
      <c r="E117" s="21">
        <f t="shared" si="53"/>
        <v>-1394.619112689252</v>
      </c>
      <c r="F117" s="21">
        <f t="shared" si="53"/>
        <v>6752.95</v>
      </c>
      <c r="G117" s="21">
        <f t="shared" si="53"/>
        <v>-190.01257000000001</v>
      </c>
      <c r="H117" s="21">
        <f t="shared" si="53"/>
        <v>0</v>
      </c>
      <c r="I117" s="21">
        <f t="shared" si="53"/>
        <v>0</v>
      </c>
      <c r="J117" s="21">
        <f t="shared" si="53"/>
        <v>0</v>
      </c>
      <c r="K117" s="21">
        <f t="shared" si="53"/>
        <v>0</v>
      </c>
      <c r="L117" s="21">
        <f t="shared" si="53"/>
        <v>0</v>
      </c>
      <c r="M117" s="21">
        <f t="shared" si="53"/>
        <v>-552.44198869803017</v>
      </c>
      <c r="N117" s="22"/>
    </row>
    <row r="118" spans="1:14" x14ac:dyDescent="0.25">
      <c r="A118" s="19"/>
      <c r="B118" s="20" t="s">
        <v>57</v>
      </c>
      <c r="C118" s="21">
        <f>C114</f>
        <v>-1719.1158017703428</v>
      </c>
      <c r="D118" s="21">
        <f t="shared" ref="D118:L118" si="54">D114</f>
        <v>3.8499239999999997</v>
      </c>
      <c r="E118" s="21">
        <f t="shared" si="54"/>
        <v>-408.00266935110204</v>
      </c>
      <c r="F118" s="21">
        <f t="shared" si="54"/>
        <v>0</v>
      </c>
      <c r="G118" s="21">
        <f t="shared" si="54"/>
        <v>0</v>
      </c>
      <c r="H118" s="21">
        <f t="shared" si="54"/>
        <v>0</v>
      </c>
      <c r="I118" s="21">
        <f t="shared" ref="I118" si="55">I114</f>
        <v>-1753.817688540496</v>
      </c>
      <c r="J118" s="21">
        <f t="shared" si="54"/>
        <v>-210.52</v>
      </c>
      <c r="K118" s="21">
        <f t="shared" si="54"/>
        <v>0</v>
      </c>
      <c r="L118" s="21">
        <f t="shared" si="54"/>
        <v>0</v>
      </c>
      <c r="M118" s="21">
        <f>M114</f>
        <v>-4087.6062356619409</v>
      </c>
      <c r="N118" s="22"/>
    </row>
    <row r="119" spans="1:14" ht="13.5" thickBot="1" x14ac:dyDescent="0.35">
      <c r="A119" s="19"/>
      <c r="B119" s="20"/>
      <c r="C119" s="14">
        <f>C117+C118</f>
        <v>-7453.4261837791209</v>
      </c>
      <c r="D119" s="14">
        <f t="shared" ref="D119:L119" si="56">D117+D118</f>
        <v>17.399999999999999</v>
      </c>
      <c r="E119" s="14">
        <f t="shared" si="56"/>
        <v>-1802.621782040354</v>
      </c>
      <c r="F119" s="14">
        <f t="shared" si="56"/>
        <v>6752.95</v>
      </c>
      <c r="G119" s="14">
        <f t="shared" si="56"/>
        <v>-190.01257000000001</v>
      </c>
      <c r="H119" s="14">
        <f t="shared" si="56"/>
        <v>0</v>
      </c>
      <c r="I119" s="14">
        <f t="shared" ref="I119" si="57">I117+I118</f>
        <v>-1753.817688540496</v>
      </c>
      <c r="J119" s="14">
        <f t="shared" si="56"/>
        <v>-210.52</v>
      </c>
      <c r="K119" s="14">
        <f t="shared" si="56"/>
        <v>0</v>
      </c>
      <c r="L119" s="14">
        <f t="shared" si="56"/>
        <v>0</v>
      </c>
      <c r="M119" s="14">
        <f>M117+M118</f>
        <v>-4640.0482243599708</v>
      </c>
      <c r="N119" s="22"/>
    </row>
    <row r="120" spans="1:14" ht="13" thickBot="1" x14ac:dyDescent="0.3">
      <c r="A120" s="23"/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4"/>
      <c r="M120" s="24"/>
      <c r="N120" s="26"/>
    </row>
  </sheetData>
  <mergeCells count="5">
    <mergeCell ref="A19:M19"/>
    <mergeCell ref="A2:M2"/>
    <mergeCell ref="A36:M36"/>
    <mergeCell ref="A68:M68"/>
    <mergeCell ref="A99:M99"/>
  </mergeCells>
  <pageMargins left="0.7" right="0.7" top="0.75" bottom="0.75" header="0.3" footer="0.3"/>
  <pageSetup scale="59" orientation="landscape" r:id="rId1"/>
  <headerFooter>
    <oddHeader>&amp;RAdjustment No. __2.12___
Workpaper Ref. &amp;A</oddHeader>
    <oddFooter>&amp;L&amp;F&amp;RPrep by: ____________     1st Review:__________
          Date:  &amp;D           Mgr. Review:__________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view="pageBreakPreview" zoomScale="60" zoomScaleNormal="100" workbookViewId="0"/>
  </sheetViews>
  <sheetFormatPr defaultRowHeight="12.5" x14ac:dyDescent="0.25"/>
  <cols>
    <col min="1" max="1" width="25.26953125" customWidth="1"/>
    <col min="2" max="6" width="12.1796875" customWidth="1"/>
    <col min="7" max="7" width="12.1796875" style="2" bestFit="1" customWidth="1"/>
    <col min="8" max="9" width="11.1796875" customWidth="1"/>
    <col min="10" max="10" width="11.1796875" bestFit="1" customWidth="1"/>
  </cols>
  <sheetData>
    <row r="3" spans="1:8" x14ac:dyDescent="0.25">
      <c r="A3" s="1" t="s">
        <v>45</v>
      </c>
      <c r="B3" s="1" t="s">
        <v>98</v>
      </c>
      <c r="G3"/>
    </row>
    <row r="4" spans="1:8" x14ac:dyDescent="0.25">
      <c r="A4" s="1" t="s">
        <v>83</v>
      </c>
      <c r="B4" t="s">
        <v>73</v>
      </c>
      <c r="C4" t="s">
        <v>71</v>
      </c>
      <c r="D4" t="s">
        <v>196</v>
      </c>
      <c r="E4" t="s">
        <v>302</v>
      </c>
      <c r="F4" t="s">
        <v>114</v>
      </c>
      <c r="G4" t="s">
        <v>80</v>
      </c>
      <c r="H4" t="s">
        <v>44</v>
      </c>
    </row>
    <row r="5" spans="1:8" x14ac:dyDescent="0.25">
      <c r="A5" t="s">
        <v>115</v>
      </c>
      <c r="B5" s="28"/>
      <c r="C5" s="28"/>
      <c r="D5" s="28"/>
      <c r="E5" s="28"/>
      <c r="F5" s="28">
        <v>1364.87</v>
      </c>
      <c r="G5" s="28"/>
      <c r="H5" s="28">
        <v>1364.87</v>
      </c>
    </row>
    <row r="6" spans="1:8" x14ac:dyDescent="0.25">
      <c r="A6" t="s">
        <v>67</v>
      </c>
      <c r="B6" s="28"/>
      <c r="C6" s="28"/>
      <c r="D6" s="28"/>
      <c r="E6" s="28"/>
      <c r="F6" s="28">
        <v>1011.0799999999999</v>
      </c>
      <c r="G6" s="28"/>
      <c r="H6" s="28">
        <v>1011.0799999999999</v>
      </c>
    </row>
    <row r="7" spans="1:8" x14ac:dyDescent="0.25">
      <c r="A7" t="s">
        <v>78</v>
      </c>
      <c r="B7" s="28"/>
      <c r="C7" s="28"/>
      <c r="D7" s="28"/>
      <c r="E7" s="28"/>
      <c r="F7" s="28">
        <v>631.56000000000006</v>
      </c>
      <c r="G7" s="28"/>
      <c r="H7" s="28">
        <v>631.56000000000006</v>
      </c>
    </row>
    <row r="8" spans="1:8" x14ac:dyDescent="0.25">
      <c r="A8" t="s">
        <v>186</v>
      </c>
      <c r="B8" s="28">
        <v>75</v>
      </c>
      <c r="C8" s="28"/>
      <c r="D8" s="28">
        <v>13045.05</v>
      </c>
      <c r="E8" s="28"/>
      <c r="F8" s="28"/>
      <c r="G8" s="28"/>
      <c r="H8" s="28">
        <v>13120.05</v>
      </c>
    </row>
    <row r="9" spans="1:8" x14ac:dyDescent="0.25">
      <c r="A9" t="s">
        <v>129</v>
      </c>
      <c r="B9" s="28"/>
      <c r="C9" s="28">
        <v>312.5</v>
      </c>
      <c r="D9" s="28"/>
      <c r="E9" s="28"/>
      <c r="F9" s="28"/>
      <c r="G9" s="28">
        <v>5197.46</v>
      </c>
      <c r="H9" s="28">
        <v>5509.96</v>
      </c>
    </row>
    <row r="10" spans="1:8" x14ac:dyDescent="0.25">
      <c r="A10" t="s">
        <v>99</v>
      </c>
      <c r="B10" s="28">
        <v>294.89</v>
      </c>
      <c r="C10" s="28"/>
      <c r="D10" s="28"/>
      <c r="E10" s="28"/>
      <c r="F10" s="28">
        <v>17484.599999999999</v>
      </c>
      <c r="G10" s="28">
        <v>1511.27</v>
      </c>
      <c r="H10" s="28">
        <v>19290.759999999998</v>
      </c>
    </row>
    <row r="11" spans="1:8" x14ac:dyDescent="0.25">
      <c r="A11" t="s">
        <v>337</v>
      </c>
      <c r="B11" s="28"/>
      <c r="C11" s="28"/>
      <c r="D11" s="28"/>
      <c r="E11" s="28"/>
      <c r="F11" s="28">
        <v>774.73</v>
      </c>
      <c r="G11" s="28"/>
      <c r="H11" s="28">
        <v>774.73</v>
      </c>
    </row>
    <row r="12" spans="1:8" x14ac:dyDescent="0.25">
      <c r="A12" t="s">
        <v>206</v>
      </c>
      <c r="B12" s="28"/>
      <c r="C12" s="28"/>
      <c r="D12" s="28">
        <v>1324.59</v>
      </c>
      <c r="E12" s="28"/>
      <c r="F12" s="28">
        <v>1377.62</v>
      </c>
      <c r="G12" s="28"/>
      <c r="H12" s="28">
        <v>2702.21</v>
      </c>
    </row>
    <row r="13" spans="1:8" x14ac:dyDescent="0.25">
      <c r="A13" t="s">
        <v>150</v>
      </c>
      <c r="B13" s="28">
        <v>16.2</v>
      </c>
      <c r="C13" s="28"/>
      <c r="D13" s="28"/>
      <c r="E13" s="28"/>
      <c r="F13" s="28">
        <v>1407.6399999999999</v>
      </c>
      <c r="G13" s="28">
        <v>61.62</v>
      </c>
      <c r="H13" s="28">
        <v>1485.4599999999998</v>
      </c>
    </row>
    <row r="14" spans="1:8" x14ac:dyDescent="0.25">
      <c r="A14" t="s">
        <v>412</v>
      </c>
      <c r="B14" s="28"/>
      <c r="C14" s="28"/>
      <c r="D14" s="28"/>
      <c r="E14" s="28"/>
      <c r="F14" s="28">
        <v>4.8899999999999997</v>
      </c>
      <c r="G14" s="28"/>
      <c r="H14" s="28">
        <v>4.8899999999999997</v>
      </c>
    </row>
    <row r="15" spans="1:8" x14ac:dyDescent="0.25">
      <c r="A15" t="s">
        <v>64</v>
      </c>
      <c r="B15" s="28"/>
      <c r="C15" s="28"/>
      <c r="D15" s="28"/>
      <c r="E15" s="28">
        <v>17.399999999999999</v>
      </c>
      <c r="F15" s="28">
        <v>519.36999999999989</v>
      </c>
      <c r="G15" s="28"/>
      <c r="H15" s="28">
        <v>536.76999999999987</v>
      </c>
    </row>
    <row r="16" spans="1:8" x14ac:dyDescent="0.25">
      <c r="A16" t="s">
        <v>44</v>
      </c>
      <c r="B16" s="28">
        <v>386.09</v>
      </c>
      <c r="C16" s="28">
        <v>312.5</v>
      </c>
      <c r="D16" s="28">
        <v>14369.64</v>
      </c>
      <c r="E16" s="28">
        <v>17.399999999999999</v>
      </c>
      <c r="F16" s="28">
        <v>24576.359999999993</v>
      </c>
      <c r="G16" s="28">
        <v>6770.3499999999995</v>
      </c>
      <c r="H16" s="28">
        <v>46432.34</v>
      </c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</sheetData>
  <pageMargins left="0.7" right="0.7" top="0.75" bottom="0.75" header="0.3" footer="0.3"/>
  <pageSetup orientation="landscape" r:id="rId2"/>
  <headerFooter>
    <oddHeader>&amp;RAdjustment No. __2.12___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27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6"/>
  <sheetViews>
    <sheetView workbookViewId="0"/>
  </sheetViews>
  <sheetFormatPr defaultRowHeight="12.5" x14ac:dyDescent="0.25"/>
  <cols>
    <col min="1" max="1" width="25.26953125" bestFit="1" customWidth="1"/>
    <col min="2" max="2" width="15.81640625" bestFit="1" customWidth="1"/>
    <col min="3" max="3" width="9.453125" customWidth="1"/>
    <col min="4" max="4" width="9.54296875" customWidth="1"/>
    <col min="5" max="5" width="8.1796875" customWidth="1"/>
    <col min="6" max="6" width="10.7265625" customWidth="1"/>
    <col min="7" max="7" width="8.54296875" customWidth="1"/>
    <col min="8" max="8" width="9.1796875" customWidth="1"/>
    <col min="9" max="9" width="11.1796875" bestFit="1" customWidth="1"/>
  </cols>
  <sheetData>
    <row r="3" spans="1:9" x14ac:dyDescent="0.25">
      <c r="A3" s="1" t="s">
        <v>45</v>
      </c>
      <c r="B3" s="1" t="s">
        <v>452</v>
      </c>
    </row>
    <row r="4" spans="1:9" x14ac:dyDescent="0.25">
      <c r="A4" s="1" t="s">
        <v>451</v>
      </c>
      <c r="B4" t="s">
        <v>113</v>
      </c>
      <c r="C4" t="s">
        <v>128</v>
      </c>
      <c r="D4" t="s">
        <v>73</v>
      </c>
      <c r="E4" t="s">
        <v>71</v>
      </c>
      <c r="F4" t="s">
        <v>70</v>
      </c>
      <c r="G4" t="s">
        <v>80</v>
      </c>
      <c r="H4" t="s">
        <v>72</v>
      </c>
      <c r="I4" t="s">
        <v>44</v>
      </c>
    </row>
    <row r="5" spans="1:9" x14ac:dyDescent="0.25">
      <c r="A5" s="46" t="s">
        <v>115</v>
      </c>
      <c r="B5" s="28"/>
      <c r="C5" s="28">
        <v>1364.87</v>
      </c>
      <c r="D5" s="28"/>
      <c r="E5" s="28"/>
      <c r="F5" s="28"/>
      <c r="G5" s="28"/>
      <c r="H5" s="28"/>
      <c r="I5" s="28">
        <v>1364.87</v>
      </c>
    </row>
    <row r="6" spans="1:9" x14ac:dyDescent="0.25">
      <c r="A6" s="46" t="s">
        <v>67</v>
      </c>
      <c r="B6" s="28"/>
      <c r="C6" s="28">
        <v>1011.0799999999999</v>
      </c>
      <c r="D6" s="28"/>
      <c r="E6" s="28"/>
      <c r="F6" s="28"/>
      <c r="G6" s="28"/>
      <c r="H6" s="28"/>
      <c r="I6" s="28">
        <v>1011.0799999999999</v>
      </c>
    </row>
    <row r="7" spans="1:9" x14ac:dyDescent="0.25">
      <c r="A7" s="46" t="s">
        <v>78</v>
      </c>
      <c r="B7" s="28"/>
      <c r="C7" s="28">
        <v>421.04</v>
      </c>
      <c r="D7" s="28"/>
      <c r="E7" s="28"/>
      <c r="F7" s="28"/>
      <c r="G7" s="28"/>
      <c r="H7" s="28">
        <v>210.52</v>
      </c>
      <c r="I7" s="28">
        <v>631.56000000000006</v>
      </c>
    </row>
    <row r="8" spans="1:9" x14ac:dyDescent="0.25">
      <c r="A8" s="46" t="s">
        <v>186</v>
      </c>
      <c r="B8" s="28">
        <v>75</v>
      </c>
      <c r="C8" s="28"/>
      <c r="D8" s="28"/>
      <c r="E8" s="28"/>
      <c r="F8" s="28">
        <v>13045.05</v>
      </c>
      <c r="G8" s="28"/>
      <c r="H8" s="28"/>
      <c r="I8" s="28">
        <v>13120.05</v>
      </c>
    </row>
    <row r="9" spans="1:9" x14ac:dyDescent="0.25">
      <c r="A9" s="46" t="s">
        <v>129</v>
      </c>
      <c r="B9" s="28">
        <v>5509.96</v>
      </c>
      <c r="C9" s="28"/>
      <c r="D9" s="28"/>
      <c r="E9" s="28"/>
      <c r="F9" s="28"/>
      <c r="G9" s="28"/>
      <c r="H9" s="28"/>
      <c r="I9" s="28">
        <v>5509.96</v>
      </c>
    </row>
    <row r="10" spans="1:9" x14ac:dyDescent="0.25">
      <c r="A10" s="46" t="s">
        <v>99</v>
      </c>
      <c r="B10" s="28">
        <v>19025.789999999997</v>
      </c>
      <c r="C10" s="28"/>
      <c r="D10" s="28">
        <v>264.97000000000003</v>
      </c>
      <c r="E10" s="28"/>
      <c r="F10" s="28"/>
      <c r="G10" s="28"/>
      <c r="H10" s="28"/>
      <c r="I10" s="28">
        <v>19290.759999999998</v>
      </c>
    </row>
    <row r="11" spans="1:9" x14ac:dyDescent="0.25">
      <c r="A11" s="46" t="s">
        <v>337</v>
      </c>
      <c r="B11" s="28">
        <v>774.73</v>
      </c>
      <c r="C11" s="28"/>
      <c r="D11" s="28"/>
      <c r="E11" s="28"/>
      <c r="F11" s="28"/>
      <c r="G11" s="28"/>
      <c r="H11" s="28"/>
      <c r="I11" s="28">
        <v>774.73</v>
      </c>
    </row>
    <row r="12" spans="1:9" x14ac:dyDescent="0.25">
      <c r="A12" s="46" t="s">
        <v>206</v>
      </c>
      <c r="B12" s="28"/>
      <c r="C12" s="28"/>
      <c r="D12" s="28">
        <v>2702.21</v>
      </c>
      <c r="E12" s="28"/>
      <c r="F12" s="28"/>
      <c r="G12" s="28"/>
      <c r="H12" s="28"/>
      <c r="I12" s="28">
        <v>2702.21</v>
      </c>
    </row>
    <row r="13" spans="1:9" x14ac:dyDescent="0.25">
      <c r="A13" s="46" t="s">
        <v>150</v>
      </c>
      <c r="B13" s="28">
        <v>695.78</v>
      </c>
      <c r="C13" s="28">
        <v>201.68</v>
      </c>
      <c r="D13" s="28"/>
      <c r="E13" s="28">
        <v>588</v>
      </c>
      <c r="F13" s="28"/>
      <c r="G13" s="28"/>
      <c r="H13" s="28"/>
      <c r="I13" s="28">
        <v>1485.46</v>
      </c>
    </row>
    <row r="14" spans="1:9" x14ac:dyDescent="0.25">
      <c r="A14" s="46" t="s">
        <v>412</v>
      </c>
      <c r="B14" s="28">
        <v>4.8899999999999997</v>
      </c>
      <c r="C14" s="28"/>
      <c r="D14" s="28"/>
      <c r="E14" s="28"/>
      <c r="F14" s="28"/>
      <c r="G14" s="28"/>
      <c r="H14" s="28"/>
      <c r="I14" s="28">
        <v>4.8899999999999997</v>
      </c>
    </row>
    <row r="15" spans="1:9" x14ac:dyDescent="0.25">
      <c r="A15" s="46" t="s">
        <v>64</v>
      </c>
      <c r="B15" s="28"/>
      <c r="C15" s="28">
        <v>519.36999999999989</v>
      </c>
      <c r="D15" s="28"/>
      <c r="E15" s="28"/>
      <c r="F15" s="28"/>
      <c r="G15" s="28">
        <v>17.399999999999999</v>
      </c>
      <c r="H15" s="28"/>
      <c r="I15" s="28">
        <v>536.76999999999987</v>
      </c>
    </row>
    <row r="16" spans="1:9" x14ac:dyDescent="0.25">
      <c r="A16" s="46" t="s">
        <v>44</v>
      </c>
      <c r="B16" s="28">
        <v>26086.149999999994</v>
      </c>
      <c r="C16" s="28">
        <v>3518.0399999999995</v>
      </c>
      <c r="D16" s="28">
        <v>2967.1800000000003</v>
      </c>
      <c r="E16" s="28">
        <v>588</v>
      </c>
      <c r="F16" s="28">
        <v>13045.05</v>
      </c>
      <c r="G16" s="28">
        <v>17.399999999999999</v>
      </c>
      <c r="H16" s="28">
        <v>210.52</v>
      </c>
      <c r="I16" s="28">
        <v>46432.34</v>
      </c>
    </row>
  </sheetData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opLeftCell="Q79" workbookViewId="0">
      <selection activeCell="W99" sqref="W99"/>
    </sheetView>
  </sheetViews>
  <sheetFormatPr defaultRowHeight="12.5" x14ac:dyDescent="0.25"/>
  <cols>
    <col min="1" max="1" width="9.1796875" customWidth="1"/>
    <col min="2" max="2" width="7" customWidth="1"/>
    <col min="3" max="3" width="11.1796875" customWidth="1"/>
    <col min="4" max="4" width="14.1796875" bestFit="1" customWidth="1"/>
    <col min="5" max="5" width="11.26953125" bestFit="1" customWidth="1"/>
    <col min="6" max="6" width="18.7265625" bestFit="1" customWidth="1"/>
    <col min="7" max="7" width="12.453125" customWidth="1"/>
    <col min="8" max="8" width="8" customWidth="1"/>
    <col min="9" max="9" width="9.54296875" customWidth="1"/>
    <col min="10" max="10" width="8.54296875" customWidth="1"/>
    <col min="11" max="11" width="8.1796875" customWidth="1"/>
    <col min="12" max="12" width="7.54296875" customWidth="1"/>
    <col min="13" max="13" width="64.1796875" customWidth="1"/>
    <col min="14" max="14" width="11.81640625" bestFit="1" customWidth="1"/>
    <col min="15" max="15" width="22.81640625" style="29" bestFit="1" customWidth="1"/>
    <col min="16" max="16" width="8.81640625" customWidth="1"/>
    <col min="17" max="17" width="18.81640625" bestFit="1" customWidth="1"/>
    <col min="18" max="18" width="15.453125" customWidth="1"/>
    <col min="19" max="19" width="14.54296875" customWidth="1"/>
    <col min="20" max="20" width="14.453125" customWidth="1"/>
    <col min="21" max="21" width="11.54296875" customWidth="1"/>
    <col min="22" max="22" width="9.453125" customWidth="1"/>
    <col min="23" max="23" width="15.7265625" customWidth="1"/>
    <col min="24" max="24" width="17.81640625" bestFit="1" customWidth="1" collapsed="1"/>
    <col min="25" max="25" width="14.81640625" customWidth="1"/>
    <col min="26" max="26" width="20.453125" bestFit="1" customWidth="1"/>
    <col min="27" max="27" width="27.81640625" bestFit="1" customWidth="1"/>
    <col min="28" max="28" width="12.81640625" bestFit="1" customWidth="1"/>
    <col min="29" max="29" width="13.1796875" customWidth="1"/>
    <col min="30" max="30" width="36.54296875" customWidth="1"/>
    <col min="31" max="31" width="10" customWidth="1"/>
    <col min="32" max="32" width="7.453125" customWidth="1"/>
    <col min="33" max="33" width="9.81640625" customWidth="1"/>
    <col min="34" max="34" width="13.81640625" bestFit="1" customWidth="1"/>
  </cols>
  <sheetData>
    <row r="1" spans="1:34" x14ac:dyDescent="0.25">
      <c r="A1" t="s">
        <v>0</v>
      </c>
    </row>
    <row r="2" spans="1:34" ht="13" thickBot="1" x14ac:dyDescent="0.3"/>
    <row r="3" spans="1:34" s="30" customFormat="1" x14ac:dyDescent="0.25">
      <c r="A3" s="34" t="s">
        <v>83</v>
      </c>
      <c r="B3" s="34" t="s">
        <v>84</v>
      </c>
      <c r="C3" s="34" t="s">
        <v>17</v>
      </c>
      <c r="D3" s="34" t="s">
        <v>6</v>
      </c>
      <c r="E3" s="34" t="s">
        <v>2</v>
      </c>
      <c r="F3" s="34" t="s">
        <v>3</v>
      </c>
      <c r="G3" s="34" t="s">
        <v>85</v>
      </c>
      <c r="H3" s="34" t="s">
        <v>86</v>
      </c>
      <c r="I3" s="34" t="s">
        <v>87</v>
      </c>
      <c r="J3" s="34" t="s">
        <v>4</v>
      </c>
      <c r="K3" s="34" t="s">
        <v>5</v>
      </c>
      <c r="L3" s="34" t="s">
        <v>7</v>
      </c>
      <c r="M3" s="34" t="s">
        <v>88</v>
      </c>
      <c r="N3" s="34" t="s">
        <v>89</v>
      </c>
      <c r="O3" s="34" t="s">
        <v>8</v>
      </c>
      <c r="P3" s="34" t="s">
        <v>9</v>
      </c>
      <c r="Q3" s="34" t="s">
        <v>10</v>
      </c>
      <c r="R3" s="34" t="s">
        <v>11</v>
      </c>
      <c r="S3" s="34" t="s">
        <v>12</v>
      </c>
      <c r="T3" s="34" t="s">
        <v>90</v>
      </c>
      <c r="U3" s="34" t="s">
        <v>13</v>
      </c>
      <c r="V3" s="34" t="s">
        <v>91</v>
      </c>
      <c r="W3" s="34" t="s">
        <v>14</v>
      </c>
      <c r="X3" s="34" t="s">
        <v>92</v>
      </c>
      <c r="Y3" s="34" t="s">
        <v>93</v>
      </c>
      <c r="Z3" s="34" t="s">
        <v>94</v>
      </c>
      <c r="AA3" s="34" t="s">
        <v>95</v>
      </c>
      <c r="AB3" s="34" t="s">
        <v>15</v>
      </c>
      <c r="AC3" s="34" t="s">
        <v>16</v>
      </c>
      <c r="AD3" s="34" t="s">
        <v>17</v>
      </c>
      <c r="AE3" s="34" t="s">
        <v>96</v>
      </c>
      <c r="AF3" s="34" t="s">
        <v>97</v>
      </c>
      <c r="AG3" s="35" t="s">
        <v>43</v>
      </c>
      <c r="AH3" s="35" t="s">
        <v>98</v>
      </c>
    </row>
    <row r="4" spans="1:34" ht="13" thickBot="1" x14ac:dyDescent="0.3">
      <c r="A4" s="36" t="s">
        <v>99</v>
      </c>
      <c r="B4" s="36" t="s">
        <v>100</v>
      </c>
      <c r="C4" s="36" t="s">
        <v>101</v>
      </c>
      <c r="D4" s="36" t="s">
        <v>102</v>
      </c>
      <c r="E4" s="36" t="s">
        <v>18</v>
      </c>
      <c r="F4" s="37"/>
      <c r="G4" s="36" t="s">
        <v>103</v>
      </c>
      <c r="H4" s="36" t="s">
        <v>25</v>
      </c>
      <c r="I4" s="36" t="s">
        <v>104</v>
      </c>
      <c r="J4" s="36" t="s">
        <v>105</v>
      </c>
      <c r="K4" s="36" t="s">
        <v>106</v>
      </c>
      <c r="L4" s="36" t="s">
        <v>19</v>
      </c>
      <c r="M4" s="36" t="s">
        <v>107</v>
      </c>
      <c r="N4" s="37"/>
      <c r="O4" s="36" t="s">
        <v>29</v>
      </c>
      <c r="P4" s="36" t="s">
        <v>108</v>
      </c>
      <c r="Q4" s="36" t="s">
        <v>21</v>
      </c>
      <c r="R4" s="36" t="s">
        <v>109</v>
      </c>
      <c r="S4" s="36" t="s">
        <v>110</v>
      </c>
      <c r="T4" s="36" t="s">
        <v>22</v>
      </c>
      <c r="U4" s="36" t="s">
        <v>61</v>
      </c>
      <c r="V4" s="36" t="s">
        <v>23</v>
      </c>
      <c r="W4" s="38">
        <v>28.18</v>
      </c>
      <c r="X4" s="38">
        <v>19.89</v>
      </c>
      <c r="Y4" s="38">
        <v>5.78</v>
      </c>
      <c r="Z4" s="38">
        <v>2.5099999999999998</v>
      </c>
      <c r="AA4" s="36" t="s">
        <v>111</v>
      </c>
      <c r="AB4" s="36" t="s">
        <v>24</v>
      </c>
      <c r="AC4" s="36" t="s">
        <v>112</v>
      </c>
      <c r="AD4" s="36" t="s">
        <v>101</v>
      </c>
      <c r="AE4" s="37"/>
      <c r="AF4" s="37"/>
      <c r="AG4" s="39" t="s">
        <v>113</v>
      </c>
      <c r="AH4" s="40" t="s">
        <v>114</v>
      </c>
    </row>
    <row r="5" spans="1:34" ht="13" thickBot="1" x14ac:dyDescent="0.3">
      <c r="A5" s="36" t="s">
        <v>115</v>
      </c>
      <c r="B5" s="36" t="s">
        <v>116</v>
      </c>
      <c r="C5" s="36" t="s">
        <v>117</v>
      </c>
      <c r="D5" s="36" t="s">
        <v>102</v>
      </c>
      <c r="E5" s="36" t="s">
        <v>60</v>
      </c>
      <c r="F5" s="37"/>
      <c r="G5" s="36" t="s">
        <v>118</v>
      </c>
      <c r="H5" s="36" t="s">
        <v>25</v>
      </c>
      <c r="I5" s="36" t="s">
        <v>119</v>
      </c>
      <c r="J5" s="36" t="s">
        <v>120</v>
      </c>
      <c r="K5" s="36" t="s">
        <v>121</v>
      </c>
      <c r="L5" s="36" t="s">
        <v>19</v>
      </c>
      <c r="M5" s="36" t="s">
        <v>122</v>
      </c>
      <c r="N5" s="37"/>
      <c r="O5" s="36" t="s">
        <v>123</v>
      </c>
      <c r="P5" s="36" t="s">
        <v>124</v>
      </c>
      <c r="Q5" s="36" t="s">
        <v>21</v>
      </c>
      <c r="R5" s="36" t="s">
        <v>109</v>
      </c>
      <c r="S5" s="36" t="s">
        <v>115</v>
      </c>
      <c r="T5" s="36" t="s">
        <v>22</v>
      </c>
      <c r="U5" s="36" t="s">
        <v>125</v>
      </c>
      <c r="V5" s="36" t="s">
        <v>23</v>
      </c>
      <c r="W5" s="38">
        <v>104.36</v>
      </c>
      <c r="X5" s="37"/>
      <c r="Y5" s="38">
        <v>72.819999999999993</v>
      </c>
      <c r="Z5" s="38">
        <v>31.54</v>
      </c>
      <c r="AA5" s="36" t="s">
        <v>126</v>
      </c>
      <c r="AB5" s="36" t="s">
        <v>24</v>
      </c>
      <c r="AC5" s="36" t="s">
        <v>127</v>
      </c>
      <c r="AD5" s="36" t="s">
        <v>117</v>
      </c>
      <c r="AE5" s="37"/>
      <c r="AF5" s="37"/>
      <c r="AG5" s="39" t="s">
        <v>128</v>
      </c>
      <c r="AH5" s="40" t="s">
        <v>114</v>
      </c>
    </row>
    <row r="6" spans="1:34" ht="13" thickBot="1" x14ac:dyDescent="0.3">
      <c r="A6" s="36" t="s">
        <v>129</v>
      </c>
      <c r="B6" s="36" t="s">
        <v>130</v>
      </c>
      <c r="C6" s="36" t="s">
        <v>131</v>
      </c>
      <c r="D6" s="36" t="s">
        <v>102</v>
      </c>
      <c r="E6" s="36" t="s">
        <v>18</v>
      </c>
      <c r="F6" s="37"/>
      <c r="G6" s="36" t="s">
        <v>132</v>
      </c>
      <c r="H6" s="36" t="s">
        <v>25</v>
      </c>
      <c r="I6" s="36" t="s">
        <v>133</v>
      </c>
      <c r="J6" s="36" t="s">
        <v>134</v>
      </c>
      <c r="K6" s="36" t="s">
        <v>135</v>
      </c>
      <c r="L6" s="36" t="s">
        <v>19</v>
      </c>
      <c r="M6" s="36" t="s">
        <v>136</v>
      </c>
      <c r="N6" s="37"/>
      <c r="O6" s="36" t="s">
        <v>20</v>
      </c>
      <c r="P6" s="36" t="s">
        <v>137</v>
      </c>
      <c r="Q6" s="36" t="s">
        <v>21</v>
      </c>
      <c r="R6" s="36" t="s">
        <v>109</v>
      </c>
      <c r="S6" s="36" t="s">
        <v>129</v>
      </c>
      <c r="T6" s="36" t="s">
        <v>22</v>
      </c>
      <c r="U6" s="36" t="s">
        <v>138</v>
      </c>
      <c r="V6" s="36" t="s">
        <v>23</v>
      </c>
      <c r="W6" s="38">
        <v>312.5</v>
      </c>
      <c r="X6" s="38">
        <v>163.13</v>
      </c>
      <c r="Y6" s="41">
        <v>106</v>
      </c>
      <c r="Z6" s="38">
        <v>43.37</v>
      </c>
      <c r="AA6" s="36" t="s">
        <v>139</v>
      </c>
      <c r="AB6" s="36" t="s">
        <v>24</v>
      </c>
      <c r="AC6" s="36" t="s">
        <v>140</v>
      </c>
      <c r="AD6" s="36" t="s">
        <v>131</v>
      </c>
      <c r="AE6" s="37"/>
      <c r="AF6" s="37"/>
      <c r="AG6" s="39" t="s">
        <v>113</v>
      </c>
      <c r="AH6" s="40" t="s">
        <v>71</v>
      </c>
    </row>
    <row r="7" spans="1:34" ht="13" thickBot="1" x14ac:dyDescent="0.3">
      <c r="A7" s="36" t="s">
        <v>99</v>
      </c>
      <c r="B7" s="36" t="s">
        <v>100</v>
      </c>
      <c r="C7" s="36" t="s">
        <v>141</v>
      </c>
      <c r="D7" s="36" t="s">
        <v>102</v>
      </c>
      <c r="E7" s="36" t="s">
        <v>18</v>
      </c>
      <c r="F7" s="37"/>
      <c r="G7" s="36" t="s">
        <v>142</v>
      </c>
      <c r="H7" s="36" t="s">
        <v>25</v>
      </c>
      <c r="I7" s="36" t="s">
        <v>143</v>
      </c>
      <c r="J7" s="36" t="s">
        <v>144</v>
      </c>
      <c r="K7" s="36" t="s">
        <v>145</v>
      </c>
      <c r="L7" s="36" t="s">
        <v>19</v>
      </c>
      <c r="M7" s="36" t="s">
        <v>146</v>
      </c>
      <c r="N7" s="37"/>
      <c r="O7" s="36" t="s">
        <v>29</v>
      </c>
      <c r="P7" s="36" t="s">
        <v>147</v>
      </c>
      <c r="Q7" s="36" t="s">
        <v>21</v>
      </c>
      <c r="R7" s="36" t="s">
        <v>109</v>
      </c>
      <c r="S7" s="36" t="s">
        <v>99</v>
      </c>
      <c r="T7" s="36" t="s">
        <v>22</v>
      </c>
      <c r="U7" s="36" t="s">
        <v>61</v>
      </c>
      <c r="V7" s="36" t="s">
        <v>23</v>
      </c>
      <c r="W7" s="38">
        <v>46.28</v>
      </c>
      <c r="X7" s="38">
        <v>32.659999999999997</v>
      </c>
      <c r="Y7" s="38">
        <v>9.51</v>
      </c>
      <c r="Z7" s="38">
        <v>4.1100000000000003</v>
      </c>
      <c r="AA7" s="36" t="s">
        <v>148</v>
      </c>
      <c r="AB7" s="36" t="s">
        <v>24</v>
      </c>
      <c r="AC7" s="36" t="s">
        <v>149</v>
      </c>
      <c r="AD7" s="36" t="s">
        <v>141</v>
      </c>
      <c r="AE7" s="37"/>
      <c r="AF7" s="37"/>
      <c r="AG7" s="39" t="s">
        <v>113</v>
      </c>
      <c r="AH7" s="40" t="s">
        <v>114</v>
      </c>
    </row>
    <row r="8" spans="1:34" ht="13" thickBot="1" x14ac:dyDescent="0.3">
      <c r="A8" s="36" t="s">
        <v>150</v>
      </c>
      <c r="B8" s="36" t="s">
        <v>151</v>
      </c>
      <c r="C8" s="36" t="s">
        <v>152</v>
      </c>
      <c r="D8" s="36" t="s">
        <v>102</v>
      </c>
      <c r="E8" s="36" t="s">
        <v>60</v>
      </c>
      <c r="F8" s="37"/>
      <c r="G8" s="36" t="s">
        <v>153</v>
      </c>
      <c r="H8" s="36" t="s">
        <v>25</v>
      </c>
      <c r="I8" s="36" t="s">
        <v>154</v>
      </c>
      <c r="J8" s="36" t="s">
        <v>105</v>
      </c>
      <c r="K8" s="36" t="s">
        <v>155</v>
      </c>
      <c r="L8" s="36" t="s">
        <v>19</v>
      </c>
      <c r="M8" s="36" t="s">
        <v>156</v>
      </c>
      <c r="N8" s="37"/>
      <c r="O8" s="36" t="s">
        <v>29</v>
      </c>
      <c r="P8" s="36" t="s">
        <v>157</v>
      </c>
      <c r="Q8" s="36" t="s">
        <v>21</v>
      </c>
      <c r="R8" s="36" t="s">
        <v>109</v>
      </c>
      <c r="S8" s="36" t="s">
        <v>158</v>
      </c>
      <c r="T8" s="36" t="s">
        <v>22</v>
      </c>
      <c r="U8" s="36" t="s">
        <v>159</v>
      </c>
      <c r="V8" s="36" t="s">
        <v>23</v>
      </c>
      <c r="W8" s="38">
        <v>34.799999999999997</v>
      </c>
      <c r="X8" s="37"/>
      <c r="Y8" s="38">
        <v>24.28</v>
      </c>
      <c r="Z8" s="38">
        <v>10.52</v>
      </c>
      <c r="AA8" s="36" t="s">
        <v>160</v>
      </c>
      <c r="AB8" s="36" t="s">
        <v>24</v>
      </c>
      <c r="AC8" s="36" t="s">
        <v>161</v>
      </c>
      <c r="AD8" s="36" t="s">
        <v>152</v>
      </c>
      <c r="AE8" s="37"/>
      <c r="AF8" s="37"/>
      <c r="AG8" s="39" t="s">
        <v>128</v>
      </c>
      <c r="AH8" s="40" t="s">
        <v>114</v>
      </c>
    </row>
    <row r="9" spans="1:34" ht="13" thickBot="1" x14ac:dyDescent="0.3">
      <c r="A9" s="36" t="s">
        <v>99</v>
      </c>
      <c r="B9" s="36" t="s">
        <v>100</v>
      </c>
      <c r="C9" s="36" t="s">
        <v>162</v>
      </c>
      <c r="D9" s="36" t="s">
        <v>102</v>
      </c>
      <c r="E9" s="36" t="s">
        <v>18</v>
      </c>
      <c r="F9" s="37"/>
      <c r="G9" s="36" t="s">
        <v>163</v>
      </c>
      <c r="H9" s="36" t="s">
        <v>25</v>
      </c>
      <c r="I9" s="36" t="s">
        <v>164</v>
      </c>
      <c r="J9" s="36" t="s">
        <v>165</v>
      </c>
      <c r="K9" s="36" t="s">
        <v>166</v>
      </c>
      <c r="L9" s="36" t="s">
        <v>19</v>
      </c>
      <c r="M9" s="36" t="s">
        <v>167</v>
      </c>
      <c r="N9" s="37"/>
      <c r="O9" s="36" t="s">
        <v>29</v>
      </c>
      <c r="P9" s="36" t="s">
        <v>168</v>
      </c>
      <c r="Q9" s="36" t="s">
        <v>21</v>
      </c>
      <c r="R9" s="36" t="s">
        <v>109</v>
      </c>
      <c r="S9" s="36" t="s">
        <v>99</v>
      </c>
      <c r="T9" s="36" t="s">
        <v>22</v>
      </c>
      <c r="U9" s="36" t="s">
        <v>169</v>
      </c>
      <c r="V9" s="36" t="s">
        <v>23</v>
      </c>
      <c r="W9" s="41">
        <v>16</v>
      </c>
      <c r="X9" s="38">
        <v>11.29</v>
      </c>
      <c r="Y9" s="38">
        <v>3.28</v>
      </c>
      <c r="Z9" s="38">
        <v>1.43</v>
      </c>
      <c r="AA9" s="36" t="s">
        <v>170</v>
      </c>
      <c r="AB9" s="36" t="s">
        <v>24</v>
      </c>
      <c r="AC9" s="36" t="s">
        <v>171</v>
      </c>
      <c r="AD9" s="36" t="s">
        <v>162</v>
      </c>
      <c r="AE9" s="37"/>
      <c r="AF9" s="37"/>
      <c r="AG9" s="39" t="s">
        <v>113</v>
      </c>
      <c r="AH9" s="40" t="s">
        <v>73</v>
      </c>
    </row>
    <row r="10" spans="1:34" ht="13" thickBot="1" x14ac:dyDescent="0.3">
      <c r="A10" s="36" t="s">
        <v>99</v>
      </c>
      <c r="B10" s="36" t="s">
        <v>100</v>
      </c>
      <c r="C10" s="36" t="s">
        <v>162</v>
      </c>
      <c r="D10" s="36" t="s">
        <v>102</v>
      </c>
      <c r="E10" s="36" t="s">
        <v>18</v>
      </c>
      <c r="F10" s="37"/>
      <c r="G10" s="36" t="s">
        <v>163</v>
      </c>
      <c r="H10" s="36" t="s">
        <v>25</v>
      </c>
      <c r="I10" s="36" t="s">
        <v>164</v>
      </c>
      <c r="J10" s="36" t="s">
        <v>172</v>
      </c>
      <c r="K10" s="36" t="s">
        <v>166</v>
      </c>
      <c r="L10" s="36" t="s">
        <v>19</v>
      </c>
      <c r="M10" s="36" t="s">
        <v>173</v>
      </c>
      <c r="N10" s="37"/>
      <c r="O10" s="36" t="s">
        <v>29</v>
      </c>
      <c r="P10" s="36" t="s">
        <v>174</v>
      </c>
      <c r="Q10" s="36" t="s">
        <v>21</v>
      </c>
      <c r="R10" s="36" t="s">
        <v>109</v>
      </c>
      <c r="S10" s="36" t="s">
        <v>99</v>
      </c>
      <c r="T10" s="36" t="s">
        <v>22</v>
      </c>
      <c r="U10" s="36" t="s">
        <v>169</v>
      </c>
      <c r="V10" s="36" t="s">
        <v>23</v>
      </c>
      <c r="W10" s="38">
        <v>105.66</v>
      </c>
      <c r="X10" s="38">
        <v>74.58</v>
      </c>
      <c r="Y10" s="38">
        <v>21.67</v>
      </c>
      <c r="Z10" s="38">
        <v>9.41</v>
      </c>
      <c r="AA10" s="36" t="s">
        <v>170</v>
      </c>
      <c r="AB10" s="36" t="s">
        <v>24</v>
      </c>
      <c r="AC10" s="36" t="s">
        <v>171</v>
      </c>
      <c r="AD10" s="36" t="s">
        <v>162</v>
      </c>
      <c r="AE10" s="37"/>
      <c r="AF10" s="37"/>
      <c r="AG10" s="39" t="s">
        <v>113</v>
      </c>
      <c r="AH10" s="40" t="s">
        <v>73</v>
      </c>
    </row>
    <row r="11" spans="1:34" ht="13" thickBot="1" x14ac:dyDescent="0.3">
      <c r="A11" s="36" t="s">
        <v>64</v>
      </c>
      <c r="B11" s="36" t="s">
        <v>175</v>
      </c>
      <c r="C11" s="36" t="s">
        <v>176</v>
      </c>
      <c r="D11" s="36" t="s">
        <v>102</v>
      </c>
      <c r="E11" s="36" t="s">
        <v>60</v>
      </c>
      <c r="F11" s="37"/>
      <c r="G11" s="36" t="s">
        <v>177</v>
      </c>
      <c r="H11" s="36" t="s">
        <v>25</v>
      </c>
      <c r="I11" s="36" t="s">
        <v>178</v>
      </c>
      <c r="J11" s="36" t="s">
        <v>179</v>
      </c>
      <c r="K11" s="36" t="s">
        <v>180</v>
      </c>
      <c r="L11" s="36" t="s">
        <v>19</v>
      </c>
      <c r="M11" s="36" t="s">
        <v>181</v>
      </c>
      <c r="N11" s="37"/>
      <c r="O11" s="36" t="s">
        <v>29</v>
      </c>
      <c r="P11" s="36" t="s">
        <v>182</v>
      </c>
      <c r="Q11" s="36" t="s">
        <v>21</v>
      </c>
      <c r="R11" s="36" t="s">
        <v>109</v>
      </c>
      <c r="S11" s="36" t="s">
        <v>183</v>
      </c>
      <c r="T11" s="36" t="s">
        <v>22</v>
      </c>
      <c r="U11" s="36" t="s">
        <v>159</v>
      </c>
      <c r="V11" s="36" t="s">
        <v>23</v>
      </c>
      <c r="W11" s="38">
        <v>365.4</v>
      </c>
      <c r="X11" s="37"/>
      <c r="Y11" s="38">
        <v>254.96</v>
      </c>
      <c r="Z11" s="38">
        <v>110.44</v>
      </c>
      <c r="AA11" s="36" t="s">
        <v>184</v>
      </c>
      <c r="AB11" s="36" t="s">
        <v>24</v>
      </c>
      <c r="AC11" s="36" t="s">
        <v>185</v>
      </c>
      <c r="AD11" s="36" t="s">
        <v>176</v>
      </c>
      <c r="AE11" s="37"/>
      <c r="AF11" s="37"/>
      <c r="AG11" s="39" t="s">
        <v>128</v>
      </c>
      <c r="AH11" s="40" t="s">
        <v>114</v>
      </c>
    </row>
    <row r="12" spans="1:34" ht="13" thickBot="1" x14ac:dyDescent="0.3">
      <c r="A12" s="36" t="s">
        <v>186</v>
      </c>
      <c r="B12" s="36" t="s">
        <v>187</v>
      </c>
      <c r="C12" s="36" t="s">
        <v>131</v>
      </c>
      <c r="D12" s="36" t="s">
        <v>66</v>
      </c>
      <c r="E12" s="36" t="s">
        <v>60</v>
      </c>
      <c r="F12" s="37"/>
      <c r="G12" s="36" t="s">
        <v>188</v>
      </c>
      <c r="H12" s="36" t="s">
        <v>25</v>
      </c>
      <c r="I12" s="36" t="s">
        <v>189</v>
      </c>
      <c r="J12" s="36" t="s">
        <v>190</v>
      </c>
      <c r="K12" s="36" t="s">
        <v>191</v>
      </c>
      <c r="L12" s="36" t="s">
        <v>19</v>
      </c>
      <c r="M12" s="36" t="s">
        <v>192</v>
      </c>
      <c r="N12" s="37"/>
      <c r="O12" s="36" t="s">
        <v>26</v>
      </c>
      <c r="P12" s="36" t="s">
        <v>193</v>
      </c>
      <c r="Q12" s="36" t="s">
        <v>21</v>
      </c>
      <c r="R12" s="36" t="s">
        <v>109</v>
      </c>
      <c r="S12" s="36" t="s">
        <v>186</v>
      </c>
      <c r="T12" s="36" t="s">
        <v>22</v>
      </c>
      <c r="U12" s="36" t="s">
        <v>194</v>
      </c>
      <c r="V12" s="36" t="s">
        <v>23</v>
      </c>
      <c r="W12" s="38">
        <v>712.05</v>
      </c>
      <c r="X12" s="37"/>
      <c r="Y12" s="37"/>
      <c r="Z12" s="38">
        <v>712.05</v>
      </c>
      <c r="AA12" s="36" t="s">
        <v>195</v>
      </c>
      <c r="AB12" s="36" t="s">
        <v>24</v>
      </c>
      <c r="AC12" s="36" t="s">
        <v>140</v>
      </c>
      <c r="AD12" s="36" t="s">
        <v>131</v>
      </c>
      <c r="AE12" s="37"/>
      <c r="AF12" s="37"/>
      <c r="AG12" s="39" t="s">
        <v>70</v>
      </c>
      <c r="AH12" s="40" t="s">
        <v>196</v>
      </c>
    </row>
    <row r="13" spans="1:34" ht="13" thickBot="1" x14ac:dyDescent="0.3">
      <c r="A13" s="36" t="s">
        <v>115</v>
      </c>
      <c r="B13" s="36" t="s">
        <v>116</v>
      </c>
      <c r="C13" s="36" t="s">
        <v>197</v>
      </c>
      <c r="D13" s="36" t="s">
        <v>102</v>
      </c>
      <c r="E13" s="36" t="s">
        <v>60</v>
      </c>
      <c r="F13" s="37"/>
      <c r="G13" s="36" t="s">
        <v>198</v>
      </c>
      <c r="H13" s="36" t="s">
        <v>25</v>
      </c>
      <c r="I13" s="36" t="s">
        <v>199</v>
      </c>
      <c r="J13" s="36" t="s">
        <v>200</v>
      </c>
      <c r="K13" s="36" t="s">
        <v>201</v>
      </c>
      <c r="L13" s="36" t="s">
        <v>19</v>
      </c>
      <c r="M13" s="36" t="s">
        <v>202</v>
      </c>
      <c r="N13" s="37"/>
      <c r="O13" s="36" t="s">
        <v>29</v>
      </c>
      <c r="P13" s="36" t="s">
        <v>203</v>
      </c>
      <c r="Q13" s="36" t="s">
        <v>21</v>
      </c>
      <c r="R13" s="36" t="s">
        <v>109</v>
      </c>
      <c r="S13" s="36" t="s">
        <v>115</v>
      </c>
      <c r="T13" s="36" t="s">
        <v>22</v>
      </c>
      <c r="U13" s="36" t="s">
        <v>68</v>
      </c>
      <c r="V13" s="36" t="s">
        <v>23</v>
      </c>
      <c r="W13" s="41">
        <v>0</v>
      </c>
      <c r="X13" s="37"/>
      <c r="Y13" s="41">
        <v>0</v>
      </c>
      <c r="Z13" s="41">
        <v>0</v>
      </c>
      <c r="AA13" s="36" t="s">
        <v>204</v>
      </c>
      <c r="AB13" s="36" t="s">
        <v>24</v>
      </c>
      <c r="AC13" s="36" t="s">
        <v>205</v>
      </c>
      <c r="AD13" s="36" t="s">
        <v>197</v>
      </c>
      <c r="AE13" s="37"/>
      <c r="AF13" s="37"/>
      <c r="AG13" s="39" t="s">
        <v>128</v>
      </c>
      <c r="AH13" s="40" t="s">
        <v>114</v>
      </c>
    </row>
    <row r="14" spans="1:34" ht="13" thickBot="1" x14ac:dyDescent="0.3">
      <c r="A14" s="36" t="s">
        <v>206</v>
      </c>
      <c r="B14" s="36" t="s">
        <v>207</v>
      </c>
      <c r="C14" s="36" t="s">
        <v>208</v>
      </c>
      <c r="D14" s="36" t="s">
        <v>28</v>
      </c>
      <c r="E14" s="36" t="s">
        <v>18</v>
      </c>
      <c r="F14" s="37"/>
      <c r="G14" s="36" t="s">
        <v>209</v>
      </c>
      <c r="H14" s="36" t="s">
        <v>25</v>
      </c>
      <c r="I14" s="36" t="s">
        <v>210</v>
      </c>
      <c r="J14" s="36" t="s">
        <v>179</v>
      </c>
      <c r="K14" s="36" t="s">
        <v>211</v>
      </c>
      <c r="L14" s="36" t="s">
        <v>19</v>
      </c>
      <c r="M14" s="36" t="s">
        <v>212</v>
      </c>
      <c r="N14" s="37"/>
      <c r="O14" s="36" t="s">
        <v>26</v>
      </c>
      <c r="P14" s="36" t="s">
        <v>213</v>
      </c>
      <c r="Q14" s="36" t="s">
        <v>214</v>
      </c>
      <c r="R14" s="36" t="s">
        <v>109</v>
      </c>
      <c r="S14" s="36" t="s">
        <v>206</v>
      </c>
      <c r="T14" s="36" t="s">
        <v>22</v>
      </c>
      <c r="U14" s="36" t="s">
        <v>215</v>
      </c>
      <c r="V14" s="36" t="s">
        <v>23</v>
      </c>
      <c r="W14" s="38">
        <v>1324.59</v>
      </c>
      <c r="X14" s="38">
        <v>1031.51</v>
      </c>
      <c r="Y14" s="38">
        <v>293.08</v>
      </c>
      <c r="Z14" s="37"/>
      <c r="AA14" s="36" t="s">
        <v>216</v>
      </c>
      <c r="AB14" s="36" t="s">
        <v>24</v>
      </c>
      <c r="AC14" s="36" t="s">
        <v>217</v>
      </c>
      <c r="AD14" s="36" t="s">
        <v>208</v>
      </c>
      <c r="AE14" s="37"/>
      <c r="AF14" s="37"/>
      <c r="AG14" s="39" t="s">
        <v>73</v>
      </c>
      <c r="AH14" s="40" t="s">
        <v>196</v>
      </c>
    </row>
    <row r="15" spans="1:34" ht="13" thickBot="1" x14ac:dyDescent="0.3">
      <c r="A15" s="36" t="s">
        <v>150</v>
      </c>
      <c r="B15" s="36" t="s">
        <v>151</v>
      </c>
      <c r="C15" s="36" t="s">
        <v>218</v>
      </c>
      <c r="D15" s="36" t="s">
        <v>28</v>
      </c>
      <c r="E15" s="36" t="s">
        <v>27</v>
      </c>
      <c r="F15" s="37"/>
      <c r="G15" s="36" t="s">
        <v>219</v>
      </c>
      <c r="H15" s="36" t="s">
        <v>25</v>
      </c>
      <c r="I15" s="36" t="s">
        <v>220</v>
      </c>
      <c r="J15" s="36" t="s">
        <v>221</v>
      </c>
      <c r="K15" s="36" t="s">
        <v>222</v>
      </c>
      <c r="L15" s="36" t="s">
        <v>19</v>
      </c>
      <c r="M15" s="36" t="s">
        <v>223</v>
      </c>
      <c r="N15" s="37"/>
      <c r="O15" s="36" t="s">
        <v>29</v>
      </c>
      <c r="P15" s="36" t="s">
        <v>224</v>
      </c>
      <c r="Q15" s="36" t="s">
        <v>21</v>
      </c>
      <c r="R15" s="36" t="s">
        <v>109</v>
      </c>
      <c r="S15" s="36" t="s">
        <v>225</v>
      </c>
      <c r="T15" s="36" t="s">
        <v>22</v>
      </c>
      <c r="U15" s="36" t="s">
        <v>226</v>
      </c>
      <c r="V15" s="36" t="s">
        <v>23</v>
      </c>
      <c r="W15" s="41">
        <v>588</v>
      </c>
      <c r="X15" s="41">
        <v>588</v>
      </c>
      <c r="Y15" s="37"/>
      <c r="Z15" s="37"/>
      <c r="AA15" s="36" t="s">
        <v>227</v>
      </c>
      <c r="AB15" s="36" t="s">
        <v>24</v>
      </c>
      <c r="AC15" s="36" t="s">
        <v>228</v>
      </c>
      <c r="AD15" s="36" t="s">
        <v>218</v>
      </c>
      <c r="AE15" s="37"/>
      <c r="AF15" s="37"/>
      <c r="AG15" s="39" t="s">
        <v>71</v>
      </c>
      <c r="AH15" s="40" t="s">
        <v>114</v>
      </c>
    </row>
    <row r="16" spans="1:34" ht="13" thickBot="1" x14ac:dyDescent="0.3">
      <c r="A16" s="36" t="s">
        <v>99</v>
      </c>
      <c r="B16" s="36" t="s">
        <v>100</v>
      </c>
      <c r="C16" s="36" t="s">
        <v>162</v>
      </c>
      <c r="D16" s="36" t="s">
        <v>102</v>
      </c>
      <c r="E16" s="36" t="s">
        <v>18</v>
      </c>
      <c r="F16" s="37"/>
      <c r="G16" s="36" t="s">
        <v>163</v>
      </c>
      <c r="H16" s="36" t="s">
        <v>25</v>
      </c>
      <c r="I16" s="36" t="s">
        <v>164</v>
      </c>
      <c r="J16" s="36" t="s">
        <v>144</v>
      </c>
      <c r="K16" s="36" t="s">
        <v>166</v>
      </c>
      <c r="L16" s="36" t="s">
        <v>19</v>
      </c>
      <c r="M16" s="36" t="s">
        <v>229</v>
      </c>
      <c r="N16" s="37"/>
      <c r="O16" s="36" t="s">
        <v>29</v>
      </c>
      <c r="P16" s="36" t="s">
        <v>230</v>
      </c>
      <c r="Q16" s="36" t="s">
        <v>21</v>
      </c>
      <c r="R16" s="36" t="s">
        <v>109</v>
      </c>
      <c r="S16" s="36" t="s">
        <v>99</v>
      </c>
      <c r="T16" s="36" t="s">
        <v>22</v>
      </c>
      <c r="U16" s="36" t="s">
        <v>61</v>
      </c>
      <c r="V16" s="36" t="s">
        <v>23</v>
      </c>
      <c r="W16" s="38">
        <v>53.91</v>
      </c>
      <c r="X16" s="38">
        <v>38.049999999999997</v>
      </c>
      <c r="Y16" s="38">
        <v>11.06</v>
      </c>
      <c r="Z16" s="38">
        <v>4.8</v>
      </c>
      <c r="AA16" s="36" t="s">
        <v>170</v>
      </c>
      <c r="AB16" s="36" t="s">
        <v>24</v>
      </c>
      <c r="AC16" s="36" t="s">
        <v>171</v>
      </c>
      <c r="AD16" s="36" t="s">
        <v>162</v>
      </c>
      <c r="AE16" s="37"/>
      <c r="AF16" s="37"/>
      <c r="AG16" s="39" t="s">
        <v>113</v>
      </c>
      <c r="AH16" s="40" t="s">
        <v>73</v>
      </c>
    </row>
    <row r="17" spans="1:34" ht="13" thickBot="1" x14ac:dyDescent="0.3">
      <c r="A17" s="36" t="s">
        <v>99</v>
      </c>
      <c r="B17" s="36" t="s">
        <v>100</v>
      </c>
      <c r="C17" s="37"/>
      <c r="D17" s="36" t="s">
        <v>102</v>
      </c>
      <c r="E17" s="36" t="s">
        <v>18</v>
      </c>
      <c r="F17" s="37"/>
      <c r="G17" s="36" t="s">
        <v>231</v>
      </c>
      <c r="H17" s="36" t="s">
        <v>25</v>
      </c>
      <c r="I17" s="36" t="s">
        <v>232</v>
      </c>
      <c r="J17" s="36" t="s">
        <v>233</v>
      </c>
      <c r="K17" s="36" t="s">
        <v>234</v>
      </c>
      <c r="L17" s="36" t="s">
        <v>235</v>
      </c>
      <c r="M17" s="36" t="s">
        <v>236</v>
      </c>
      <c r="N17" s="37"/>
      <c r="O17" s="36" t="s">
        <v>237</v>
      </c>
      <c r="P17" s="37"/>
      <c r="Q17" s="36" t="s">
        <v>21</v>
      </c>
      <c r="R17" s="36" t="s">
        <v>109</v>
      </c>
      <c r="S17" s="36" t="s">
        <v>238</v>
      </c>
      <c r="T17" s="36" t="s">
        <v>22</v>
      </c>
      <c r="U17" s="36" t="s">
        <v>239</v>
      </c>
      <c r="V17" s="36" t="s">
        <v>79</v>
      </c>
      <c r="W17" s="38">
        <v>622.27</v>
      </c>
      <c r="X17" s="38">
        <v>439.19</v>
      </c>
      <c r="Y17" s="38">
        <v>127.65</v>
      </c>
      <c r="Z17" s="38">
        <v>55.43</v>
      </c>
      <c r="AA17" s="36" t="s">
        <v>240</v>
      </c>
      <c r="AB17" s="36" t="s">
        <v>24</v>
      </c>
      <c r="AC17" s="37"/>
      <c r="AD17" s="37"/>
      <c r="AE17" s="37"/>
      <c r="AF17" s="37"/>
      <c r="AG17" s="39" t="s">
        <v>113</v>
      </c>
      <c r="AH17" s="40" t="s">
        <v>114</v>
      </c>
    </row>
    <row r="18" spans="1:34" ht="13" thickBot="1" x14ac:dyDescent="0.3">
      <c r="A18" s="36" t="s">
        <v>99</v>
      </c>
      <c r="B18" s="36" t="s">
        <v>100</v>
      </c>
      <c r="C18" s="36" t="s">
        <v>162</v>
      </c>
      <c r="D18" s="36" t="s">
        <v>102</v>
      </c>
      <c r="E18" s="36" t="s">
        <v>18</v>
      </c>
      <c r="F18" s="37"/>
      <c r="G18" s="36" t="s">
        <v>163</v>
      </c>
      <c r="H18" s="36" t="s">
        <v>25</v>
      </c>
      <c r="I18" s="36" t="s">
        <v>164</v>
      </c>
      <c r="J18" s="36" t="s">
        <v>165</v>
      </c>
      <c r="K18" s="36" t="s">
        <v>166</v>
      </c>
      <c r="L18" s="36" t="s">
        <v>19</v>
      </c>
      <c r="M18" s="36" t="s">
        <v>241</v>
      </c>
      <c r="N18" s="37"/>
      <c r="O18" s="36" t="s">
        <v>29</v>
      </c>
      <c r="P18" s="36" t="s">
        <v>168</v>
      </c>
      <c r="Q18" s="36" t="s">
        <v>21</v>
      </c>
      <c r="R18" s="36" t="s">
        <v>109</v>
      </c>
      <c r="S18" s="36" t="s">
        <v>99</v>
      </c>
      <c r="T18" s="36" t="s">
        <v>22</v>
      </c>
      <c r="U18" s="36" t="s">
        <v>169</v>
      </c>
      <c r="V18" s="36" t="s">
        <v>23</v>
      </c>
      <c r="W18" s="38">
        <v>108.32</v>
      </c>
      <c r="X18" s="38">
        <v>76.45</v>
      </c>
      <c r="Y18" s="38">
        <v>22.22</v>
      </c>
      <c r="Z18" s="38">
        <v>9.65</v>
      </c>
      <c r="AA18" s="36" t="s">
        <v>170</v>
      </c>
      <c r="AB18" s="36" t="s">
        <v>24</v>
      </c>
      <c r="AC18" s="36" t="s">
        <v>171</v>
      </c>
      <c r="AD18" s="36" t="s">
        <v>162</v>
      </c>
      <c r="AE18" s="37"/>
      <c r="AF18" s="37"/>
      <c r="AG18" s="39" t="s">
        <v>113</v>
      </c>
      <c r="AH18" s="40" t="s">
        <v>73</v>
      </c>
    </row>
    <row r="19" spans="1:34" ht="13" thickBot="1" x14ac:dyDescent="0.3">
      <c r="A19" s="36" t="s">
        <v>99</v>
      </c>
      <c r="B19" s="36" t="s">
        <v>100</v>
      </c>
      <c r="C19" s="37"/>
      <c r="D19" s="36" t="s">
        <v>102</v>
      </c>
      <c r="E19" s="36" t="s">
        <v>18</v>
      </c>
      <c r="F19" s="37"/>
      <c r="G19" s="36" t="s">
        <v>231</v>
      </c>
      <c r="H19" s="36" t="s">
        <v>25</v>
      </c>
      <c r="I19" s="36" t="s">
        <v>232</v>
      </c>
      <c r="J19" s="36" t="s">
        <v>179</v>
      </c>
      <c r="K19" s="36" t="s">
        <v>234</v>
      </c>
      <c r="L19" s="36" t="s">
        <v>235</v>
      </c>
      <c r="M19" s="36" t="s">
        <v>242</v>
      </c>
      <c r="N19" s="37"/>
      <c r="O19" s="36" t="s">
        <v>237</v>
      </c>
      <c r="P19" s="37"/>
      <c r="Q19" s="36" t="s">
        <v>21</v>
      </c>
      <c r="R19" s="36" t="s">
        <v>109</v>
      </c>
      <c r="S19" s="36" t="s">
        <v>238</v>
      </c>
      <c r="T19" s="36" t="s">
        <v>22</v>
      </c>
      <c r="U19" s="36" t="s">
        <v>239</v>
      </c>
      <c r="V19" s="36" t="s">
        <v>79</v>
      </c>
      <c r="W19" s="38">
        <v>1259.6400000000001</v>
      </c>
      <c r="X19" s="38">
        <v>889.03</v>
      </c>
      <c r="Y19" s="38">
        <v>258.39</v>
      </c>
      <c r="Z19" s="38">
        <v>112.22</v>
      </c>
      <c r="AA19" s="36" t="s">
        <v>240</v>
      </c>
      <c r="AB19" s="36" t="s">
        <v>24</v>
      </c>
      <c r="AC19" s="37"/>
      <c r="AD19" s="37"/>
      <c r="AE19" s="37"/>
      <c r="AF19" s="37"/>
      <c r="AG19" s="39" t="s">
        <v>113</v>
      </c>
      <c r="AH19" s="40" t="s">
        <v>114</v>
      </c>
    </row>
    <row r="20" spans="1:34" ht="13" thickBot="1" x14ac:dyDescent="0.3">
      <c r="A20" s="36" t="s">
        <v>206</v>
      </c>
      <c r="B20" s="36" t="s">
        <v>207</v>
      </c>
      <c r="C20" s="36" t="s">
        <v>208</v>
      </c>
      <c r="D20" s="36" t="s">
        <v>28</v>
      </c>
      <c r="E20" s="36" t="s">
        <v>18</v>
      </c>
      <c r="F20" s="37"/>
      <c r="G20" s="36" t="s">
        <v>209</v>
      </c>
      <c r="H20" s="36" t="s">
        <v>25</v>
      </c>
      <c r="I20" s="36" t="s">
        <v>210</v>
      </c>
      <c r="J20" s="36" t="s">
        <v>190</v>
      </c>
      <c r="K20" s="36" t="s">
        <v>211</v>
      </c>
      <c r="L20" s="36" t="s">
        <v>19</v>
      </c>
      <c r="M20" s="36" t="s">
        <v>243</v>
      </c>
      <c r="N20" s="37"/>
      <c r="O20" s="36" t="s">
        <v>26</v>
      </c>
      <c r="P20" s="36" t="s">
        <v>244</v>
      </c>
      <c r="Q20" s="36" t="s">
        <v>214</v>
      </c>
      <c r="R20" s="36" t="s">
        <v>109</v>
      </c>
      <c r="S20" s="36" t="s">
        <v>206</v>
      </c>
      <c r="T20" s="36" t="s">
        <v>22</v>
      </c>
      <c r="U20" s="36" t="s">
        <v>215</v>
      </c>
      <c r="V20" s="36" t="s">
        <v>23</v>
      </c>
      <c r="W20" s="38">
        <v>1377.62</v>
      </c>
      <c r="X20" s="38">
        <v>1072.81</v>
      </c>
      <c r="Y20" s="38">
        <v>304.81</v>
      </c>
      <c r="Z20" s="37"/>
      <c r="AA20" s="36" t="s">
        <v>216</v>
      </c>
      <c r="AB20" s="36" t="s">
        <v>24</v>
      </c>
      <c r="AC20" s="36" t="s">
        <v>217</v>
      </c>
      <c r="AD20" s="36" t="s">
        <v>208</v>
      </c>
      <c r="AE20" s="37"/>
      <c r="AF20" s="37"/>
      <c r="AG20" s="39" t="s">
        <v>73</v>
      </c>
      <c r="AH20" s="40" t="s">
        <v>114</v>
      </c>
    </row>
    <row r="21" spans="1:34" ht="13" thickBot="1" x14ac:dyDescent="0.3">
      <c r="A21" s="36" t="s">
        <v>150</v>
      </c>
      <c r="B21" s="36" t="s">
        <v>151</v>
      </c>
      <c r="C21" s="36" t="s">
        <v>245</v>
      </c>
      <c r="D21" s="36" t="s">
        <v>102</v>
      </c>
      <c r="E21" s="36" t="s">
        <v>18</v>
      </c>
      <c r="F21" s="37"/>
      <c r="G21" s="36" t="s">
        <v>163</v>
      </c>
      <c r="H21" s="36" t="s">
        <v>25</v>
      </c>
      <c r="I21" s="36" t="s">
        <v>164</v>
      </c>
      <c r="J21" s="36" t="s">
        <v>105</v>
      </c>
      <c r="K21" s="36" t="s">
        <v>246</v>
      </c>
      <c r="L21" s="36" t="s">
        <v>19</v>
      </c>
      <c r="M21" s="36" t="s">
        <v>247</v>
      </c>
      <c r="N21" s="37"/>
      <c r="O21" s="36" t="s">
        <v>29</v>
      </c>
      <c r="P21" s="36" t="s">
        <v>248</v>
      </c>
      <c r="Q21" s="36" t="s">
        <v>21</v>
      </c>
      <c r="R21" s="36" t="s">
        <v>109</v>
      </c>
      <c r="S21" s="36" t="s">
        <v>225</v>
      </c>
      <c r="T21" s="36" t="s">
        <v>22</v>
      </c>
      <c r="U21" s="36" t="s">
        <v>249</v>
      </c>
      <c r="V21" s="36" t="s">
        <v>23</v>
      </c>
      <c r="W21" s="38">
        <v>9.98</v>
      </c>
      <c r="X21" s="38">
        <v>7.04</v>
      </c>
      <c r="Y21" s="38">
        <v>2.0499999999999998</v>
      </c>
      <c r="Z21" s="38">
        <v>0.89</v>
      </c>
      <c r="AA21" s="36" t="s">
        <v>250</v>
      </c>
      <c r="AB21" s="36" t="s">
        <v>24</v>
      </c>
      <c r="AC21" s="36" t="s">
        <v>251</v>
      </c>
      <c r="AD21" s="36" t="s">
        <v>245</v>
      </c>
      <c r="AE21" s="37"/>
      <c r="AF21" s="37"/>
      <c r="AG21" s="39" t="s">
        <v>113</v>
      </c>
      <c r="AH21" s="40" t="s">
        <v>73</v>
      </c>
    </row>
    <row r="22" spans="1:34" ht="13" thickBot="1" x14ac:dyDescent="0.3">
      <c r="A22" s="36" t="s">
        <v>150</v>
      </c>
      <c r="B22" s="36" t="s">
        <v>151</v>
      </c>
      <c r="C22" s="36" t="s">
        <v>252</v>
      </c>
      <c r="D22" s="36" t="s">
        <v>102</v>
      </c>
      <c r="E22" s="36" t="s">
        <v>18</v>
      </c>
      <c r="F22" s="37"/>
      <c r="G22" s="36" t="s">
        <v>253</v>
      </c>
      <c r="H22" s="36" t="s">
        <v>25</v>
      </c>
      <c r="I22" s="36" t="s">
        <v>254</v>
      </c>
      <c r="J22" s="36" t="s">
        <v>255</v>
      </c>
      <c r="K22" s="36" t="s">
        <v>246</v>
      </c>
      <c r="L22" s="36" t="s">
        <v>19</v>
      </c>
      <c r="M22" s="36" t="s">
        <v>256</v>
      </c>
      <c r="N22" s="37"/>
      <c r="O22" s="36" t="s">
        <v>29</v>
      </c>
      <c r="P22" s="36" t="s">
        <v>257</v>
      </c>
      <c r="Q22" s="36" t="s">
        <v>21</v>
      </c>
      <c r="R22" s="36" t="s">
        <v>109</v>
      </c>
      <c r="S22" s="36" t="s">
        <v>258</v>
      </c>
      <c r="T22" s="36" t="s">
        <v>22</v>
      </c>
      <c r="U22" s="36" t="s">
        <v>169</v>
      </c>
      <c r="V22" s="36" t="s">
        <v>23</v>
      </c>
      <c r="W22" s="38">
        <v>22.5</v>
      </c>
      <c r="X22" s="38">
        <v>15.88</v>
      </c>
      <c r="Y22" s="38">
        <v>4.62</v>
      </c>
      <c r="Z22" s="41">
        <v>2</v>
      </c>
      <c r="AA22" s="36" t="s">
        <v>250</v>
      </c>
      <c r="AB22" s="36" t="s">
        <v>24</v>
      </c>
      <c r="AC22" s="36" t="s">
        <v>259</v>
      </c>
      <c r="AD22" s="36" t="s">
        <v>252</v>
      </c>
      <c r="AE22" s="37"/>
      <c r="AF22" s="37"/>
      <c r="AG22" s="39" t="s">
        <v>113</v>
      </c>
      <c r="AH22" s="40" t="s">
        <v>114</v>
      </c>
    </row>
    <row r="23" spans="1:34" ht="13" thickBot="1" x14ac:dyDescent="0.3">
      <c r="A23" s="36" t="s">
        <v>67</v>
      </c>
      <c r="B23" s="36" t="s">
        <v>260</v>
      </c>
      <c r="C23" s="36" t="s">
        <v>261</v>
      </c>
      <c r="D23" s="36" t="s">
        <v>102</v>
      </c>
      <c r="E23" s="36" t="s">
        <v>60</v>
      </c>
      <c r="F23" s="37"/>
      <c r="G23" s="36" t="s">
        <v>262</v>
      </c>
      <c r="H23" s="36" t="s">
        <v>25</v>
      </c>
      <c r="I23" s="36" t="s">
        <v>263</v>
      </c>
      <c r="J23" s="36" t="s">
        <v>179</v>
      </c>
      <c r="K23" s="36" t="s">
        <v>264</v>
      </c>
      <c r="L23" s="36" t="s">
        <v>19</v>
      </c>
      <c r="M23" s="36" t="s">
        <v>265</v>
      </c>
      <c r="N23" s="37"/>
      <c r="O23" s="36" t="s">
        <v>29</v>
      </c>
      <c r="P23" s="36" t="s">
        <v>266</v>
      </c>
      <c r="Q23" s="36" t="s">
        <v>21</v>
      </c>
      <c r="R23" s="36" t="s">
        <v>109</v>
      </c>
      <c r="S23" s="36" t="s">
        <v>267</v>
      </c>
      <c r="T23" s="36" t="s">
        <v>22</v>
      </c>
      <c r="U23" s="36" t="s">
        <v>68</v>
      </c>
      <c r="V23" s="36" t="s">
        <v>23</v>
      </c>
      <c r="W23" s="38">
        <v>164.64</v>
      </c>
      <c r="X23" s="37"/>
      <c r="Y23" s="38">
        <v>114.88</v>
      </c>
      <c r="Z23" s="38">
        <v>49.76</v>
      </c>
      <c r="AA23" s="36" t="s">
        <v>268</v>
      </c>
      <c r="AB23" s="36" t="s">
        <v>24</v>
      </c>
      <c r="AC23" s="36" t="s">
        <v>269</v>
      </c>
      <c r="AD23" s="36" t="s">
        <v>261</v>
      </c>
      <c r="AE23" s="37"/>
      <c r="AF23" s="37"/>
      <c r="AG23" s="39" t="s">
        <v>128</v>
      </c>
      <c r="AH23" s="40" t="s">
        <v>114</v>
      </c>
    </row>
    <row r="24" spans="1:34" ht="13" thickBot="1" x14ac:dyDescent="0.3">
      <c r="A24" s="36" t="s">
        <v>150</v>
      </c>
      <c r="B24" s="36" t="s">
        <v>151</v>
      </c>
      <c r="C24" s="36" t="s">
        <v>245</v>
      </c>
      <c r="D24" s="36" t="s">
        <v>102</v>
      </c>
      <c r="E24" s="36" t="s">
        <v>18</v>
      </c>
      <c r="F24" s="37"/>
      <c r="G24" s="36" t="s">
        <v>163</v>
      </c>
      <c r="H24" s="36" t="s">
        <v>25</v>
      </c>
      <c r="I24" s="36" t="s">
        <v>164</v>
      </c>
      <c r="J24" s="36" t="s">
        <v>120</v>
      </c>
      <c r="K24" s="36" t="s">
        <v>246</v>
      </c>
      <c r="L24" s="36" t="s">
        <v>19</v>
      </c>
      <c r="M24" s="36" t="s">
        <v>270</v>
      </c>
      <c r="N24" s="37"/>
      <c r="O24" s="36" t="s">
        <v>29</v>
      </c>
      <c r="P24" s="36" t="s">
        <v>271</v>
      </c>
      <c r="Q24" s="36" t="s">
        <v>21</v>
      </c>
      <c r="R24" s="36" t="s">
        <v>109</v>
      </c>
      <c r="S24" s="36" t="s">
        <v>225</v>
      </c>
      <c r="T24" s="36" t="s">
        <v>22</v>
      </c>
      <c r="U24" s="36" t="s">
        <v>61</v>
      </c>
      <c r="V24" s="36" t="s">
        <v>23</v>
      </c>
      <c r="W24" s="38">
        <v>6.22</v>
      </c>
      <c r="X24" s="38">
        <v>4.3899999999999997</v>
      </c>
      <c r="Y24" s="38">
        <v>1.28</v>
      </c>
      <c r="Z24" s="38">
        <v>0.55000000000000004</v>
      </c>
      <c r="AA24" s="36" t="s">
        <v>250</v>
      </c>
      <c r="AB24" s="36" t="s">
        <v>24</v>
      </c>
      <c r="AC24" s="36" t="s">
        <v>251</v>
      </c>
      <c r="AD24" s="36" t="s">
        <v>245</v>
      </c>
      <c r="AE24" s="37"/>
      <c r="AF24" s="37"/>
      <c r="AG24" s="39" t="s">
        <v>113</v>
      </c>
      <c r="AH24" s="40" t="s">
        <v>73</v>
      </c>
    </row>
    <row r="25" spans="1:34" ht="13" thickBot="1" x14ac:dyDescent="0.3">
      <c r="A25" s="36" t="s">
        <v>67</v>
      </c>
      <c r="B25" s="36" t="s">
        <v>260</v>
      </c>
      <c r="C25" s="36" t="s">
        <v>272</v>
      </c>
      <c r="D25" s="36" t="s">
        <v>102</v>
      </c>
      <c r="E25" s="36" t="s">
        <v>60</v>
      </c>
      <c r="F25" s="37"/>
      <c r="G25" s="36" t="s">
        <v>262</v>
      </c>
      <c r="H25" s="36" t="s">
        <v>25</v>
      </c>
      <c r="I25" s="36" t="s">
        <v>263</v>
      </c>
      <c r="J25" s="36" t="s">
        <v>120</v>
      </c>
      <c r="K25" s="36" t="s">
        <v>273</v>
      </c>
      <c r="L25" s="36" t="s">
        <v>19</v>
      </c>
      <c r="M25" s="36" t="s">
        <v>274</v>
      </c>
      <c r="N25" s="37"/>
      <c r="O25" s="36" t="s">
        <v>29</v>
      </c>
      <c r="P25" s="36" t="s">
        <v>275</v>
      </c>
      <c r="Q25" s="36" t="s">
        <v>21</v>
      </c>
      <c r="R25" s="36" t="s">
        <v>109</v>
      </c>
      <c r="S25" s="36" t="s">
        <v>267</v>
      </c>
      <c r="T25" s="36" t="s">
        <v>22</v>
      </c>
      <c r="U25" s="36" t="s">
        <v>169</v>
      </c>
      <c r="V25" s="36" t="s">
        <v>23</v>
      </c>
      <c r="W25" s="38">
        <v>31.33</v>
      </c>
      <c r="X25" s="37"/>
      <c r="Y25" s="38">
        <v>21.86</v>
      </c>
      <c r="Z25" s="38">
        <v>9.4700000000000006</v>
      </c>
      <c r="AA25" s="36" t="s">
        <v>276</v>
      </c>
      <c r="AB25" s="36" t="s">
        <v>24</v>
      </c>
      <c r="AC25" s="36" t="s">
        <v>277</v>
      </c>
      <c r="AD25" s="36" t="s">
        <v>272</v>
      </c>
      <c r="AE25" s="37"/>
      <c r="AF25" s="37"/>
      <c r="AG25" s="39" t="s">
        <v>128</v>
      </c>
      <c r="AH25" s="40" t="s">
        <v>114</v>
      </c>
    </row>
    <row r="26" spans="1:34" ht="13" thickBot="1" x14ac:dyDescent="0.3">
      <c r="A26" s="36" t="s">
        <v>99</v>
      </c>
      <c r="B26" s="36" t="s">
        <v>100</v>
      </c>
      <c r="C26" s="36" t="s">
        <v>162</v>
      </c>
      <c r="D26" s="36" t="s">
        <v>102</v>
      </c>
      <c r="E26" s="36" t="s">
        <v>18</v>
      </c>
      <c r="F26" s="37"/>
      <c r="G26" s="36" t="s">
        <v>163</v>
      </c>
      <c r="H26" s="36" t="s">
        <v>25</v>
      </c>
      <c r="I26" s="36" t="s">
        <v>164</v>
      </c>
      <c r="J26" s="36" t="s">
        <v>172</v>
      </c>
      <c r="K26" s="36" t="s">
        <v>166</v>
      </c>
      <c r="L26" s="36" t="s">
        <v>19</v>
      </c>
      <c r="M26" s="36" t="s">
        <v>278</v>
      </c>
      <c r="N26" s="37"/>
      <c r="O26" s="36" t="s">
        <v>29</v>
      </c>
      <c r="P26" s="36" t="s">
        <v>174</v>
      </c>
      <c r="Q26" s="36" t="s">
        <v>21</v>
      </c>
      <c r="R26" s="36" t="s">
        <v>109</v>
      </c>
      <c r="S26" s="36" t="s">
        <v>99</v>
      </c>
      <c r="T26" s="36" t="s">
        <v>22</v>
      </c>
      <c r="U26" s="36" t="s">
        <v>169</v>
      </c>
      <c r="V26" s="36" t="s">
        <v>23</v>
      </c>
      <c r="W26" s="41">
        <v>11</v>
      </c>
      <c r="X26" s="38">
        <v>7.76</v>
      </c>
      <c r="Y26" s="38">
        <v>2.2599999999999998</v>
      </c>
      <c r="Z26" s="38">
        <v>0.98</v>
      </c>
      <c r="AA26" s="36" t="s">
        <v>170</v>
      </c>
      <c r="AB26" s="36" t="s">
        <v>24</v>
      </c>
      <c r="AC26" s="36" t="s">
        <v>171</v>
      </c>
      <c r="AD26" s="36" t="s">
        <v>162</v>
      </c>
      <c r="AE26" s="37"/>
      <c r="AF26" s="37"/>
      <c r="AG26" s="39" t="s">
        <v>113</v>
      </c>
      <c r="AH26" s="40" t="s">
        <v>73</v>
      </c>
    </row>
    <row r="27" spans="1:34" ht="13" thickBot="1" x14ac:dyDescent="0.3">
      <c r="A27" s="36" t="s">
        <v>129</v>
      </c>
      <c r="B27" s="36" t="s">
        <v>130</v>
      </c>
      <c r="C27" s="36" t="s">
        <v>131</v>
      </c>
      <c r="D27" s="36" t="s">
        <v>102</v>
      </c>
      <c r="E27" s="36" t="s">
        <v>18</v>
      </c>
      <c r="F27" s="37"/>
      <c r="G27" s="36" t="s">
        <v>132</v>
      </c>
      <c r="H27" s="36" t="s">
        <v>25</v>
      </c>
      <c r="I27" s="36" t="s">
        <v>133</v>
      </c>
      <c r="J27" s="36" t="s">
        <v>172</v>
      </c>
      <c r="K27" s="36" t="s">
        <v>135</v>
      </c>
      <c r="L27" s="36" t="s">
        <v>19</v>
      </c>
      <c r="M27" s="36" t="s">
        <v>279</v>
      </c>
      <c r="N27" s="37"/>
      <c r="O27" s="36" t="s">
        <v>26</v>
      </c>
      <c r="P27" s="36" t="s">
        <v>280</v>
      </c>
      <c r="Q27" s="36" t="s">
        <v>21</v>
      </c>
      <c r="R27" s="36" t="s">
        <v>109</v>
      </c>
      <c r="S27" s="36" t="s">
        <v>129</v>
      </c>
      <c r="T27" s="36" t="s">
        <v>22</v>
      </c>
      <c r="U27" s="36" t="s">
        <v>281</v>
      </c>
      <c r="V27" s="36" t="s">
        <v>23</v>
      </c>
      <c r="W27" s="38">
        <v>197.46</v>
      </c>
      <c r="X27" s="38">
        <v>103.08</v>
      </c>
      <c r="Y27" s="38">
        <v>66.98</v>
      </c>
      <c r="Z27" s="38">
        <v>27.4</v>
      </c>
      <c r="AA27" s="36" t="s">
        <v>139</v>
      </c>
      <c r="AB27" s="36" t="s">
        <v>24</v>
      </c>
      <c r="AC27" s="36" t="s">
        <v>140</v>
      </c>
      <c r="AD27" s="36" t="s">
        <v>131</v>
      </c>
      <c r="AE27" s="37"/>
      <c r="AF27" s="37"/>
      <c r="AG27" s="39" t="s">
        <v>113</v>
      </c>
      <c r="AH27" s="40" t="s">
        <v>80</v>
      </c>
    </row>
    <row r="28" spans="1:34" ht="13" thickBot="1" x14ac:dyDescent="0.3">
      <c r="A28" s="36" t="s">
        <v>99</v>
      </c>
      <c r="B28" s="36" t="s">
        <v>100</v>
      </c>
      <c r="C28" s="36" t="s">
        <v>141</v>
      </c>
      <c r="D28" s="36" t="s">
        <v>102</v>
      </c>
      <c r="E28" s="36" t="s">
        <v>18</v>
      </c>
      <c r="F28" s="37"/>
      <c r="G28" s="36" t="s">
        <v>142</v>
      </c>
      <c r="H28" s="36" t="s">
        <v>25</v>
      </c>
      <c r="I28" s="36" t="s">
        <v>143</v>
      </c>
      <c r="J28" s="36" t="s">
        <v>144</v>
      </c>
      <c r="K28" s="36" t="s">
        <v>145</v>
      </c>
      <c r="L28" s="36" t="s">
        <v>19</v>
      </c>
      <c r="M28" s="36" t="s">
        <v>282</v>
      </c>
      <c r="N28" s="37"/>
      <c r="O28" s="36" t="s">
        <v>29</v>
      </c>
      <c r="P28" s="36" t="s">
        <v>147</v>
      </c>
      <c r="Q28" s="36" t="s">
        <v>21</v>
      </c>
      <c r="R28" s="36" t="s">
        <v>109</v>
      </c>
      <c r="S28" s="36" t="s">
        <v>99</v>
      </c>
      <c r="T28" s="36" t="s">
        <v>22</v>
      </c>
      <c r="U28" s="36" t="s">
        <v>61</v>
      </c>
      <c r="V28" s="36" t="s">
        <v>23</v>
      </c>
      <c r="W28" s="38">
        <v>15.25</v>
      </c>
      <c r="X28" s="38">
        <v>10.76</v>
      </c>
      <c r="Y28" s="38">
        <v>3.13</v>
      </c>
      <c r="Z28" s="38">
        <v>1.36</v>
      </c>
      <c r="AA28" s="36" t="s">
        <v>148</v>
      </c>
      <c r="AB28" s="36" t="s">
        <v>24</v>
      </c>
      <c r="AC28" s="36" t="s">
        <v>149</v>
      </c>
      <c r="AD28" s="36" t="s">
        <v>141</v>
      </c>
      <c r="AE28" s="37"/>
      <c r="AF28" s="37"/>
      <c r="AG28" s="39" t="s">
        <v>113</v>
      </c>
      <c r="AH28" s="40" t="s">
        <v>114</v>
      </c>
    </row>
    <row r="29" spans="1:34" ht="13" thickBot="1" x14ac:dyDescent="0.3">
      <c r="A29" s="36" t="s">
        <v>99</v>
      </c>
      <c r="B29" s="36" t="s">
        <v>100</v>
      </c>
      <c r="C29" s="36" t="s">
        <v>162</v>
      </c>
      <c r="D29" s="36" t="s">
        <v>102</v>
      </c>
      <c r="E29" s="36" t="s">
        <v>18</v>
      </c>
      <c r="F29" s="37"/>
      <c r="G29" s="36" t="s">
        <v>163</v>
      </c>
      <c r="H29" s="36" t="s">
        <v>25</v>
      </c>
      <c r="I29" s="36" t="s">
        <v>164</v>
      </c>
      <c r="J29" s="36" t="s">
        <v>144</v>
      </c>
      <c r="K29" s="36" t="s">
        <v>166</v>
      </c>
      <c r="L29" s="36" t="s">
        <v>19</v>
      </c>
      <c r="M29" s="36" t="s">
        <v>283</v>
      </c>
      <c r="N29" s="37"/>
      <c r="O29" s="36" t="s">
        <v>26</v>
      </c>
      <c r="P29" s="36" t="s">
        <v>230</v>
      </c>
      <c r="Q29" s="36" t="s">
        <v>21</v>
      </c>
      <c r="R29" s="36" t="s">
        <v>109</v>
      </c>
      <c r="S29" s="36" t="s">
        <v>99</v>
      </c>
      <c r="T29" s="36" t="s">
        <v>22</v>
      </c>
      <c r="U29" s="36" t="s">
        <v>69</v>
      </c>
      <c r="V29" s="36" t="s">
        <v>23</v>
      </c>
      <c r="W29" s="41">
        <v>35</v>
      </c>
      <c r="X29" s="38">
        <v>24.7</v>
      </c>
      <c r="Y29" s="38">
        <v>7.18</v>
      </c>
      <c r="Z29" s="38">
        <v>3.12</v>
      </c>
      <c r="AA29" s="36" t="s">
        <v>170</v>
      </c>
      <c r="AB29" s="36" t="s">
        <v>24</v>
      </c>
      <c r="AC29" s="36" t="s">
        <v>171</v>
      </c>
      <c r="AD29" s="36" t="s">
        <v>162</v>
      </c>
      <c r="AE29" s="37"/>
      <c r="AF29" s="37"/>
      <c r="AG29" s="39" t="s">
        <v>113</v>
      </c>
      <c r="AH29" s="40" t="s">
        <v>80</v>
      </c>
    </row>
    <row r="30" spans="1:34" ht="13" thickBot="1" x14ac:dyDescent="0.3">
      <c r="A30" s="36" t="s">
        <v>78</v>
      </c>
      <c r="B30" s="36" t="s">
        <v>284</v>
      </c>
      <c r="C30" s="36" t="s">
        <v>197</v>
      </c>
      <c r="D30" s="36" t="s">
        <v>102</v>
      </c>
      <c r="E30" s="36" t="s">
        <v>60</v>
      </c>
      <c r="F30" s="37"/>
      <c r="G30" s="36" t="s">
        <v>198</v>
      </c>
      <c r="H30" s="36" t="s">
        <v>25</v>
      </c>
      <c r="I30" s="36" t="s">
        <v>199</v>
      </c>
      <c r="J30" s="36" t="s">
        <v>200</v>
      </c>
      <c r="K30" s="36" t="s">
        <v>285</v>
      </c>
      <c r="L30" s="36" t="s">
        <v>19</v>
      </c>
      <c r="M30" s="36" t="s">
        <v>202</v>
      </c>
      <c r="N30" s="37"/>
      <c r="O30" s="36" t="s">
        <v>29</v>
      </c>
      <c r="P30" s="36" t="s">
        <v>203</v>
      </c>
      <c r="Q30" s="36" t="s">
        <v>21</v>
      </c>
      <c r="R30" s="36" t="s">
        <v>109</v>
      </c>
      <c r="S30" s="36" t="s">
        <v>286</v>
      </c>
      <c r="T30" s="36" t="s">
        <v>22</v>
      </c>
      <c r="U30" s="36" t="s">
        <v>68</v>
      </c>
      <c r="V30" s="36" t="s">
        <v>23</v>
      </c>
      <c r="W30" s="38">
        <v>210.52</v>
      </c>
      <c r="X30" s="37"/>
      <c r="Y30" s="38">
        <v>146.88999999999999</v>
      </c>
      <c r="Z30" s="38">
        <v>63.63</v>
      </c>
      <c r="AA30" s="36" t="s">
        <v>287</v>
      </c>
      <c r="AB30" s="36" t="s">
        <v>24</v>
      </c>
      <c r="AC30" s="36" t="s">
        <v>205</v>
      </c>
      <c r="AD30" s="36" t="s">
        <v>197</v>
      </c>
      <c r="AE30" s="37"/>
      <c r="AF30" s="37"/>
      <c r="AG30" s="39" t="s">
        <v>128</v>
      </c>
      <c r="AH30" s="40" t="s">
        <v>114</v>
      </c>
    </row>
    <row r="31" spans="1:34" ht="13" thickBot="1" x14ac:dyDescent="0.3">
      <c r="A31" s="36" t="s">
        <v>150</v>
      </c>
      <c r="B31" s="36" t="s">
        <v>151</v>
      </c>
      <c r="C31" s="36" t="s">
        <v>288</v>
      </c>
      <c r="D31" s="36" t="s">
        <v>102</v>
      </c>
      <c r="E31" s="36" t="s">
        <v>18</v>
      </c>
      <c r="F31" s="37"/>
      <c r="G31" s="36" t="s">
        <v>289</v>
      </c>
      <c r="H31" s="36" t="s">
        <v>25</v>
      </c>
      <c r="I31" s="36" t="s">
        <v>290</v>
      </c>
      <c r="J31" s="36" t="s">
        <v>165</v>
      </c>
      <c r="K31" s="36" t="s">
        <v>246</v>
      </c>
      <c r="L31" s="36" t="s">
        <v>19</v>
      </c>
      <c r="M31" s="36" t="s">
        <v>291</v>
      </c>
      <c r="N31" s="37"/>
      <c r="O31" s="36" t="s">
        <v>29</v>
      </c>
      <c r="P31" s="36" t="s">
        <v>292</v>
      </c>
      <c r="Q31" s="36" t="s">
        <v>21</v>
      </c>
      <c r="R31" s="36" t="s">
        <v>109</v>
      </c>
      <c r="S31" s="36" t="s">
        <v>225</v>
      </c>
      <c r="T31" s="36" t="s">
        <v>22</v>
      </c>
      <c r="U31" s="36" t="s">
        <v>61</v>
      </c>
      <c r="V31" s="36" t="s">
        <v>23</v>
      </c>
      <c r="W31" s="38">
        <v>4.4800000000000004</v>
      </c>
      <c r="X31" s="38">
        <v>3.16</v>
      </c>
      <c r="Y31" s="38">
        <v>0.92</v>
      </c>
      <c r="Z31" s="38">
        <v>0.4</v>
      </c>
      <c r="AA31" s="36" t="s">
        <v>250</v>
      </c>
      <c r="AB31" s="36" t="s">
        <v>24</v>
      </c>
      <c r="AC31" s="36" t="s">
        <v>293</v>
      </c>
      <c r="AD31" s="36" t="s">
        <v>288</v>
      </c>
      <c r="AE31" s="37"/>
      <c r="AF31" s="37"/>
      <c r="AG31" s="39" t="s">
        <v>113</v>
      </c>
      <c r="AH31" s="40" t="s">
        <v>114</v>
      </c>
    </row>
    <row r="32" spans="1:34" ht="13" thickBot="1" x14ac:dyDescent="0.3">
      <c r="A32" s="36" t="s">
        <v>64</v>
      </c>
      <c r="B32" s="36" t="s">
        <v>175</v>
      </c>
      <c r="C32" s="36" t="s">
        <v>294</v>
      </c>
      <c r="D32" s="36" t="s">
        <v>63</v>
      </c>
      <c r="E32" s="36" t="s">
        <v>27</v>
      </c>
      <c r="F32" s="37"/>
      <c r="G32" s="36" t="s">
        <v>295</v>
      </c>
      <c r="H32" s="36" t="s">
        <v>25</v>
      </c>
      <c r="I32" s="36" t="s">
        <v>296</v>
      </c>
      <c r="J32" s="36" t="s">
        <v>221</v>
      </c>
      <c r="K32" s="36" t="s">
        <v>297</v>
      </c>
      <c r="L32" s="36" t="s">
        <v>19</v>
      </c>
      <c r="M32" s="36" t="s">
        <v>298</v>
      </c>
      <c r="N32" s="37"/>
      <c r="O32" s="36" t="s">
        <v>29</v>
      </c>
      <c r="P32" s="36" t="s">
        <v>299</v>
      </c>
      <c r="Q32" s="36" t="s">
        <v>21</v>
      </c>
      <c r="R32" s="36" t="s">
        <v>109</v>
      </c>
      <c r="S32" s="36" t="s">
        <v>64</v>
      </c>
      <c r="T32" s="36" t="s">
        <v>22</v>
      </c>
      <c r="U32" s="36" t="s">
        <v>159</v>
      </c>
      <c r="V32" s="36" t="s">
        <v>23</v>
      </c>
      <c r="W32" s="38">
        <v>17.399999999999999</v>
      </c>
      <c r="X32" s="38">
        <v>17.399999999999999</v>
      </c>
      <c r="Y32" s="37"/>
      <c r="Z32" s="37"/>
      <c r="AA32" s="36" t="s">
        <v>300</v>
      </c>
      <c r="AB32" s="36" t="s">
        <v>24</v>
      </c>
      <c r="AC32" s="36" t="s">
        <v>301</v>
      </c>
      <c r="AD32" s="36" t="s">
        <v>294</v>
      </c>
      <c r="AE32" s="37"/>
      <c r="AF32" s="37"/>
      <c r="AG32" s="39" t="s">
        <v>80</v>
      </c>
      <c r="AH32" s="40" t="s">
        <v>302</v>
      </c>
    </row>
    <row r="33" spans="1:34" ht="13" thickBot="1" x14ac:dyDescent="0.3">
      <c r="A33" s="36" t="s">
        <v>64</v>
      </c>
      <c r="B33" s="36" t="s">
        <v>175</v>
      </c>
      <c r="C33" s="36" t="s">
        <v>176</v>
      </c>
      <c r="D33" s="36" t="s">
        <v>102</v>
      </c>
      <c r="E33" s="36" t="s">
        <v>60</v>
      </c>
      <c r="F33" s="37"/>
      <c r="G33" s="36" t="s">
        <v>177</v>
      </c>
      <c r="H33" s="36" t="s">
        <v>25</v>
      </c>
      <c r="I33" s="36" t="s">
        <v>178</v>
      </c>
      <c r="J33" s="36" t="s">
        <v>179</v>
      </c>
      <c r="K33" s="36" t="s">
        <v>180</v>
      </c>
      <c r="L33" s="36" t="s">
        <v>19</v>
      </c>
      <c r="M33" s="36" t="s">
        <v>303</v>
      </c>
      <c r="N33" s="37"/>
      <c r="O33" s="36" t="s">
        <v>29</v>
      </c>
      <c r="P33" s="36" t="s">
        <v>182</v>
      </c>
      <c r="Q33" s="36" t="s">
        <v>21</v>
      </c>
      <c r="R33" s="36" t="s">
        <v>109</v>
      </c>
      <c r="S33" s="36" t="s">
        <v>183</v>
      </c>
      <c r="T33" s="36" t="s">
        <v>22</v>
      </c>
      <c r="U33" s="36" t="s">
        <v>68</v>
      </c>
      <c r="V33" s="36" t="s">
        <v>23</v>
      </c>
      <c r="W33" s="38">
        <v>123.41</v>
      </c>
      <c r="X33" s="37"/>
      <c r="Y33" s="38">
        <v>86.11</v>
      </c>
      <c r="Z33" s="38">
        <v>37.299999999999997</v>
      </c>
      <c r="AA33" s="36" t="s">
        <v>184</v>
      </c>
      <c r="AB33" s="36" t="s">
        <v>24</v>
      </c>
      <c r="AC33" s="36" t="s">
        <v>185</v>
      </c>
      <c r="AD33" s="36" t="s">
        <v>176</v>
      </c>
      <c r="AE33" s="37"/>
      <c r="AF33" s="37"/>
      <c r="AG33" s="39" t="s">
        <v>128</v>
      </c>
      <c r="AH33" s="40" t="s">
        <v>114</v>
      </c>
    </row>
    <row r="34" spans="1:34" ht="13" thickBot="1" x14ac:dyDescent="0.3">
      <c r="A34" s="36" t="s">
        <v>78</v>
      </c>
      <c r="B34" s="36" t="s">
        <v>284</v>
      </c>
      <c r="C34" s="36" t="s">
        <v>197</v>
      </c>
      <c r="D34" s="36" t="s">
        <v>102</v>
      </c>
      <c r="E34" s="36" t="s">
        <v>60</v>
      </c>
      <c r="F34" s="37"/>
      <c r="G34" s="36" t="s">
        <v>118</v>
      </c>
      <c r="H34" s="36" t="s">
        <v>25</v>
      </c>
      <c r="I34" s="36" t="s">
        <v>119</v>
      </c>
      <c r="J34" s="36" t="s">
        <v>200</v>
      </c>
      <c r="K34" s="36" t="s">
        <v>285</v>
      </c>
      <c r="L34" s="36" t="s">
        <v>19</v>
      </c>
      <c r="M34" s="36" t="s">
        <v>304</v>
      </c>
      <c r="N34" s="37"/>
      <c r="O34" s="36" t="s">
        <v>29</v>
      </c>
      <c r="P34" s="36" t="s">
        <v>305</v>
      </c>
      <c r="Q34" s="36" t="s">
        <v>21</v>
      </c>
      <c r="R34" s="36" t="s">
        <v>109</v>
      </c>
      <c r="S34" s="36" t="s">
        <v>286</v>
      </c>
      <c r="T34" s="36" t="s">
        <v>22</v>
      </c>
      <c r="U34" s="36" t="s">
        <v>68</v>
      </c>
      <c r="V34" s="36" t="s">
        <v>23</v>
      </c>
      <c r="W34" s="38">
        <v>210.52</v>
      </c>
      <c r="X34" s="37"/>
      <c r="Y34" s="38">
        <v>146.88999999999999</v>
      </c>
      <c r="Z34" s="38">
        <v>63.63</v>
      </c>
      <c r="AA34" s="36" t="s">
        <v>287</v>
      </c>
      <c r="AB34" s="36" t="s">
        <v>24</v>
      </c>
      <c r="AC34" s="36" t="s">
        <v>205</v>
      </c>
      <c r="AD34" s="36" t="s">
        <v>197</v>
      </c>
      <c r="AE34" s="37"/>
      <c r="AF34" s="37"/>
      <c r="AG34" s="39" t="s">
        <v>128</v>
      </c>
      <c r="AH34" s="40" t="s">
        <v>114</v>
      </c>
    </row>
    <row r="35" spans="1:34" ht="13" thickBot="1" x14ac:dyDescent="0.3">
      <c r="A35" s="36" t="s">
        <v>99</v>
      </c>
      <c r="B35" s="36" t="s">
        <v>100</v>
      </c>
      <c r="C35" s="36" t="s">
        <v>162</v>
      </c>
      <c r="D35" s="36" t="s">
        <v>102</v>
      </c>
      <c r="E35" s="36" t="s">
        <v>18</v>
      </c>
      <c r="F35" s="37"/>
      <c r="G35" s="36" t="s">
        <v>163</v>
      </c>
      <c r="H35" s="36" t="s">
        <v>25</v>
      </c>
      <c r="I35" s="36" t="s">
        <v>164</v>
      </c>
      <c r="J35" s="36" t="s">
        <v>172</v>
      </c>
      <c r="K35" s="36" t="s">
        <v>166</v>
      </c>
      <c r="L35" s="36" t="s">
        <v>19</v>
      </c>
      <c r="M35" s="36" t="s">
        <v>306</v>
      </c>
      <c r="N35" s="37"/>
      <c r="O35" s="36" t="s">
        <v>29</v>
      </c>
      <c r="P35" s="36" t="s">
        <v>174</v>
      </c>
      <c r="Q35" s="36" t="s">
        <v>21</v>
      </c>
      <c r="R35" s="36" t="s">
        <v>109</v>
      </c>
      <c r="S35" s="36" t="s">
        <v>99</v>
      </c>
      <c r="T35" s="36" t="s">
        <v>22</v>
      </c>
      <c r="U35" s="36" t="s">
        <v>61</v>
      </c>
      <c r="V35" s="36" t="s">
        <v>23</v>
      </c>
      <c r="W35" s="38">
        <v>58.39</v>
      </c>
      <c r="X35" s="38">
        <v>41.21</v>
      </c>
      <c r="Y35" s="38">
        <v>11.98</v>
      </c>
      <c r="Z35" s="38">
        <v>5.2</v>
      </c>
      <c r="AA35" s="36" t="s">
        <v>170</v>
      </c>
      <c r="AB35" s="36" t="s">
        <v>24</v>
      </c>
      <c r="AC35" s="36" t="s">
        <v>171</v>
      </c>
      <c r="AD35" s="36" t="s">
        <v>162</v>
      </c>
      <c r="AE35" s="37"/>
      <c r="AF35" s="37"/>
      <c r="AG35" s="39" t="s">
        <v>113</v>
      </c>
      <c r="AH35" s="40" t="s">
        <v>80</v>
      </c>
    </row>
    <row r="36" spans="1:34" ht="13" thickBot="1" x14ac:dyDescent="0.3">
      <c r="A36" s="36" t="s">
        <v>99</v>
      </c>
      <c r="B36" s="36" t="s">
        <v>100</v>
      </c>
      <c r="C36" s="36" t="s">
        <v>162</v>
      </c>
      <c r="D36" s="36" t="s">
        <v>102</v>
      </c>
      <c r="E36" s="36" t="s">
        <v>18</v>
      </c>
      <c r="F36" s="37"/>
      <c r="G36" s="36" t="s">
        <v>163</v>
      </c>
      <c r="H36" s="36" t="s">
        <v>25</v>
      </c>
      <c r="I36" s="36" t="s">
        <v>164</v>
      </c>
      <c r="J36" s="36" t="s">
        <v>144</v>
      </c>
      <c r="K36" s="36" t="s">
        <v>166</v>
      </c>
      <c r="L36" s="36" t="s">
        <v>19</v>
      </c>
      <c r="M36" s="36" t="s">
        <v>307</v>
      </c>
      <c r="N36" s="37"/>
      <c r="O36" s="36" t="s">
        <v>29</v>
      </c>
      <c r="P36" s="36" t="s">
        <v>230</v>
      </c>
      <c r="Q36" s="36" t="s">
        <v>21</v>
      </c>
      <c r="R36" s="36" t="s">
        <v>109</v>
      </c>
      <c r="S36" s="36" t="s">
        <v>99</v>
      </c>
      <c r="T36" s="36" t="s">
        <v>22</v>
      </c>
      <c r="U36" s="36" t="s">
        <v>169</v>
      </c>
      <c r="V36" s="36" t="s">
        <v>23</v>
      </c>
      <c r="W36" s="38">
        <v>85.48</v>
      </c>
      <c r="X36" s="38">
        <v>60.33</v>
      </c>
      <c r="Y36" s="38">
        <v>17.53</v>
      </c>
      <c r="Z36" s="38">
        <v>7.62</v>
      </c>
      <c r="AA36" s="36" t="s">
        <v>170</v>
      </c>
      <c r="AB36" s="36" t="s">
        <v>24</v>
      </c>
      <c r="AC36" s="36" t="s">
        <v>171</v>
      </c>
      <c r="AD36" s="36" t="s">
        <v>162</v>
      </c>
      <c r="AE36" s="37"/>
      <c r="AF36" s="37"/>
      <c r="AG36" s="39" t="s">
        <v>113</v>
      </c>
      <c r="AH36" s="40" t="s">
        <v>80</v>
      </c>
    </row>
    <row r="37" spans="1:34" ht="13" thickBot="1" x14ac:dyDescent="0.3">
      <c r="A37" s="36" t="s">
        <v>186</v>
      </c>
      <c r="B37" s="36" t="s">
        <v>187</v>
      </c>
      <c r="C37" s="36" t="s">
        <v>308</v>
      </c>
      <c r="D37" s="36" t="s">
        <v>66</v>
      </c>
      <c r="E37" s="36" t="s">
        <v>60</v>
      </c>
      <c r="F37" s="37"/>
      <c r="G37" s="36" t="s">
        <v>188</v>
      </c>
      <c r="H37" s="36" t="s">
        <v>25</v>
      </c>
      <c r="I37" s="36" t="s">
        <v>189</v>
      </c>
      <c r="J37" s="36" t="s">
        <v>190</v>
      </c>
      <c r="K37" s="36" t="s">
        <v>191</v>
      </c>
      <c r="L37" s="36" t="s">
        <v>19</v>
      </c>
      <c r="M37" s="36" t="s">
        <v>309</v>
      </c>
      <c r="N37" s="37"/>
      <c r="O37" s="36" t="s">
        <v>26</v>
      </c>
      <c r="P37" s="36" t="s">
        <v>310</v>
      </c>
      <c r="Q37" s="36" t="s">
        <v>21</v>
      </c>
      <c r="R37" s="36" t="s">
        <v>109</v>
      </c>
      <c r="S37" s="36" t="s">
        <v>186</v>
      </c>
      <c r="T37" s="36" t="s">
        <v>22</v>
      </c>
      <c r="U37" s="36" t="s">
        <v>281</v>
      </c>
      <c r="V37" s="36" t="s">
        <v>23</v>
      </c>
      <c r="W37" s="41">
        <v>12333</v>
      </c>
      <c r="X37" s="37"/>
      <c r="Y37" s="37"/>
      <c r="Z37" s="41">
        <v>12333</v>
      </c>
      <c r="AA37" s="36" t="s">
        <v>195</v>
      </c>
      <c r="AB37" s="36" t="s">
        <v>24</v>
      </c>
      <c r="AC37" s="36" t="s">
        <v>311</v>
      </c>
      <c r="AD37" s="36" t="s">
        <v>308</v>
      </c>
      <c r="AE37" s="37"/>
      <c r="AF37" s="37"/>
      <c r="AG37" s="39" t="s">
        <v>70</v>
      </c>
      <c r="AH37" s="40" t="s">
        <v>196</v>
      </c>
    </row>
    <row r="38" spans="1:34" ht="13" thickBot="1" x14ac:dyDescent="0.3">
      <c r="A38" s="36" t="s">
        <v>78</v>
      </c>
      <c r="B38" s="36" t="s">
        <v>284</v>
      </c>
      <c r="C38" s="36" t="s">
        <v>197</v>
      </c>
      <c r="D38" s="36" t="s">
        <v>63</v>
      </c>
      <c r="E38" s="36" t="s">
        <v>60</v>
      </c>
      <c r="F38" s="37"/>
      <c r="G38" s="36" t="s">
        <v>312</v>
      </c>
      <c r="H38" s="36" t="s">
        <v>25</v>
      </c>
      <c r="I38" s="36" t="s">
        <v>313</v>
      </c>
      <c r="J38" s="36" t="s">
        <v>200</v>
      </c>
      <c r="K38" s="36" t="s">
        <v>314</v>
      </c>
      <c r="L38" s="36" t="s">
        <v>19</v>
      </c>
      <c r="M38" s="36" t="s">
        <v>315</v>
      </c>
      <c r="N38" s="37"/>
      <c r="O38" s="36" t="s">
        <v>29</v>
      </c>
      <c r="P38" s="36" t="s">
        <v>316</v>
      </c>
      <c r="Q38" s="36" t="s">
        <v>21</v>
      </c>
      <c r="R38" s="36" t="s">
        <v>109</v>
      </c>
      <c r="S38" s="36" t="s">
        <v>78</v>
      </c>
      <c r="T38" s="36" t="s">
        <v>22</v>
      </c>
      <c r="U38" s="36" t="s">
        <v>68</v>
      </c>
      <c r="V38" s="36" t="s">
        <v>23</v>
      </c>
      <c r="W38" s="38">
        <v>210.52</v>
      </c>
      <c r="X38" s="37"/>
      <c r="Y38" s="38">
        <v>210.52</v>
      </c>
      <c r="Z38" s="37"/>
      <c r="AA38" s="36" t="s">
        <v>317</v>
      </c>
      <c r="AB38" s="36" t="s">
        <v>24</v>
      </c>
      <c r="AC38" s="36" t="s">
        <v>205</v>
      </c>
      <c r="AD38" s="36" t="s">
        <v>197</v>
      </c>
      <c r="AE38" s="37"/>
      <c r="AF38" s="37"/>
      <c r="AG38" s="39" t="s">
        <v>72</v>
      </c>
      <c r="AH38" s="40" t="s">
        <v>114</v>
      </c>
    </row>
    <row r="39" spans="1:34" ht="13" thickBot="1" x14ac:dyDescent="0.3">
      <c r="A39" s="36" t="s">
        <v>99</v>
      </c>
      <c r="B39" s="36" t="s">
        <v>100</v>
      </c>
      <c r="C39" s="36" t="s">
        <v>162</v>
      </c>
      <c r="D39" s="36" t="s">
        <v>102</v>
      </c>
      <c r="E39" s="36" t="s">
        <v>18</v>
      </c>
      <c r="F39" s="37"/>
      <c r="G39" s="36" t="s">
        <v>163</v>
      </c>
      <c r="H39" s="36" t="s">
        <v>25</v>
      </c>
      <c r="I39" s="36" t="s">
        <v>164</v>
      </c>
      <c r="J39" s="36" t="s">
        <v>105</v>
      </c>
      <c r="K39" s="36" t="s">
        <v>166</v>
      </c>
      <c r="L39" s="36" t="s">
        <v>19</v>
      </c>
      <c r="M39" s="36" t="s">
        <v>318</v>
      </c>
      <c r="N39" s="37"/>
      <c r="O39" s="36" t="s">
        <v>29</v>
      </c>
      <c r="P39" s="36" t="s">
        <v>319</v>
      </c>
      <c r="Q39" s="36" t="s">
        <v>21</v>
      </c>
      <c r="R39" s="36" t="s">
        <v>109</v>
      </c>
      <c r="S39" s="36" t="s">
        <v>99</v>
      </c>
      <c r="T39" s="36" t="s">
        <v>22</v>
      </c>
      <c r="U39" s="36" t="s">
        <v>249</v>
      </c>
      <c r="V39" s="36" t="s">
        <v>23</v>
      </c>
      <c r="W39" s="38">
        <v>166.6</v>
      </c>
      <c r="X39" s="38">
        <v>117.58</v>
      </c>
      <c r="Y39" s="38">
        <v>34.17</v>
      </c>
      <c r="Z39" s="38">
        <v>14.85</v>
      </c>
      <c r="AA39" s="36" t="s">
        <v>170</v>
      </c>
      <c r="AB39" s="36" t="s">
        <v>24</v>
      </c>
      <c r="AC39" s="36" t="s">
        <v>171</v>
      </c>
      <c r="AD39" s="36" t="s">
        <v>162</v>
      </c>
      <c r="AE39" s="37"/>
      <c r="AF39" s="37"/>
      <c r="AG39" s="39" t="s">
        <v>113</v>
      </c>
      <c r="AH39" s="40" t="s">
        <v>80</v>
      </c>
    </row>
    <row r="40" spans="1:34" ht="13" thickBot="1" x14ac:dyDescent="0.3">
      <c r="A40" s="36" t="s">
        <v>99</v>
      </c>
      <c r="B40" s="36" t="s">
        <v>100</v>
      </c>
      <c r="C40" s="36" t="s">
        <v>162</v>
      </c>
      <c r="D40" s="36" t="s">
        <v>102</v>
      </c>
      <c r="E40" s="36" t="s">
        <v>18</v>
      </c>
      <c r="F40" s="37"/>
      <c r="G40" s="36" t="s">
        <v>163</v>
      </c>
      <c r="H40" s="36" t="s">
        <v>25</v>
      </c>
      <c r="I40" s="36" t="s">
        <v>164</v>
      </c>
      <c r="J40" s="36" t="s">
        <v>165</v>
      </c>
      <c r="K40" s="36" t="s">
        <v>166</v>
      </c>
      <c r="L40" s="36" t="s">
        <v>19</v>
      </c>
      <c r="M40" s="36" t="s">
        <v>320</v>
      </c>
      <c r="N40" s="37"/>
      <c r="O40" s="36" t="s">
        <v>29</v>
      </c>
      <c r="P40" s="36" t="s">
        <v>168</v>
      </c>
      <c r="Q40" s="36" t="s">
        <v>21</v>
      </c>
      <c r="R40" s="36" t="s">
        <v>109</v>
      </c>
      <c r="S40" s="36" t="s">
        <v>99</v>
      </c>
      <c r="T40" s="36" t="s">
        <v>22</v>
      </c>
      <c r="U40" s="36" t="s">
        <v>61</v>
      </c>
      <c r="V40" s="36" t="s">
        <v>23</v>
      </c>
      <c r="W40" s="38">
        <v>31.56</v>
      </c>
      <c r="X40" s="38">
        <v>22.27</v>
      </c>
      <c r="Y40" s="38">
        <v>6.47</v>
      </c>
      <c r="Z40" s="38">
        <v>2.82</v>
      </c>
      <c r="AA40" s="36" t="s">
        <v>170</v>
      </c>
      <c r="AB40" s="36" t="s">
        <v>24</v>
      </c>
      <c r="AC40" s="36" t="s">
        <v>171</v>
      </c>
      <c r="AD40" s="36" t="s">
        <v>162</v>
      </c>
      <c r="AE40" s="37"/>
      <c r="AF40" s="37"/>
      <c r="AG40" s="39" t="s">
        <v>113</v>
      </c>
      <c r="AH40" s="40" t="s">
        <v>80</v>
      </c>
    </row>
    <row r="41" spans="1:34" ht="13" thickBot="1" x14ac:dyDescent="0.3">
      <c r="A41" s="36" t="s">
        <v>99</v>
      </c>
      <c r="B41" s="36" t="s">
        <v>100</v>
      </c>
      <c r="C41" s="37"/>
      <c r="D41" s="36" t="s">
        <v>102</v>
      </c>
      <c r="E41" s="36" t="s">
        <v>18</v>
      </c>
      <c r="F41" s="37"/>
      <c r="G41" s="36" t="s">
        <v>231</v>
      </c>
      <c r="H41" s="36" t="s">
        <v>25</v>
      </c>
      <c r="I41" s="36" t="s">
        <v>232</v>
      </c>
      <c r="J41" s="36" t="s">
        <v>134</v>
      </c>
      <c r="K41" s="36" t="s">
        <v>234</v>
      </c>
      <c r="L41" s="36" t="s">
        <v>235</v>
      </c>
      <c r="M41" s="36" t="s">
        <v>321</v>
      </c>
      <c r="N41" s="37"/>
      <c r="O41" s="36" t="s">
        <v>237</v>
      </c>
      <c r="P41" s="37"/>
      <c r="Q41" s="36" t="s">
        <v>21</v>
      </c>
      <c r="R41" s="36" t="s">
        <v>109</v>
      </c>
      <c r="S41" s="36" t="s">
        <v>238</v>
      </c>
      <c r="T41" s="36" t="s">
        <v>22</v>
      </c>
      <c r="U41" s="36" t="s">
        <v>239</v>
      </c>
      <c r="V41" s="36" t="s">
        <v>79</v>
      </c>
      <c r="W41" s="38">
        <v>1182.08</v>
      </c>
      <c r="X41" s="38">
        <v>834.29</v>
      </c>
      <c r="Y41" s="38">
        <v>242.48</v>
      </c>
      <c r="Z41" s="38">
        <v>105.31</v>
      </c>
      <c r="AA41" s="36" t="s">
        <v>240</v>
      </c>
      <c r="AB41" s="36" t="s">
        <v>24</v>
      </c>
      <c r="AC41" s="37"/>
      <c r="AD41" s="37"/>
      <c r="AE41" s="37"/>
      <c r="AF41" s="37"/>
      <c r="AG41" s="39" t="s">
        <v>113</v>
      </c>
      <c r="AH41" s="40" t="s">
        <v>114</v>
      </c>
    </row>
    <row r="42" spans="1:34" ht="13" thickBot="1" x14ac:dyDescent="0.3">
      <c r="A42" s="36" t="s">
        <v>67</v>
      </c>
      <c r="B42" s="36" t="s">
        <v>260</v>
      </c>
      <c r="C42" s="36" t="s">
        <v>261</v>
      </c>
      <c r="D42" s="36" t="s">
        <v>102</v>
      </c>
      <c r="E42" s="36" t="s">
        <v>60</v>
      </c>
      <c r="F42" s="37"/>
      <c r="G42" s="36" t="s">
        <v>262</v>
      </c>
      <c r="H42" s="36" t="s">
        <v>25</v>
      </c>
      <c r="I42" s="36" t="s">
        <v>263</v>
      </c>
      <c r="J42" s="36" t="s">
        <v>179</v>
      </c>
      <c r="K42" s="36" t="s">
        <v>264</v>
      </c>
      <c r="L42" s="36" t="s">
        <v>19</v>
      </c>
      <c r="M42" s="36" t="s">
        <v>265</v>
      </c>
      <c r="N42" s="37"/>
      <c r="O42" s="36" t="s">
        <v>29</v>
      </c>
      <c r="P42" s="36" t="s">
        <v>266</v>
      </c>
      <c r="Q42" s="36" t="s">
        <v>21</v>
      </c>
      <c r="R42" s="36" t="s">
        <v>109</v>
      </c>
      <c r="S42" s="36" t="s">
        <v>322</v>
      </c>
      <c r="T42" s="36" t="s">
        <v>22</v>
      </c>
      <c r="U42" s="36" t="s">
        <v>68</v>
      </c>
      <c r="V42" s="36" t="s">
        <v>23</v>
      </c>
      <c r="W42" s="38">
        <v>133.56</v>
      </c>
      <c r="X42" s="37"/>
      <c r="Y42" s="38">
        <v>93.19</v>
      </c>
      <c r="Z42" s="38">
        <v>40.369999999999997</v>
      </c>
      <c r="AA42" s="36" t="s">
        <v>268</v>
      </c>
      <c r="AB42" s="36" t="s">
        <v>24</v>
      </c>
      <c r="AC42" s="36" t="s">
        <v>269</v>
      </c>
      <c r="AD42" s="36" t="s">
        <v>261</v>
      </c>
      <c r="AE42" s="37"/>
      <c r="AF42" s="37"/>
      <c r="AG42" s="39" t="s">
        <v>128</v>
      </c>
      <c r="AH42" s="40" t="s">
        <v>114</v>
      </c>
    </row>
    <row r="43" spans="1:34" ht="25.5" thickBot="1" x14ac:dyDescent="0.3">
      <c r="A43" s="42" t="s">
        <v>150</v>
      </c>
      <c r="B43" s="42" t="s">
        <v>151</v>
      </c>
      <c r="C43" s="42" t="s">
        <v>323</v>
      </c>
      <c r="D43" s="42" t="s">
        <v>102</v>
      </c>
      <c r="E43" s="42" t="s">
        <v>18</v>
      </c>
      <c r="F43" s="39"/>
      <c r="G43" s="42" t="s">
        <v>324</v>
      </c>
      <c r="H43" s="42" t="s">
        <v>25</v>
      </c>
      <c r="I43" s="42" t="s">
        <v>325</v>
      </c>
      <c r="J43" s="42" t="s">
        <v>200</v>
      </c>
      <c r="K43" s="42" t="s">
        <v>326</v>
      </c>
      <c r="L43" s="42" t="s">
        <v>19</v>
      </c>
      <c r="M43" s="43" t="s">
        <v>327</v>
      </c>
      <c r="N43" s="39"/>
      <c r="O43" s="42" t="s">
        <v>29</v>
      </c>
      <c r="P43" s="42" t="s">
        <v>328</v>
      </c>
      <c r="Q43" s="42" t="s">
        <v>21</v>
      </c>
      <c r="R43" s="42" t="s">
        <v>109</v>
      </c>
      <c r="S43" s="42" t="s">
        <v>329</v>
      </c>
      <c r="T43" s="42" t="s">
        <v>22</v>
      </c>
      <c r="U43" s="42" t="s">
        <v>249</v>
      </c>
      <c r="V43" s="42" t="s">
        <v>23</v>
      </c>
      <c r="W43" s="44">
        <v>436</v>
      </c>
      <c r="X43" s="45">
        <v>307.72000000000003</v>
      </c>
      <c r="Y43" s="45">
        <v>89.44</v>
      </c>
      <c r="Z43" s="45">
        <v>38.840000000000003</v>
      </c>
      <c r="AA43" s="42" t="s">
        <v>330</v>
      </c>
      <c r="AB43" s="42" t="s">
        <v>24</v>
      </c>
      <c r="AC43" s="42" t="s">
        <v>331</v>
      </c>
      <c r="AD43" s="42" t="s">
        <v>323</v>
      </c>
      <c r="AE43" s="39"/>
      <c r="AF43" s="39"/>
      <c r="AG43" s="39" t="s">
        <v>113</v>
      </c>
      <c r="AH43" s="40" t="s">
        <v>114</v>
      </c>
    </row>
    <row r="44" spans="1:34" ht="13" thickBot="1" x14ac:dyDescent="0.3">
      <c r="A44" s="36" t="s">
        <v>129</v>
      </c>
      <c r="B44" s="36" t="s">
        <v>130</v>
      </c>
      <c r="C44" s="36" t="s">
        <v>332</v>
      </c>
      <c r="D44" s="36" t="s">
        <v>102</v>
      </c>
      <c r="E44" s="36" t="s">
        <v>18</v>
      </c>
      <c r="F44" s="37"/>
      <c r="G44" s="36" t="s">
        <v>132</v>
      </c>
      <c r="H44" s="36" t="s">
        <v>25</v>
      </c>
      <c r="I44" s="36" t="s">
        <v>133</v>
      </c>
      <c r="J44" s="36" t="s">
        <v>172</v>
      </c>
      <c r="K44" s="36" t="s">
        <v>135</v>
      </c>
      <c r="L44" s="36" t="s">
        <v>19</v>
      </c>
      <c r="M44" s="36" t="s">
        <v>333</v>
      </c>
      <c r="N44" s="37"/>
      <c r="O44" s="36" t="s">
        <v>26</v>
      </c>
      <c r="P44" s="36" t="s">
        <v>334</v>
      </c>
      <c r="Q44" s="36" t="s">
        <v>21</v>
      </c>
      <c r="R44" s="36" t="s">
        <v>109</v>
      </c>
      <c r="S44" s="36" t="s">
        <v>129</v>
      </c>
      <c r="T44" s="36" t="s">
        <v>22</v>
      </c>
      <c r="U44" s="36" t="s">
        <v>215</v>
      </c>
      <c r="V44" s="36" t="s">
        <v>23</v>
      </c>
      <c r="W44" s="41">
        <v>5000</v>
      </c>
      <c r="X44" s="38">
        <v>2610.1</v>
      </c>
      <c r="Y44" s="41">
        <v>1696</v>
      </c>
      <c r="Z44" s="38">
        <v>693.9</v>
      </c>
      <c r="AA44" s="36" t="s">
        <v>139</v>
      </c>
      <c r="AB44" s="36" t="s">
        <v>24</v>
      </c>
      <c r="AC44" s="36" t="s">
        <v>335</v>
      </c>
      <c r="AD44" s="36" t="s">
        <v>332</v>
      </c>
      <c r="AE44" s="37"/>
      <c r="AF44" s="37"/>
      <c r="AG44" s="39" t="s">
        <v>113</v>
      </c>
      <c r="AH44" s="40" t="s">
        <v>80</v>
      </c>
    </row>
    <row r="45" spans="1:34" ht="13" thickBot="1" x14ac:dyDescent="0.3">
      <c r="A45" s="36" t="s">
        <v>99</v>
      </c>
      <c r="B45" s="36" t="s">
        <v>100</v>
      </c>
      <c r="C45" s="37"/>
      <c r="D45" s="36" t="s">
        <v>102</v>
      </c>
      <c r="E45" s="36" t="s">
        <v>18</v>
      </c>
      <c r="F45" s="37"/>
      <c r="G45" s="36" t="s">
        <v>231</v>
      </c>
      <c r="H45" s="36" t="s">
        <v>25</v>
      </c>
      <c r="I45" s="36" t="s">
        <v>232</v>
      </c>
      <c r="J45" s="36" t="s">
        <v>144</v>
      </c>
      <c r="K45" s="36" t="s">
        <v>234</v>
      </c>
      <c r="L45" s="36" t="s">
        <v>235</v>
      </c>
      <c r="M45" s="36" t="s">
        <v>336</v>
      </c>
      <c r="N45" s="37"/>
      <c r="O45" s="36" t="s">
        <v>237</v>
      </c>
      <c r="P45" s="37"/>
      <c r="Q45" s="36" t="s">
        <v>21</v>
      </c>
      <c r="R45" s="36" t="s">
        <v>109</v>
      </c>
      <c r="S45" s="36" t="s">
        <v>238</v>
      </c>
      <c r="T45" s="36" t="s">
        <v>22</v>
      </c>
      <c r="U45" s="36" t="s">
        <v>239</v>
      </c>
      <c r="V45" s="36" t="s">
        <v>79</v>
      </c>
      <c r="W45" s="38">
        <v>1281.79</v>
      </c>
      <c r="X45" s="38">
        <v>904.66</v>
      </c>
      <c r="Y45" s="38">
        <v>262.93</v>
      </c>
      <c r="Z45" s="38">
        <v>114.2</v>
      </c>
      <c r="AA45" s="36" t="s">
        <v>240</v>
      </c>
      <c r="AB45" s="36" t="s">
        <v>24</v>
      </c>
      <c r="AC45" s="37"/>
      <c r="AD45" s="37"/>
      <c r="AE45" s="37"/>
      <c r="AF45" s="37"/>
      <c r="AG45" s="39" t="s">
        <v>113</v>
      </c>
      <c r="AH45" s="40" t="s">
        <v>114</v>
      </c>
    </row>
    <row r="46" spans="1:34" ht="25.5" thickBot="1" x14ac:dyDescent="0.3">
      <c r="A46" s="42" t="s">
        <v>337</v>
      </c>
      <c r="B46" s="42" t="s">
        <v>338</v>
      </c>
      <c r="C46" s="42" t="s">
        <v>339</v>
      </c>
      <c r="D46" s="42" t="s">
        <v>102</v>
      </c>
      <c r="E46" s="42" t="s">
        <v>18</v>
      </c>
      <c r="F46" s="39"/>
      <c r="G46" s="42" t="s">
        <v>340</v>
      </c>
      <c r="H46" s="42" t="s">
        <v>25</v>
      </c>
      <c r="I46" s="42" t="s">
        <v>341</v>
      </c>
      <c r="J46" s="42" t="s">
        <v>190</v>
      </c>
      <c r="K46" s="42" t="s">
        <v>342</v>
      </c>
      <c r="L46" s="42" t="s">
        <v>19</v>
      </c>
      <c r="M46" s="43" t="s">
        <v>343</v>
      </c>
      <c r="N46" s="39"/>
      <c r="O46" s="42" t="s">
        <v>20</v>
      </c>
      <c r="P46" s="42" t="s">
        <v>344</v>
      </c>
      <c r="Q46" s="42" t="s">
        <v>21</v>
      </c>
      <c r="R46" s="42" t="s">
        <v>109</v>
      </c>
      <c r="S46" s="42" t="s">
        <v>337</v>
      </c>
      <c r="T46" s="42" t="s">
        <v>22</v>
      </c>
      <c r="U46" s="42" t="s">
        <v>345</v>
      </c>
      <c r="V46" s="42" t="s">
        <v>23</v>
      </c>
      <c r="W46" s="45">
        <v>774.73</v>
      </c>
      <c r="X46" s="45">
        <v>546.79</v>
      </c>
      <c r="Y46" s="45">
        <v>158.91999999999999</v>
      </c>
      <c r="Z46" s="45">
        <v>69.02</v>
      </c>
      <c r="AA46" s="42" t="s">
        <v>346</v>
      </c>
      <c r="AB46" s="42" t="s">
        <v>24</v>
      </c>
      <c r="AC46" s="42" t="s">
        <v>347</v>
      </c>
      <c r="AD46" s="42" t="s">
        <v>339</v>
      </c>
      <c r="AE46" s="39"/>
      <c r="AF46" s="39"/>
      <c r="AG46" s="39" t="s">
        <v>113</v>
      </c>
      <c r="AH46" s="40" t="s">
        <v>114</v>
      </c>
    </row>
    <row r="47" spans="1:34" ht="13" thickBot="1" x14ac:dyDescent="0.3">
      <c r="A47" s="36" t="s">
        <v>99</v>
      </c>
      <c r="B47" s="36" t="s">
        <v>100</v>
      </c>
      <c r="C47" s="36" t="s">
        <v>348</v>
      </c>
      <c r="D47" s="36" t="s">
        <v>102</v>
      </c>
      <c r="E47" s="36" t="s">
        <v>18</v>
      </c>
      <c r="F47" s="37"/>
      <c r="G47" s="36" t="s">
        <v>349</v>
      </c>
      <c r="H47" s="36" t="s">
        <v>25</v>
      </c>
      <c r="I47" s="36" t="s">
        <v>350</v>
      </c>
      <c r="J47" s="36" t="s">
        <v>105</v>
      </c>
      <c r="K47" s="36" t="s">
        <v>351</v>
      </c>
      <c r="L47" s="36" t="s">
        <v>19</v>
      </c>
      <c r="M47" s="36" t="s">
        <v>352</v>
      </c>
      <c r="N47" s="37"/>
      <c r="O47" s="36" t="s">
        <v>29</v>
      </c>
      <c r="P47" s="36" t="s">
        <v>353</v>
      </c>
      <c r="Q47" s="36" t="s">
        <v>21</v>
      </c>
      <c r="R47" s="36" t="s">
        <v>109</v>
      </c>
      <c r="S47" s="36" t="s">
        <v>99</v>
      </c>
      <c r="T47" s="36" t="s">
        <v>22</v>
      </c>
      <c r="U47" s="36" t="s">
        <v>61</v>
      </c>
      <c r="V47" s="36" t="s">
        <v>23</v>
      </c>
      <c r="W47" s="38">
        <v>36.82</v>
      </c>
      <c r="X47" s="38">
        <v>25.99</v>
      </c>
      <c r="Y47" s="38">
        <v>7.55</v>
      </c>
      <c r="Z47" s="38">
        <v>3.28</v>
      </c>
      <c r="AA47" s="36" t="s">
        <v>354</v>
      </c>
      <c r="AB47" s="36" t="s">
        <v>24</v>
      </c>
      <c r="AC47" s="36" t="s">
        <v>355</v>
      </c>
      <c r="AD47" s="36" t="s">
        <v>348</v>
      </c>
      <c r="AE47" s="37"/>
      <c r="AF47" s="37"/>
      <c r="AG47" s="39" t="s">
        <v>113</v>
      </c>
      <c r="AH47" s="40" t="s">
        <v>114</v>
      </c>
    </row>
    <row r="48" spans="1:34" ht="13" thickBot="1" x14ac:dyDescent="0.3">
      <c r="A48" s="36" t="s">
        <v>150</v>
      </c>
      <c r="B48" s="36" t="s">
        <v>151</v>
      </c>
      <c r="C48" s="36" t="s">
        <v>288</v>
      </c>
      <c r="D48" s="36" t="s">
        <v>102</v>
      </c>
      <c r="E48" s="36" t="s">
        <v>18</v>
      </c>
      <c r="F48" s="37"/>
      <c r="G48" s="36" t="s">
        <v>289</v>
      </c>
      <c r="H48" s="36" t="s">
        <v>25</v>
      </c>
      <c r="I48" s="36" t="s">
        <v>290</v>
      </c>
      <c r="J48" s="36" t="s">
        <v>165</v>
      </c>
      <c r="K48" s="36" t="s">
        <v>246</v>
      </c>
      <c r="L48" s="36" t="s">
        <v>19</v>
      </c>
      <c r="M48" s="36" t="s">
        <v>356</v>
      </c>
      <c r="N48" s="37"/>
      <c r="O48" s="36" t="s">
        <v>29</v>
      </c>
      <c r="P48" s="36" t="s">
        <v>292</v>
      </c>
      <c r="Q48" s="36" t="s">
        <v>21</v>
      </c>
      <c r="R48" s="36" t="s">
        <v>109</v>
      </c>
      <c r="S48" s="36" t="s">
        <v>225</v>
      </c>
      <c r="T48" s="36" t="s">
        <v>22</v>
      </c>
      <c r="U48" s="36" t="s">
        <v>61</v>
      </c>
      <c r="V48" s="36" t="s">
        <v>23</v>
      </c>
      <c r="W48" s="38">
        <v>6.81</v>
      </c>
      <c r="X48" s="38">
        <v>4.8099999999999996</v>
      </c>
      <c r="Y48" s="38">
        <v>1.4</v>
      </c>
      <c r="Z48" s="38">
        <v>0.6</v>
      </c>
      <c r="AA48" s="36" t="s">
        <v>250</v>
      </c>
      <c r="AB48" s="36" t="s">
        <v>24</v>
      </c>
      <c r="AC48" s="36" t="s">
        <v>293</v>
      </c>
      <c r="AD48" s="36" t="s">
        <v>288</v>
      </c>
      <c r="AE48" s="37"/>
      <c r="AF48" s="37"/>
      <c r="AG48" s="39" t="s">
        <v>113</v>
      </c>
      <c r="AH48" s="40" t="s">
        <v>114</v>
      </c>
    </row>
    <row r="49" spans="1:34" ht="13" thickBot="1" x14ac:dyDescent="0.3">
      <c r="A49" s="36" t="s">
        <v>67</v>
      </c>
      <c r="B49" s="36" t="s">
        <v>260</v>
      </c>
      <c r="C49" s="36" t="s">
        <v>261</v>
      </c>
      <c r="D49" s="36" t="s">
        <v>102</v>
      </c>
      <c r="E49" s="36" t="s">
        <v>60</v>
      </c>
      <c r="F49" s="37"/>
      <c r="G49" s="36" t="s">
        <v>262</v>
      </c>
      <c r="H49" s="36" t="s">
        <v>25</v>
      </c>
      <c r="I49" s="36" t="s">
        <v>263</v>
      </c>
      <c r="J49" s="36" t="s">
        <v>179</v>
      </c>
      <c r="K49" s="36" t="s">
        <v>264</v>
      </c>
      <c r="L49" s="36" t="s">
        <v>19</v>
      </c>
      <c r="M49" s="36" t="s">
        <v>357</v>
      </c>
      <c r="N49" s="37"/>
      <c r="O49" s="36" t="s">
        <v>29</v>
      </c>
      <c r="P49" s="36" t="s">
        <v>266</v>
      </c>
      <c r="Q49" s="36" t="s">
        <v>21</v>
      </c>
      <c r="R49" s="36" t="s">
        <v>109</v>
      </c>
      <c r="S49" s="36" t="s">
        <v>267</v>
      </c>
      <c r="T49" s="36" t="s">
        <v>22</v>
      </c>
      <c r="U49" s="36" t="s">
        <v>61</v>
      </c>
      <c r="V49" s="36" t="s">
        <v>23</v>
      </c>
      <c r="W49" s="38">
        <v>51.92</v>
      </c>
      <c r="X49" s="37"/>
      <c r="Y49" s="38">
        <v>36.229999999999997</v>
      </c>
      <c r="Z49" s="38">
        <v>15.69</v>
      </c>
      <c r="AA49" s="36" t="s">
        <v>268</v>
      </c>
      <c r="AB49" s="36" t="s">
        <v>24</v>
      </c>
      <c r="AC49" s="36" t="s">
        <v>269</v>
      </c>
      <c r="AD49" s="36" t="s">
        <v>261</v>
      </c>
      <c r="AE49" s="37"/>
      <c r="AF49" s="37"/>
      <c r="AG49" s="39" t="s">
        <v>128</v>
      </c>
      <c r="AH49" s="40" t="s">
        <v>114</v>
      </c>
    </row>
    <row r="50" spans="1:34" ht="13" thickBot="1" x14ac:dyDescent="0.3">
      <c r="A50" s="36" t="s">
        <v>99</v>
      </c>
      <c r="B50" s="36" t="s">
        <v>100</v>
      </c>
      <c r="C50" s="36" t="s">
        <v>162</v>
      </c>
      <c r="D50" s="36" t="s">
        <v>102</v>
      </c>
      <c r="E50" s="36" t="s">
        <v>18</v>
      </c>
      <c r="F50" s="37"/>
      <c r="G50" s="36" t="s">
        <v>163</v>
      </c>
      <c r="H50" s="36" t="s">
        <v>25</v>
      </c>
      <c r="I50" s="36" t="s">
        <v>164</v>
      </c>
      <c r="J50" s="36" t="s">
        <v>144</v>
      </c>
      <c r="K50" s="36" t="s">
        <v>166</v>
      </c>
      <c r="L50" s="36" t="s">
        <v>19</v>
      </c>
      <c r="M50" s="36" t="s">
        <v>358</v>
      </c>
      <c r="N50" s="37"/>
      <c r="O50" s="36" t="s">
        <v>29</v>
      </c>
      <c r="P50" s="36" t="s">
        <v>230</v>
      </c>
      <c r="Q50" s="36" t="s">
        <v>21</v>
      </c>
      <c r="R50" s="36" t="s">
        <v>109</v>
      </c>
      <c r="S50" s="36" t="s">
        <v>99</v>
      </c>
      <c r="T50" s="36" t="s">
        <v>22</v>
      </c>
      <c r="U50" s="36" t="s">
        <v>249</v>
      </c>
      <c r="V50" s="36" t="s">
        <v>23</v>
      </c>
      <c r="W50" s="38">
        <v>305.60000000000002</v>
      </c>
      <c r="X50" s="38">
        <v>215.69</v>
      </c>
      <c r="Y50" s="38">
        <v>62.69</v>
      </c>
      <c r="Z50" s="38">
        <v>27.22</v>
      </c>
      <c r="AA50" s="36" t="s">
        <v>170</v>
      </c>
      <c r="AB50" s="36" t="s">
        <v>24</v>
      </c>
      <c r="AC50" s="36" t="s">
        <v>171</v>
      </c>
      <c r="AD50" s="36" t="s">
        <v>162</v>
      </c>
      <c r="AE50" s="37"/>
      <c r="AF50" s="37"/>
      <c r="AG50" s="39" t="s">
        <v>113</v>
      </c>
      <c r="AH50" s="40" t="s">
        <v>80</v>
      </c>
    </row>
    <row r="51" spans="1:34" ht="13" thickBot="1" x14ac:dyDescent="0.3">
      <c r="A51" s="36" t="s">
        <v>99</v>
      </c>
      <c r="B51" s="36" t="s">
        <v>100</v>
      </c>
      <c r="C51" s="36" t="s">
        <v>359</v>
      </c>
      <c r="D51" s="36" t="s">
        <v>102</v>
      </c>
      <c r="E51" s="36" t="s">
        <v>18</v>
      </c>
      <c r="F51" s="37"/>
      <c r="G51" s="36" t="s">
        <v>360</v>
      </c>
      <c r="H51" s="36" t="s">
        <v>25</v>
      </c>
      <c r="I51" s="36" t="s">
        <v>361</v>
      </c>
      <c r="J51" s="36" t="s">
        <v>165</v>
      </c>
      <c r="K51" s="36" t="s">
        <v>362</v>
      </c>
      <c r="L51" s="36" t="s">
        <v>19</v>
      </c>
      <c r="M51" s="36" t="s">
        <v>363</v>
      </c>
      <c r="N51" s="37"/>
      <c r="O51" s="36" t="s">
        <v>29</v>
      </c>
      <c r="P51" s="36" t="s">
        <v>364</v>
      </c>
      <c r="Q51" s="36" t="s">
        <v>21</v>
      </c>
      <c r="R51" s="36" t="s">
        <v>109</v>
      </c>
      <c r="S51" s="36" t="s">
        <v>365</v>
      </c>
      <c r="T51" s="36" t="s">
        <v>22</v>
      </c>
      <c r="U51" s="36" t="s">
        <v>249</v>
      </c>
      <c r="V51" s="36" t="s">
        <v>23</v>
      </c>
      <c r="W51" s="41">
        <v>234</v>
      </c>
      <c r="X51" s="38">
        <v>165.15</v>
      </c>
      <c r="Y51" s="41">
        <v>48</v>
      </c>
      <c r="Z51" s="38">
        <v>20.85</v>
      </c>
      <c r="AA51" s="36" t="s">
        <v>366</v>
      </c>
      <c r="AB51" s="36" t="s">
        <v>24</v>
      </c>
      <c r="AC51" s="36" t="s">
        <v>367</v>
      </c>
      <c r="AD51" s="36" t="s">
        <v>359</v>
      </c>
      <c r="AE51" s="37"/>
      <c r="AF51" s="37"/>
      <c r="AG51" s="39" t="s">
        <v>113</v>
      </c>
      <c r="AH51" s="40" t="s">
        <v>114</v>
      </c>
    </row>
    <row r="52" spans="1:34" ht="13" thickBot="1" x14ac:dyDescent="0.3">
      <c r="A52" s="36" t="s">
        <v>67</v>
      </c>
      <c r="B52" s="36" t="s">
        <v>260</v>
      </c>
      <c r="C52" s="36" t="s">
        <v>272</v>
      </c>
      <c r="D52" s="36" t="s">
        <v>102</v>
      </c>
      <c r="E52" s="36" t="s">
        <v>60</v>
      </c>
      <c r="F52" s="37"/>
      <c r="G52" s="36" t="s">
        <v>262</v>
      </c>
      <c r="H52" s="36" t="s">
        <v>25</v>
      </c>
      <c r="I52" s="36" t="s">
        <v>263</v>
      </c>
      <c r="J52" s="36" t="s">
        <v>120</v>
      </c>
      <c r="K52" s="36" t="s">
        <v>273</v>
      </c>
      <c r="L52" s="36" t="s">
        <v>19</v>
      </c>
      <c r="M52" s="36" t="s">
        <v>368</v>
      </c>
      <c r="N52" s="37"/>
      <c r="O52" s="36" t="s">
        <v>29</v>
      </c>
      <c r="P52" s="36" t="s">
        <v>275</v>
      </c>
      <c r="Q52" s="36" t="s">
        <v>21</v>
      </c>
      <c r="R52" s="36" t="s">
        <v>109</v>
      </c>
      <c r="S52" s="36" t="s">
        <v>267</v>
      </c>
      <c r="T52" s="36" t="s">
        <v>22</v>
      </c>
      <c r="U52" s="36" t="s">
        <v>61</v>
      </c>
      <c r="V52" s="36" t="s">
        <v>23</v>
      </c>
      <c r="W52" s="38">
        <v>87.55</v>
      </c>
      <c r="X52" s="37"/>
      <c r="Y52" s="38">
        <v>61.09</v>
      </c>
      <c r="Z52" s="38">
        <v>26.46</v>
      </c>
      <c r="AA52" s="36" t="s">
        <v>276</v>
      </c>
      <c r="AB52" s="36" t="s">
        <v>24</v>
      </c>
      <c r="AC52" s="36" t="s">
        <v>277</v>
      </c>
      <c r="AD52" s="36" t="s">
        <v>272</v>
      </c>
      <c r="AE52" s="37"/>
      <c r="AF52" s="37"/>
      <c r="AG52" s="39" t="s">
        <v>128</v>
      </c>
      <c r="AH52" s="40" t="s">
        <v>114</v>
      </c>
    </row>
    <row r="53" spans="1:34" ht="13" thickBot="1" x14ac:dyDescent="0.3">
      <c r="A53" s="36" t="s">
        <v>150</v>
      </c>
      <c r="B53" s="36" t="s">
        <v>151</v>
      </c>
      <c r="C53" s="36" t="s">
        <v>252</v>
      </c>
      <c r="D53" s="36" t="s">
        <v>102</v>
      </c>
      <c r="E53" s="36" t="s">
        <v>18</v>
      </c>
      <c r="F53" s="37"/>
      <c r="G53" s="36" t="s">
        <v>253</v>
      </c>
      <c r="H53" s="36" t="s">
        <v>25</v>
      </c>
      <c r="I53" s="36" t="s">
        <v>254</v>
      </c>
      <c r="J53" s="36" t="s">
        <v>255</v>
      </c>
      <c r="K53" s="36" t="s">
        <v>246</v>
      </c>
      <c r="L53" s="36" t="s">
        <v>19</v>
      </c>
      <c r="M53" s="36" t="s">
        <v>369</v>
      </c>
      <c r="N53" s="37"/>
      <c r="O53" s="36" t="s">
        <v>29</v>
      </c>
      <c r="P53" s="36" t="s">
        <v>257</v>
      </c>
      <c r="Q53" s="36" t="s">
        <v>21</v>
      </c>
      <c r="R53" s="36" t="s">
        <v>109</v>
      </c>
      <c r="S53" s="36" t="s">
        <v>258</v>
      </c>
      <c r="T53" s="36" t="s">
        <v>22</v>
      </c>
      <c r="U53" s="36" t="s">
        <v>249</v>
      </c>
      <c r="V53" s="36" t="s">
        <v>23</v>
      </c>
      <c r="W53" s="41">
        <v>140</v>
      </c>
      <c r="X53" s="38">
        <v>98.81</v>
      </c>
      <c r="Y53" s="38">
        <v>28.72</v>
      </c>
      <c r="Z53" s="38">
        <v>12.47</v>
      </c>
      <c r="AA53" s="36" t="s">
        <v>250</v>
      </c>
      <c r="AB53" s="36" t="s">
        <v>24</v>
      </c>
      <c r="AC53" s="36" t="s">
        <v>259</v>
      </c>
      <c r="AD53" s="36" t="s">
        <v>252</v>
      </c>
      <c r="AE53" s="37"/>
      <c r="AF53" s="37"/>
      <c r="AG53" s="39" t="s">
        <v>113</v>
      </c>
      <c r="AH53" s="40" t="s">
        <v>114</v>
      </c>
    </row>
    <row r="54" spans="1:34" ht="13" thickBot="1" x14ac:dyDescent="0.3">
      <c r="A54" s="36" t="s">
        <v>99</v>
      </c>
      <c r="B54" s="36" t="s">
        <v>100</v>
      </c>
      <c r="C54" s="37"/>
      <c r="D54" s="36" t="s">
        <v>102</v>
      </c>
      <c r="E54" s="36" t="s">
        <v>18</v>
      </c>
      <c r="F54" s="37"/>
      <c r="G54" s="36" t="s">
        <v>231</v>
      </c>
      <c r="H54" s="36" t="s">
        <v>25</v>
      </c>
      <c r="I54" s="36" t="s">
        <v>232</v>
      </c>
      <c r="J54" s="36" t="s">
        <v>105</v>
      </c>
      <c r="K54" s="36" t="s">
        <v>234</v>
      </c>
      <c r="L54" s="36" t="s">
        <v>235</v>
      </c>
      <c r="M54" s="36" t="s">
        <v>370</v>
      </c>
      <c r="N54" s="37"/>
      <c r="O54" s="36" t="s">
        <v>237</v>
      </c>
      <c r="P54" s="37"/>
      <c r="Q54" s="36" t="s">
        <v>21</v>
      </c>
      <c r="R54" s="36" t="s">
        <v>109</v>
      </c>
      <c r="S54" s="36" t="s">
        <v>238</v>
      </c>
      <c r="T54" s="36" t="s">
        <v>22</v>
      </c>
      <c r="U54" s="36" t="s">
        <v>239</v>
      </c>
      <c r="V54" s="36" t="s">
        <v>79</v>
      </c>
      <c r="W54" s="38">
        <v>1273.19</v>
      </c>
      <c r="X54" s="38">
        <v>898.59</v>
      </c>
      <c r="Y54" s="38">
        <v>261.17</v>
      </c>
      <c r="Z54" s="38">
        <v>113.43</v>
      </c>
      <c r="AA54" s="36" t="s">
        <v>240</v>
      </c>
      <c r="AB54" s="36" t="s">
        <v>24</v>
      </c>
      <c r="AC54" s="37"/>
      <c r="AD54" s="37"/>
      <c r="AE54" s="37"/>
      <c r="AF54" s="37"/>
      <c r="AG54" s="39" t="s">
        <v>113</v>
      </c>
      <c r="AH54" s="40" t="s">
        <v>114</v>
      </c>
    </row>
    <row r="55" spans="1:34" ht="13" thickBot="1" x14ac:dyDescent="0.3">
      <c r="A55" s="36" t="s">
        <v>115</v>
      </c>
      <c r="B55" s="36" t="s">
        <v>116</v>
      </c>
      <c r="C55" s="36" t="s">
        <v>117</v>
      </c>
      <c r="D55" s="36" t="s">
        <v>102</v>
      </c>
      <c r="E55" s="36" t="s">
        <v>60</v>
      </c>
      <c r="F55" s="37"/>
      <c r="G55" s="36" t="s">
        <v>118</v>
      </c>
      <c r="H55" s="36" t="s">
        <v>25</v>
      </c>
      <c r="I55" s="36" t="s">
        <v>119</v>
      </c>
      <c r="J55" s="36" t="s">
        <v>105</v>
      </c>
      <c r="K55" s="36" t="s">
        <v>121</v>
      </c>
      <c r="L55" s="36" t="s">
        <v>19</v>
      </c>
      <c r="M55" s="36" t="s">
        <v>371</v>
      </c>
      <c r="N55" s="37"/>
      <c r="O55" s="36" t="s">
        <v>123</v>
      </c>
      <c r="P55" s="36" t="s">
        <v>372</v>
      </c>
      <c r="Q55" s="36" t="s">
        <v>21</v>
      </c>
      <c r="R55" s="36" t="s">
        <v>109</v>
      </c>
      <c r="S55" s="36" t="s">
        <v>115</v>
      </c>
      <c r="T55" s="36" t="s">
        <v>22</v>
      </c>
      <c r="U55" s="36" t="s">
        <v>125</v>
      </c>
      <c r="V55" s="36" t="s">
        <v>23</v>
      </c>
      <c r="W55" s="38">
        <v>78.27</v>
      </c>
      <c r="X55" s="37"/>
      <c r="Y55" s="38">
        <v>54.61</v>
      </c>
      <c r="Z55" s="38">
        <v>23.66</v>
      </c>
      <c r="AA55" s="36" t="s">
        <v>126</v>
      </c>
      <c r="AB55" s="36" t="s">
        <v>24</v>
      </c>
      <c r="AC55" s="36" t="s">
        <v>127</v>
      </c>
      <c r="AD55" s="36" t="s">
        <v>117</v>
      </c>
      <c r="AE55" s="37"/>
      <c r="AF55" s="37"/>
      <c r="AG55" s="39" t="s">
        <v>128</v>
      </c>
      <c r="AH55" s="40" t="s">
        <v>114</v>
      </c>
    </row>
    <row r="56" spans="1:34" ht="13" thickBot="1" x14ac:dyDescent="0.3">
      <c r="A56" s="36" t="s">
        <v>99</v>
      </c>
      <c r="B56" s="36" t="s">
        <v>100</v>
      </c>
      <c r="C56" s="37"/>
      <c r="D56" s="36" t="s">
        <v>102</v>
      </c>
      <c r="E56" s="36" t="s">
        <v>18</v>
      </c>
      <c r="F56" s="37"/>
      <c r="G56" s="36" t="s">
        <v>231</v>
      </c>
      <c r="H56" s="36" t="s">
        <v>25</v>
      </c>
      <c r="I56" s="36" t="s">
        <v>232</v>
      </c>
      <c r="J56" s="36" t="s">
        <v>120</v>
      </c>
      <c r="K56" s="36" t="s">
        <v>234</v>
      </c>
      <c r="L56" s="36" t="s">
        <v>235</v>
      </c>
      <c r="M56" s="36" t="s">
        <v>373</v>
      </c>
      <c r="N56" s="37"/>
      <c r="O56" s="36" t="s">
        <v>237</v>
      </c>
      <c r="P56" s="37"/>
      <c r="Q56" s="36" t="s">
        <v>21</v>
      </c>
      <c r="R56" s="36" t="s">
        <v>109</v>
      </c>
      <c r="S56" s="36" t="s">
        <v>238</v>
      </c>
      <c r="T56" s="36" t="s">
        <v>22</v>
      </c>
      <c r="U56" s="36" t="s">
        <v>239</v>
      </c>
      <c r="V56" s="36" t="s">
        <v>79</v>
      </c>
      <c r="W56" s="38">
        <v>1222.78</v>
      </c>
      <c r="X56" s="38">
        <v>863.01</v>
      </c>
      <c r="Y56" s="38">
        <v>250.83</v>
      </c>
      <c r="Z56" s="38">
        <v>108.94</v>
      </c>
      <c r="AA56" s="36" t="s">
        <v>240</v>
      </c>
      <c r="AB56" s="36" t="s">
        <v>24</v>
      </c>
      <c r="AC56" s="37"/>
      <c r="AD56" s="37"/>
      <c r="AE56" s="37"/>
      <c r="AF56" s="37"/>
      <c r="AG56" s="39" t="s">
        <v>113</v>
      </c>
      <c r="AH56" s="40" t="s">
        <v>114</v>
      </c>
    </row>
    <row r="57" spans="1:34" ht="13" thickBot="1" x14ac:dyDescent="0.3">
      <c r="A57" s="36" t="s">
        <v>99</v>
      </c>
      <c r="B57" s="36" t="s">
        <v>100</v>
      </c>
      <c r="C57" s="36" t="s">
        <v>162</v>
      </c>
      <c r="D57" s="36" t="s">
        <v>102</v>
      </c>
      <c r="E57" s="36" t="s">
        <v>18</v>
      </c>
      <c r="F57" s="37"/>
      <c r="G57" s="36" t="s">
        <v>163</v>
      </c>
      <c r="H57" s="36" t="s">
        <v>25</v>
      </c>
      <c r="I57" s="36" t="s">
        <v>164</v>
      </c>
      <c r="J57" s="36" t="s">
        <v>172</v>
      </c>
      <c r="K57" s="36" t="s">
        <v>166</v>
      </c>
      <c r="L57" s="36" t="s">
        <v>19</v>
      </c>
      <c r="M57" s="36" t="s">
        <v>374</v>
      </c>
      <c r="N57" s="37"/>
      <c r="O57" s="36" t="s">
        <v>29</v>
      </c>
      <c r="P57" s="36" t="s">
        <v>174</v>
      </c>
      <c r="Q57" s="36" t="s">
        <v>21</v>
      </c>
      <c r="R57" s="36" t="s">
        <v>109</v>
      </c>
      <c r="S57" s="36" t="s">
        <v>99</v>
      </c>
      <c r="T57" s="36" t="s">
        <v>22</v>
      </c>
      <c r="U57" s="36" t="s">
        <v>249</v>
      </c>
      <c r="V57" s="36" t="s">
        <v>23</v>
      </c>
      <c r="W57" s="38">
        <v>215.4</v>
      </c>
      <c r="X57" s="38">
        <v>152.03</v>
      </c>
      <c r="Y57" s="38">
        <v>44.19</v>
      </c>
      <c r="Z57" s="38">
        <v>19.18</v>
      </c>
      <c r="AA57" s="36" t="s">
        <v>170</v>
      </c>
      <c r="AB57" s="36" t="s">
        <v>24</v>
      </c>
      <c r="AC57" s="36" t="s">
        <v>171</v>
      </c>
      <c r="AD57" s="36" t="s">
        <v>162</v>
      </c>
      <c r="AE57" s="37"/>
      <c r="AF57" s="37"/>
      <c r="AG57" s="39" t="s">
        <v>113</v>
      </c>
      <c r="AH57" s="40" t="s">
        <v>80</v>
      </c>
    </row>
    <row r="58" spans="1:34" ht="13" thickBot="1" x14ac:dyDescent="0.3">
      <c r="A58" s="36" t="s">
        <v>99</v>
      </c>
      <c r="B58" s="36" t="s">
        <v>100</v>
      </c>
      <c r="C58" s="36" t="s">
        <v>162</v>
      </c>
      <c r="D58" s="36" t="s">
        <v>102</v>
      </c>
      <c r="E58" s="36" t="s">
        <v>18</v>
      </c>
      <c r="F58" s="37"/>
      <c r="G58" s="36" t="s">
        <v>163</v>
      </c>
      <c r="H58" s="36" t="s">
        <v>25</v>
      </c>
      <c r="I58" s="36" t="s">
        <v>164</v>
      </c>
      <c r="J58" s="36" t="s">
        <v>144</v>
      </c>
      <c r="K58" s="36" t="s">
        <v>166</v>
      </c>
      <c r="L58" s="36" t="s">
        <v>19</v>
      </c>
      <c r="M58" s="36" t="s">
        <v>375</v>
      </c>
      <c r="N58" s="37"/>
      <c r="O58" s="36" t="s">
        <v>29</v>
      </c>
      <c r="P58" s="36" t="s">
        <v>230</v>
      </c>
      <c r="Q58" s="36" t="s">
        <v>21</v>
      </c>
      <c r="R58" s="36" t="s">
        <v>109</v>
      </c>
      <c r="S58" s="36" t="s">
        <v>99</v>
      </c>
      <c r="T58" s="36" t="s">
        <v>22</v>
      </c>
      <c r="U58" s="36" t="s">
        <v>169</v>
      </c>
      <c r="V58" s="36" t="s">
        <v>23</v>
      </c>
      <c r="W58" s="38">
        <v>7.5</v>
      </c>
      <c r="X58" s="38">
        <v>5.29</v>
      </c>
      <c r="Y58" s="38">
        <v>1.54</v>
      </c>
      <c r="Z58" s="38">
        <v>0.67</v>
      </c>
      <c r="AA58" s="36" t="s">
        <v>170</v>
      </c>
      <c r="AB58" s="36" t="s">
        <v>24</v>
      </c>
      <c r="AC58" s="36" t="s">
        <v>171</v>
      </c>
      <c r="AD58" s="36" t="s">
        <v>162</v>
      </c>
      <c r="AE58" s="37"/>
      <c r="AF58" s="37"/>
      <c r="AG58" s="39" t="s">
        <v>113</v>
      </c>
      <c r="AH58" s="40" t="s">
        <v>80</v>
      </c>
    </row>
    <row r="59" spans="1:34" ht="13" thickBot="1" x14ac:dyDescent="0.3">
      <c r="A59" s="36" t="s">
        <v>99</v>
      </c>
      <c r="B59" s="36" t="s">
        <v>100</v>
      </c>
      <c r="C59" s="36" t="s">
        <v>359</v>
      </c>
      <c r="D59" s="36" t="s">
        <v>102</v>
      </c>
      <c r="E59" s="36" t="s">
        <v>18</v>
      </c>
      <c r="F59" s="37"/>
      <c r="G59" s="36" t="s">
        <v>360</v>
      </c>
      <c r="H59" s="36" t="s">
        <v>25</v>
      </c>
      <c r="I59" s="36" t="s">
        <v>361</v>
      </c>
      <c r="J59" s="36" t="s">
        <v>165</v>
      </c>
      <c r="K59" s="36" t="s">
        <v>362</v>
      </c>
      <c r="L59" s="36" t="s">
        <v>19</v>
      </c>
      <c r="M59" s="36" t="s">
        <v>376</v>
      </c>
      <c r="N59" s="37"/>
      <c r="O59" s="36" t="s">
        <v>29</v>
      </c>
      <c r="P59" s="36" t="s">
        <v>364</v>
      </c>
      <c r="Q59" s="36" t="s">
        <v>21</v>
      </c>
      <c r="R59" s="36" t="s">
        <v>109</v>
      </c>
      <c r="S59" s="36" t="s">
        <v>365</v>
      </c>
      <c r="T59" s="36" t="s">
        <v>22</v>
      </c>
      <c r="U59" s="36" t="s">
        <v>377</v>
      </c>
      <c r="V59" s="36" t="s">
        <v>23</v>
      </c>
      <c r="W59" s="38">
        <v>364.55</v>
      </c>
      <c r="X59" s="38">
        <v>257.29000000000002</v>
      </c>
      <c r="Y59" s="38">
        <v>74.78</v>
      </c>
      <c r="Z59" s="38">
        <v>32.479999999999997</v>
      </c>
      <c r="AA59" s="36" t="s">
        <v>366</v>
      </c>
      <c r="AB59" s="36" t="s">
        <v>24</v>
      </c>
      <c r="AC59" s="36" t="s">
        <v>367</v>
      </c>
      <c r="AD59" s="36" t="s">
        <v>359</v>
      </c>
      <c r="AE59" s="37"/>
      <c r="AF59" s="37"/>
      <c r="AG59" s="39" t="s">
        <v>113</v>
      </c>
      <c r="AH59" s="40" t="s">
        <v>114</v>
      </c>
    </row>
    <row r="60" spans="1:34" ht="13" thickBot="1" x14ac:dyDescent="0.3">
      <c r="A60" s="36" t="s">
        <v>150</v>
      </c>
      <c r="B60" s="36" t="s">
        <v>151</v>
      </c>
      <c r="C60" s="36" t="s">
        <v>288</v>
      </c>
      <c r="D60" s="36" t="s">
        <v>102</v>
      </c>
      <c r="E60" s="36" t="s">
        <v>18</v>
      </c>
      <c r="F60" s="37"/>
      <c r="G60" s="36" t="s">
        <v>289</v>
      </c>
      <c r="H60" s="36" t="s">
        <v>25</v>
      </c>
      <c r="I60" s="36" t="s">
        <v>290</v>
      </c>
      <c r="J60" s="36" t="s">
        <v>165</v>
      </c>
      <c r="K60" s="36" t="s">
        <v>246</v>
      </c>
      <c r="L60" s="36" t="s">
        <v>19</v>
      </c>
      <c r="M60" s="36" t="s">
        <v>378</v>
      </c>
      <c r="N60" s="37"/>
      <c r="O60" s="36" t="s">
        <v>29</v>
      </c>
      <c r="P60" s="36" t="s">
        <v>292</v>
      </c>
      <c r="Q60" s="36" t="s">
        <v>21</v>
      </c>
      <c r="R60" s="36" t="s">
        <v>109</v>
      </c>
      <c r="S60" s="36" t="s">
        <v>225</v>
      </c>
      <c r="T60" s="36" t="s">
        <v>22</v>
      </c>
      <c r="U60" s="36" t="s">
        <v>61</v>
      </c>
      <c r="V60" s="36" t="s">
        <v>23</v>
      </c>
      <c r="W60" s="38">
        <v>8.17</v>
      </c>
      <c r="X60" s="38">
        <v>5.77</v>
      </c>
      <c r="Y60" s="38">
        <v>1.68</v>
      </c>
      <c r="Z60" s="38">
        <v>0.72</v>
      </c>
      <c r="AA60" s="36" t="s">
        <v>250</v>
      </c>
      <c r="AB60" s="36" t="s">
        <v>24</v>
      </c>
      <c r="AC60" s="36" t="s">
        <v>293</v>
      </c>
      <c r="AD60" s="36" t="s">
        <v>288</v>
      </c>
      <c r="AE60" s="37"/>
      <c r="AF60" s="37"/>
      <c r="AG60" s="39" t="s">
        <v>113</v>
      </c>
      <c r="AH60" s="40" t="s">
        <v>114</v>
      </c>
    </row>
    <row r="61" spans="1:34" ht="13" thickBot="1" x14ac:dyDescent="0.3">
      <c r="A61" s="36" t="s">
        <v>67</v>
      </c>
      <c r="B61" s="36" t="s">
        <v>260</v>
      </c>
      <c r="C61" s="36" t="s">
        <v>261</v>
      </c>
      <c r="D61" s="36" t="s">
        <v>102</v>
      </c>
      <c r="E61" s="36" t="s">
        <v>60</v>
      </c>
      <c r="F61" s="37"/>
      <c r="G61" s="36" t="s">
        <v>262</v>
      </c>
      <c r="H61" s="36" t="s">
        <v>25</v>
      </c>
      <c r="I61" s="36" t="s">
        <v>263</v>
      </c>
      <c r="J61" s="36" t="s">
        <v>179</v>
      </c>
      <c r="K61" s="36" t="s">
        <v>264</v>
      </c>
      <c r="L61" s="36" t="s">
        <v>19</v>
      </c>
      <c r="M61" s="36" t="s">
        <v>379</v>
      </c>
      <c r="N61" s="37"/>
      <c r="O61" s="36" t="s">
        <v>29</v>
      </c>
      <c r="P61" s="36" t="s">
        <v>266</v>
      </c>
      <c r="Q61" s="36" t="s">
        <v>21</v>
      </c>
      <c r="R61" s="36" t="s">
        <v>109</v>
      </c>
      <c r="S61" s="36" t="s">
        <v>267</v>
      </c>
      <c r="T61" s="36" t="s">
        <v>22</v>
      </c>
      <c r="U61" s="36" t="s">
        <v>61</v>
      </c>
      <c r="V61" s="36" t="s">
        <v>23</v>
      </c>
      <c r="W61" s="38">
        <v>60.79</v>
      </c>
      <c r="X61" s="37"/>
      <c r="Y61" s="38">
        <v>42.42</v>
      </c>
      <c r="Z61" s="38">
        <v>18.37</v>
      </c>
      <c r="AA61" s="36" t="s">
        <v>268</v>
      </c>
      <c r="AB61" s="36" t="s">
        <v>24</v>
      </c>
      <c r="AC61" s="36" t="s">
        <v>269</v>
      </c>
      <c r="AD61" s="36" t="s">
        <v>261</v>
      </c>
      <c r="AE61" s="37"/>
      <c r="AF61" s="37"/>
      <c r="AG61" s="39" t="s">
        <v>128</v>
      </c>
      <c r="AH61" s="40" t="s">
        <v>114</v>
      </c>
    </row>
    <row r="62" spans="1:34" ht="13" thickBot="1" x14ac:dyDescent="0.3">
      <c r="A62" s="36" t="s">
        <v>99</v>
      </c>
      <c r="B62" s="36" t="s">
        <v>100</v>
      </c>
      <c r="C62" s="36" t="s">
        <v>348</v>
      </c>
      <c r="D62" s="36" t="s">
        <v>102</v>
      </c>
      <c r="E62" s="36" t="s">
        <v>18</v>
      </c>
      <c r="F62" s="37"/>
      <c r="G62" s="36" t="s">
        <v>349</v>
      </c>
      <c r="H62" s="36" t="s">
        <v>25</v>
      </c>
      <c r="I62" s="36" t="s">
        <v>350</v>
      </c>
      <c r="J62" s="36" t="s">
        <v>105</v>
      </c>
      <c r="K62" s="36" t="s">
        <v>351</v>
      </c>
      <c r="L62" s="36" t="s">
        <v>19</v>
      </c>
      <c r="M62" s="36" t="s">
        <v>380</v>
      </c>
      <c r="N62" s="37"/>
      <c r="O62" s="36" t="s">
        <v>29</v>
      </c>
      <c r="P62" s="36" t="s">
        <v>353</v>
      </c>
      <c r="Q62" s="36" t="s">
        <v>21</v>
      </c>
      <c r="R62" s="36" t="s">
        <v>109</v>
      </c>
      <c r="S62" s="36" t="s">
        <v>99</v>
      </c>
      <c r="T62" s="36" t="s">
        <v>22</v>
      </c>
      <c r="U62" s="36" t="s">
        <v>377</v>
      </c>
      <c r="V62" s="36" t="s">
        <v>23</v>
      </c>
      <c r="W62" s="38">
        <v>352.75</v>
      </c>
      <c r="X62" s="38">
        <v>248.96</v>
      </c>
      <c r="Y62" s="38">
        <v>72.36</v>
      </c>
      <c r="Z62" s="38">
        <v>31.43</v>
      </c>
      <c r="AA62" s="36" t="s">
        <v>354</v>
      </c>
      <c r="AB62" s="36" t="s">
        <v>24</v>
      </c>
      <c r="AC62" s="36" t="s">
        <v>355</v>
      </c>
      <c r="AD62" s="36" t="s">
        <v>348</v>
      </c>
      <c r="AE62" s="37"/>
      <c r="AF62" s="37"/>
      <c r="AG62" s="39" t="s">
        <v>113</v>
      </c>
      <c r="AH62" s="40" t="s">
        <v>114</v>
      </c>
    </row>
    <row r="63" spans="1:34" ht="13" thickBot="1" x14ac:dyDescent="0.3">
      <c r="A63" s="36" t="s">
        <v>99</v>
      </c>
      <c r="B63" s="36" t="s">
        <v>100</v>
      </c>
      <c r="C63" s="37"/>
      <c r="D63" s="36" t="s">
        <v>102</v>
      </c>
      <c r="E63" s="36" t="s">
        <v>18</v>
      </c>
      <c r="F63" s="37"/>
      <c r="G63" s="36" t="s">
        <v>231</v>
      </c>
      <c r="H63" s="36" t="s">
        <v>25</v>
      </c>
      <c r="I63" s="36" t="s">
        <v>232</v>
      </c>
      <c r="J63" s="36" t="s">
        <v>165</v>
      </c>
      <c r="K63" s="36" t="s">
        <v>234</v>
      </c>
      <c r="L63" s="36" t="s">
        <v>235</v>
      </c>
      <c r="M63" s="36" t="s">
        <v>381</v>
      </c>
      <c r="N63" s="37"/>
      <c r="O63" s="36" t="s">
        <v>237</v>
      </c>
      <c r="P63" s="37"/>
      <c r="Q63" s="36" t="s">
        <v>21</v>
      </c>
      <c r="R63" s="36" t="s">
        <v>109</v>
      </c>
      <c r="S63" s="36" t="s">
        <v>238</v>
      </c>
      <c r="T63" s="36" t="s">
        <v>22</v>
      </c>
      <c r="U63" s="36" t="s">
        <v>239</v>
      </c>
      <c r="V63" s="36" t="s">
        <v>79</v>
      </c>
      <c r="W63" s="38">
        <v>1256.9000000000001</v>
      </c>
      <c r="X63" s="38">
        <v>887.09</v>
      </c>
      <c r="Y63" s="38">
        <v>257.83</v>
      </c>
      <c r="Z63" s="38">
        <v>111.98</v>
      </c>
      <c r="AA63" s="36" t="s">
        <v>240</v>
      </c>
      <c r="AB63" s="36" t="s">
        <v>24</v>
      </c>
      <c r="AC63" s="37"/>
      <c r="AD63" s="37"/>
      <c r="AE63" s="37"/>
      <c r="AF63" s="37"/>
      <c r="AG63" s="39" t="s">
        <v>113</v>
      </c>
      <c r="AH63" s="40" t="s">
        <v>114</v>
      </c>
    </row>
    <row r="64" spans="1:34" ht="13" thickBot="1" x14ac:dyDescent="0.3">
      <c r="A64" s="36" t="s">
        <v>186</v>
      </c>
      <c r="B64" s="36" t="s">
        <v>187</v>
      </c>
      <c r="C64" s="36" t="s">
        <v>131</v>
      </c>
      <c r="D64" s="36" t="s">
        <v>102</v>
      </c>
      <c r="E64" s="36" t="s">
        <v>18</v>
      </c>
      <c r="F64" s="37"/>
      <c r="G64" s="36" t="s">
        <v>132</v>
      </c>
      <c r="H64" s="36" t="s">
        <v>25</v>
      </c>
      <c r="I64" s="36" t="s">
        <v>133</v>
      </c>
      <c r="J64" s="36" t="s">
        <v>134</v>
      </c>
      <c r="K64" s="36" t="s">
        <v>135</v>
      </c>
      <c r="L64" s="36" t="s">
        <v>19</v>
      </c>
      <c r="M64" s="36" t="s">
        <v>382</v>
      </c>
      <c r="N64" s="37"/>
      <c r="O64" s="36" t="s">
        <v>20</v>
      </c>
      <c r="P64" s="36" t="s">
        <v>383</v>
      </c>
      <c r="Q64" s="36" t="s">
        <v>21</v>
      </c>
      <c r="R64" s="36" t="s">
        <v>109</v>
      </c>
      <c r="S64" s="36" t="s">
        <v>186</v>
      </c>
      <c r="T64" s="36" t="s">
        <v>22</v>
      </c>
      <c r="U64" s="36" t="s">
        <v>138</v>
      </c>
      <c r="V64" s="36" t="s">
        <v>23</v>
      </c>
      <c r="W64" s="41">
        <v>75</v>
      </c>
      <c r="X64" s="38">
        <v>39.15</v>
      </c>
      <c r="Y64" s="38">
        <v>25.44</v>
      </c>
      <c r="Z64" s="38">
        <v>10.41</v>
      </c>
      <c r="AA64" s="36" t="s">
        <v>139</v>
      </c>
      <c r="AB64" s="36" t="s">
        <v>24</v>
      </c>
      <c r="AC64" s="36" t="s">
        <v>140</v>
      </c>
      <c r="AD64" s="36" t="s">
        <v>131</v>
      </c>
      <c r="AE64" s="37"/>
      <c r="AF64" s="37"/>
      <c r="AG64" s="39" t="s">
        <v>113</v>
      </c>
      <c r="AH64" s="40" t="s">
        <v>73</v>
      </c>
    </row>
    <row r="65" spans="1:34" ht="13" thickBot="1" x14ac:dyDescent="0.3">
      <c r="A65" s="36" t="s">
        <v>99</v>
      </c>
      <c r="B65" s="36" t="s">
        <v>100</v>
      </c>
      <c r="C65" s="36" t="s">
        <v>141</v>
      </c>
      <c r="D65" s="36" t="s">
        <v>102</v>
      </c>
      <c r="E65" s="36" t="s">
        <v>18</v>
      </c>
      <c r="F65" s="37"/>
      <c r="G65" s="36" t="s">
        <v>142</v>
      </c>
      <c r="H65" s="36" t="s">
        <v>25</v>
      </c>
      <c r="I65" s="36" t="s">
        <v>143</v>
      </c>
      <c r="J65" s="36" t="s">
        <v>144</v>
      </c>
      <c r="K65" s="36" t="s">
        <v>145</v>
      </c>
      <c r="L65" s="36" t="s">
        <v>19</v>
      </c>
      <c r="M65" s="36" t="s">
        <v>384</v>
      </c>
      <c r="N65" s="37"/>
      <c r="O65" s="36" t="s">
        <v>29</v>
      </c>
      <c r="P65" s="36" t="s">
        <v>147</v>
      </c>
      <c r="Q65" s="36" t="s">
        <v>21</v>
      </c>
      <c r="R65" s="36" t="s">
        <v>109</v>
      </c>
      <c r="S65" s="36" t="s">
        <v>99</v>
      </c>
      <c r="T65" s="36" t="s">
        <v>22</v>
      </c>
      <c r="U65" s="36" t="s">
        <v>68</v>
      </c>
      <c r="V65" s="36" t="s">
        <v>23</v>
      </c>
      <c r="W65" s="38">
        <v>154.24</v>
      </c>
      <c r="X65" s="38">
        <v>108.86</v>
      </c>
      <c r="Y65" s="38">
        <v>31.64</v>
      </c>
      <c r="Z65" s="38">
        <v>13.74</v>
      </c>
      <c r="AA65" s="36" t="s">
        <v>148</v>
      </c>
      <c r="AB65" s="36" t="s">
        <v>24</v>
      </c>
      <c r="AC65" s="36" t="s">
        <v>149</v>
      </c>
      <c r="AD65" s="36" t="s">
        <v>141</v>
      </c>
      <c r="AE65" s="37"/>
      <c r="AF65" s="37"/>
      <c r="AG65" s="39" t="s">
        <v>113</v>
      </c>
      <c r="AH65" s="40" t="s">
        <v>114</v>
      </c>
    </row>
    <row r="66" spans="1:34" ht="13" thickBot="1" x14ac:dyDescent="0.3">
      <c r="A66" s="36" t="s">
        <v>99</v>
      </c>
      <c r="B66" s="36" t="s">
        <v>100</v>
      </c>
      <c r="C66" s="37"/>
      <c r="D66" s="36" t="s">
        <v>102</v>
      </c>
      <c r="E66" s="36" t="s">
        <v>18</v>
      </c>
      <c r="F66" s="37"/>
      <c r="G66" s="36" t="s">
        <v>231</v>
      </c>
      <c r="H66" s="36" t="s">
        <v>25</v>
      </c>
      <c r="I66" s="36" t="s">
        <v>232</v>
      </c>
      <c r="J66" s="36" t="s">
        <v>190</v>
      </c>
      <c r="K66" s="36" t="s">
        <v>234</v>
      </c>
      <c r="L66" s="36" t="s">
        <v>235</v>
      </c>
      <c r="M66" s="36" t="s">
        <v>385</v>
      </c>
      <c r="N66" s="37"/>
      <c r="O66" s="36" t="s">
        <v>237</v>
      </c>
      <c r="P66" s="37"/>
      <c r="Q66" s="36" t="s">
        <v>21</v>
      </c>
      <c r="R66" s="36" t="s">
        <v>109</v>
      </c>
      <c r="S66" s="36" t="s">
        <v>238</v>
      </c>
      <c r="T66" s="36" t="s">
        <v>22</v>
      </c>
      <c r="U66" s="36" t="s">
        <v>239</v>
      </c>
      <c r="V66" s="36" t="s">
        <v>79</v>
      </c>
      <c r="W66" s="38">
        <v>1219.97</v>
      </c>
      <c r="X66" s="38">
        <v>861.03</v>
      </c>
      <c r="Y66" s="38">
        <v>250.25</v>
      </c>
      <c r="Z66" s="38">
        <v>108.69</v>
      </c>
      <c r="AA66" s="36" t="s">
        <v>240</v>
      </c>
      <c r="AB66" s="36" t="s">
        <v>24</v>
      </c>
      <c r="AC66" s="37"/>
      <c r="AD66" s="37"/>
      <c r="AE66" s="37"/>
      <c r="AF66" s="37"/>
      <c r="AG66" s="39" t="s">
        <v>113</v>
      </c>
      <c r="AH66" s="40" t="s">
        <v>114</v>
      </c>
    </row>
    <row r="67" spans="1:34" ht="13" thickBot="1" x14ac:dyDescent="0.3">
      <c r="A67" s="36" t="s">
        <v>99</v>
      </c>
      <c r="B67" s="36" t="s">
        <v>100</v>
      </c>
      <c r="C67" s="36" t="s">
        <v>101</v>
      </c>
      <c r="D67" s="36" t="s">
        <v>102</v>
      </c>
      <c r="E67" s="36" t="s">
        <v>18</v>
      </c>
      <c r="F67" s="37"/>
      <c r="G67" s="36" t="s">
        <v>103</v>
      </c>
      <c r="H67" s="36" t="s">
        <v>25</v>
      </c>
      <c r="I67" s="36" t="s">
        <v>104</v>
      </c>
      <c r="J67" s="36" t="s">
        <v>105</v>
      </c>
      <c r="K67" s="36" t="s">
        <v>106</v>
      </c>
      <c r="L67" s="36" t="s">
        <v>19</v>
      </c>
      <c r="M67" s="36" t="s">
        <v>386</v>
      </c>
      <c r="N67" s="37"/>
      <c r="O67" s="36" t="s">
        <v>29</v>
      </c>
      <c r="P67" s="36" t="s">
        <v>108</v>
      </c>
      <c r="Q67" s="36" t="s">
        <v>21</v>
      </c>
      <c r="R67" s="36" t="s">
        <v>109</v>
      </c>
      <c r="S67" s="36" t="s">
        <v>110</v>
      </c>
      <c r="T67" s="36" t="s">
        <v>22</v>
      </c>
      <c r="U67" s="36" t="s">
        <v>68</v>
      </c>
      <c r="V67" s="36" t="s">
        <v>23</v>
      </c>
      <c r="W67" s="38">
        <v>1103.55</v>
      </c>
      <c r="X67" s="38">
        <v>778.87</v>
      </c>
      <c r="Y67" s="38">
        <v>226.36</v>
      </c>
      <c r="Z67" s="38">
        <v>98.32</v>
      </c>
      <c r="AA67" s="36" t="s">
        <v>111</v>
      </c>
      <c r="AB67" s="36" t="s">
        <v>24</v>
      </c>
      <c r="AC67" s="36" t="s">
        <v>112</v>
      </c>
      <c r="AD67" s="36" t="s">
        <v>101</v>
      </c>
      <c r="AE67" s="37"/>
      <c r="AF67" s="37"/>
      <c r="AG67" s="39" t="s">
        <v>113</v>
      </c>
      <c r="AH67" s="40" t="s">
        <v>114</v>
      </c>
    </row>
    <row r="68" spans="1:34" ht="13" thickBot="1" x14ac:dyDescent="0.3">
      <c r="A68" s="36" t="s">
        <v>99</v>
      </c>
      <c r="B68" s="36" t="s">
        <v>100</v>
      </c>
      <c r="C68" s="36" t="s">
        <v>162</v>
      </c>
      <c r="D68" s="36" t="s">
        <v>102</v>
      </c>
      <c r="E68" s="36" t="s">
        <v>18</v>
      </c>
      <c r="F68" s="37"/>
      <c r="G68" s="36" t="s">
        <v>163</v>
      </c>
      <c r="H68" s="36" t="s">
        <v>25</v>
      </c>
      <c r="I68" s="36" t="s">
        <v>164</v>
      </c>
      <c r="J68" s="36" t="s">
        <v>105</v>
      </c>
      <c r="K68" s="36" t="s">
        <v>166</v>
      </c>
      <c r="L68" s="36" t="s">
        <v>19</v>
      </c>
      <c r="M68" s="36" t="s">
        <v>387</v>
      </c>
      <c r="N68" s="37"/>
      <c r="O68" s="36" t="s">
        <v>29</v>
      </c>
      <c r="P68" s="36" t="s">
        <v>319</v>
      </c>
      <c r="Q68" s="36" t="s">
        <v>21</v>
      </c>
      <c r="R68" s="36" t="s">
        <v>109</v>
      </c>
      <c r="S68" s="36" t="s">
        <v>99</v>
      </c>
      <c r="T68" s="36" t="s">
        <v>22</v>
      </c>
      <c r="U68" s="36" t="s">
        <v>169</v>
      </c>
      <c r="V68" s="36" t="s">
        <v>23</v>
      </c>
      <c r="W68" s="41">
        <v>11</v>
      </c>
      <c r="X68" s="38">
        <v>7.76</v>
      </c>
      <c r="Y68" s="38">
        <v>2.2599999999999998</v>
      </c>
      <c r="Z68" s="38">
        <v>0.98</v>
      </c>
      <c r="AA68" s="36" t="s">
        <v>170</v>
      </c>
      <c r="AB68" s="36" t="s">
        <v>24</v>
      </c>
      <c r="AC68" s="36" t="s">
        <v>171</v>
      </c>
      <c r="AD68" s="36" t="s">
        <v>162</v>
      </c>
      <c r="AE68" s="37"/>
      <c r="AF68" s="37"/>
      <c r="AG68" s="39" t="s">
        <v>113</v>
      </c>
      <c r="AH68" s="40" t="s">
        <v>80</v>
      </c>
    </row>
    <row r="69" spans="1:34" ht="13" thickBot="1" x14ac:dyDescent="0.3">
      <c r="A69" s="36" t="s">
        <v>150</v>
      </c>
      <c r="B69" s="36" t="s">
        <v>151</v>
      </c>
      <c r="C69" s="36" t="s">
        <v>245</v>
      </c>
      <c r="D69" s="36" t="s">
        <v>102</v>
      </c>
      <c r="E69" s="36" t="s">
        <v>18</v>
      </c>
      <c r="F69" s="37"/>
      <c r="G69" s="36" t="s">
        <v>163</v>
      </c>
      <c r="H69" s="36" t="s">
        <v>25</v>
      </c>
      <c r="I69" s="36" t="s">
        <v>164</v>
      </c>
      <c r="J69" s="36" t="s">
        <v>120</v>
      </c>
      <c r="K69" s="36" t="s">
        <v>246</v>
      </c>
      <c r="L69" s="36" t="s">
        <v>19</v>
      </c>
      <c r="M69" s="36" t="s">
        <v>388</v>
      </c>
      <c r="N69" s="37"/>
      <c r="O69" s="36" t="s">
        <v>29</v>
      </c>
      <c r="P69" s="36" t="s">
        <v>271</v>
      </c>
      <c r="Q69" s="36" t="s">
        <v>21</v>
      </c>
      <c r="R69" s="36" t="s">
        <v>109</v>
      </c>
      <c r="S69" s="36" t="s">
        <v>225</v>
      </c>
      <c r="T69" s="36" t="s">
        <v>22</v>
      </c>
      <c r="U69" s="36" t="s">
        <v>169</v>
      </c>
      <c r="V69" s="36" t="s">
        <v>23</v>
      </c>
      <c r="W69" s="38">
        <v>50.62</v>
      </c>
      <c r="X69" s="38">
        <v>35.729999999999997</v>
      </c>
      <c r="Y69" s="38">
        <v>10.38</v>
      </c>
      <c r="Z69" s="38">
        <v>4.51</v>
      </c>
      <c r="AA69" s="36" t="s">
        <v>250</v>
      </c>
      <c r="AB69" s="36" t="s">
        <v>24</v>
      </c>
      <c r="AC69" s="36" t="s">
        <v>251</v>
      </c>
      <c r="AD69" s="36" t="s">
        <v>245</v>
      </c>
      <c r="AE69" s="37"/>
      <c r="AF69" s="37"/>
      <c r="AG69" s="39" t="s">
        <v>113</v>
      </c>
      <c r="AH69" s="40" t="s">
        <v>80</v>
      </c>
    </row>
    <row r="70" spans="1:34" ht="13" thickBot="1" x14ac:dyDescent="0.3">
      <c r="A70" s="36" t="s">
        <v>67</v>
      </c>
      <c r="B70" s="36" t="s">
        <v>260</v>
      </c>
      <c r="C70" s="36" t="s">
        <v>272</v>
      </c>
      <c r="D70" s="36" t="s">
        <v>102</v>
      </c>
      <c r="E70" s="36" t="s">
        <v>60</v>
      </c>
      <c r="F70" s="37"/>
      <c r="G70" s="36" t="s">
        <v>262</v>
      </c>
      <c r="H70" s="36" t="s">
        <v>25</v>
      </c>
      <c r="I70" s="36" t="s">
        <v>263</v>
      </c>
      <c r="J70" s="36" t="s">
        <v>120</v>
      </c>
      <c r="K70" s="36" t="s">
        <v>273</v>
      </c>
      <c r="L70" s="36" t="s">
        <v>19</v>
      </c>
      <c r="M70" s="36" t="s">
        <v>389</v>
      </c>
      <c r="N70" s="37"/>
      <c r="O70" s="36" t="s">
        <v>29</v>
      </c>
      <c r="P70" s="36" t="s">
        <v>275</v>
      </c>
      <c r="Q70" s="36" t="s">
        <v>21</v>
      </c>
      <c r="R70" s="36" t="s">
        <v>109</v>
      </c>
      <c r="S70" s="36" t="s">
        <v>267</v>
      </c>
      <c r="T70" s="36" t="s">
        <v>22</v>
      </c>
      <c r="U70" s="36" t="s">
        <v>68</v>
      </c>
      <c r="V70" s="36" t="s">
        <v>23</v>
      </c>
      <c r="W70" s="38">
        <v>285.86</v>
      </c>
      <c r="X70" s="37"/>
      <c r="Y70" s="38">
        <v>199.46</v>
      </c>
      <c r="Z70" s="38">
        <v>86.4</v>
      </c>
      <c r="AA70" s="36" t="s">
        <v>276</v>
      </c>
      <c r="AB70" s="36" t="s">
        <v>24</v>
      </c>
      <c r="AC70" s="36" t="s">
        <v>277</v>
      </c>
      <c r="AD70" s="36" t="s">
        <v>272</v>
      </c>
      <c r="AE70" s="37"/>
      <c r="AF70" s="37"/>
      <c r="AG70" s="39" t="s">
        <v>128</v>
      </c>
      <c r="AH70" s="40" t="s">
        <v>114</v>
      </c>
    </row>
    <row r="71" spans="1:34" ht="13" thickBot="1" x14ac:dyDescent="0.3">
      <c r="A71" s="36" t="s">
        <v>99</v>
      </c>
      <c r="B71" s="36" t="s">
        <v>100</v>
      </c>
      <c r="C71" s="36" t="s">
        <v>162</v>
      </c>
      <c r="D71" s="36" t="s">
        <v>102</v>
      </c>
      <c r="E71" s="36" t="s">
        <v>18</v>
      </c>
      <c r="F71" s="37"/>
      <c r="G71" s="36" t="s">
        <v>163</v>
      </c>
      <c r="H71" s="36" t="s">
        <v>25</v>
      </c>
      <c r="I71" s="36" t="s">
        <v>164</v>
      </c>
      <c r="J71" s="36" t="s">
        <v>105</v>
      </c>
      <c r="K71" s="36" t="s">
        <v>166</v>
      </c>
      <c r="L71" s="36" t="s">
        <v>19</v>
      </c>
      <c r="M71" s="36" t="s">
        <v>390</v>
      </c>
      <c r="N71" s="37"/>
      <c r="O71" s="36" t="s">
        <v>29</v>
      </c>
      <c r="P71" s="36" t="s">
        <v>319</v>
      </c>
      <c r="Q71" s="36" t="s">
        <v>21</v>
      </c>
      <c r="R71" s="36" t="s">
        <v>109</v>
      </c>
      <c r="S71" s="36" t="s">
        <v>99</v>
      </c>
      <c r="T71" s="36" t="s">
        <v>22</v>
      </c>
      <c r="U71" s="36" t="s">
        <v>61</v>
      </c>
      <c r="V71" s="36" t="s">
        <v>23</v>
      </c>
      <c r="W71" s="38">
        <v>52.81</v>
      </c>
      <c r="X71" s="38">
        <v>37.270000000000003</v>
      </c>
      <c r="Y71" s="38">
        <v>10.83</v>
      </c>
      <c r="Z71" s="38">
        <v>4.71</v>
      </c>
      <c r="AA71" s="36" t="s">
        <v>170</v>
      </c>
      <c r="AB71" s="36" t="s">
        <v>24</v>
      </c>
      <c r="AC71" s="36" t="s">
        <v>171</v>
      </c>
      <c r="AD71" s="36" t="s">
        <v>162</v>
      </c>
      <c r="AE71" s="37"/>
      <c r="AF71" s="37"/>
      <c r="AG71" s="39" t="s">
        <v>113</v>
      </c>
      <c r="AH71" s="40" t="s">
        <v>80</v>
      </c>
    </row>
    <row r="72" spans="1:34" ht="13" thickBot="1" x14ac:dyDescent="0.3">
      <c r="A72" s="36" t="s">
        <v>99</v>
      </c>
      <c r="B72" s="36" t="s">
        <v>100</v>
      </c>
      <c r="C72" s="36" t="s">
        <v>348</v>
      </c>
      <c r="D72" s="36" t="s">
        <v>102</v>
      </c>
      <c r="E72" s="36" t="s">
        <v>18</v>
      </c>
      <c r="F72" s="37"/>
      <c r="G72" s="36" t="s">
        <v>349</v>
      </c>
      <c r="H72" s="36" t="s">
        <v>25</v>
      </c>
      <c r="I72" s="36" t="s">
        <v>350</v>
      </c>
      <c r="J72" s="36" t="s">
        <v>105</v>
      </c>
      <c r="K72" s="36" t="s">
        <v>351</v>
      </c>
      <c r="L72" s="36" t="s">
        <v>19</v>
      </c>
      <c r="M72" s="36" t="s">
        <v>391</v>
      </c>
      <c r="N72" s="37"/>
      <c r="O72" s="36" t="s">
        <v>29</v>
      </c>
      <c r="P72" s="36" t="s">
        <v>353</v>
      </c>
      <c r="Q72" s="36" t="s">
        <v>21</v>
      </c>
      <c r="R72" s="36" t="s">
        <v>109</v>
      </c>
      <c r="S72" s="36" t="s">
        <v>99</v>
      </c>
      <c r="T72" s="36" t="s">
        <v>22</v>
      </c>
      <c r="U72" s="36" t="s">
        <v>249</v>
      </c>
      <c r="V72" s="36" t="s">
        <v>23</v>
      </c>
      <c r="W72" s="38">
        <v>297.99</v>
      </c>
      <c r="X72" s="38">
        <v>210.32</v>
      </c>
      <c r="Y72" s="38">
        <v>61.13</v>
      </c>
      <c r="Z72" s="38">
        <v>26.54</v>
      </c>
      <c r="AA72" s="36" t="s">
        <v>354</v>
      </c>
      <c r="AB72" s="36" t="s">
        <v>24</v>
      </c>
      <c r="AC72" s="36" t="s">
        <v>355</v>
      </c>
      <c r="AD72" s="36" t="s">
        <v>348</v>
      </c>
      <c r="AE72" s="37"/>
      <c r="AF72" s="37"/>
      <c r="AG72" s="39" t="s">
        <v>113</v>
      </c>
      <c r="AH72" s="40" t="s">
        <v>114</v>
      </c>
    </row>
    <row r="73" spans="1:34" ht="13" thickBot="1" x14ac:dyDescent="0.3">
      <c r="A73" s="36" t="s">
        <v>99</v>
      </c>
      <c r="B73" s="36" t="s">
        <v>100</v>
      </c>
      <c r="C73" s="36" t="s">
        <v>392</v>
      </c>
      <c r="D73" s="36" t="s">
        <v>28</v>
      </c>
      <c r="E73" s="36" t="s">
        <v>18</v>
      </c>
      <c r="F73" s="37"/>
      <c r="G73" s="36" t="s">
        <v>393</v>
      </c>
      <c r="H73" s="36" t="s">
        <v>25</v>
      </c>
      <c r="I73" s="36" t="s">
        <v>394</v>
      </c>
      <c r="J73" s="36" t="s">
        <v>120</v>
      </c>
      <c r="K73" s="36" t="s">
        <v>395</v>
      </c>
      <c r="L73" s="36" t="s">
        <v>19</v>
      </c>
      <c r="M73" s="36" t="s">
        <v>396</v>
      </c>
      <c r="N73" s="37"/>
      <c r="O73" s="36" t="s">
        <v>26</v>
      </c>
      <c r="P73" s="36" t="s">
        <v>397</v>
      </c>
      <c r="Q73" s="36" t="s">
        <v>21</v>
      </c>
      <c r="R73" s="36" t="s">
        <v>109</v>
      </c>
      <c r="S73" s="36" t="s">
        <v>99</v>
      </c>
      <c r="T73" s="36" t="s">
        <v>22</v>
      </c>
      <c r="U73" s="36" t="s">
        <v>398</v>
      </c>
      <c r="V73" s="36" t="s">
        <v>23</v>
      </c>
      <c r="W73" s="38">
        <v>121.5</v>
      </c>
      <c r="X73" s="38">
        <v>94.62</v>
      </c>
      <c r="Y73" s="38">
        <v>26.88</v>
      </c>
      <c r="Z73" s="37"/>
      <c r="AA73" s="36" t="s">
        <v>399</v>
      </c>
      <c r="AB73" s="36" t="s">
        <v>24</v>
      </c>
      <c r="AC73" s="36" t="s">
        <v>400</v>
      </c>
      <c r="AD73" s="36" t="s">
        <v>392</v>
      </c>
      <c r="AE73" s="37"/>
      <c r="AF73" s="37"/>
      <c r="AG73" s="39" t="s">
        <v>73</v>
      </c>
      <c r="AH73" s="40" t="s">
        <v>114</v>
      </c>
    </row>
    <row r="74" spans="1:34" ht="13" thickBot="1" x14ac:dyDescent="0.3">
      <c r="A74" s="36" t="s">
        <v>99</v>
      </c>
      <c r="B74" s="36" t="s">
        <v>100</v>
      </c>
      <c r="C74" s="37"/>
      <c r="D74" s="36" t="s">
        <v>102</v>
      </c>
      <c r="E74" s="36" t="s">
        <v>18</v>
      </c>
      <c r="F74" s="37"/>
      <c r="G74" s="36" t="s">
        <v>231</v>
      </c>
      <c r="H74" s="36" t="s">
        <v>25</v>
      </c>
      <c r="I74" s="36" t="s">
        <v>232</v>
      </c>
      <c r="J74" s="36" t="s">
        <v>221</v>
      </c>
      <c r="K74" s="36" t="s">
        <v>234</v>
      </c>
      <c r="L74" s="36" t="s">
        <v>235</v>
      </c>
      <c r="M74" s="36" t="s">
        <v>401</v>
      </c>
      <c r="N74" s="37"/>
      <c r="O74" s="36" t="s">
        <v>237</v>
      </c>
      <c r="P74" s="37"/>
      <c r="Q74" s="36" t="s">
        <v>21</v>
      </c>
      <c r="R74" s="36" t="s">
        <v>109</v>
      </c>
      <c r="S74" s="36" t="s">
        <v>238</v>
      </c>
      <c r="T74" s="36" t="s">
        <v>22</v>
      </c>
      <c r="U74" s="36" t="s">
        <v>239</v>
      </c>
      <c r="V74" s="36" t="s">
        <v>79</v>
      </c>
      <c r="W74" s="38">
        <v>1210.18</v>
      </c>
      <c r="X74" s="38">
        <v>854.12</v>
      </c>
      <c r="Y74" s="38">
        <v>248.24</v>
      </c>
      <c r="Z74" s="38">
        <v>107.82</v>
      </c>
      <c r="AA74" s="36" t="s">
        <v>240</v>
      </c>
      <c r="AB74" s="36" t="s">
        <v>24</v>
      </c>
      <c r="AC74" s="37"/>
      <c r="AD74" s="37"/>
      <c r="AE74" s="37"/>
      <c r="AF74" s="37"/>
      <c r="AG74" s="39" t="s">
        <v>113</v>
      </c>
      <c r="AH74" s="40" t="s">
        <v>114</v>
      </c>
    </row>
    <row r="75" spans="1:34" ht="13" thickBot="1" x14ac:dyDescent="0.3">
      <c r="A75" s="36" t="s">
        <v>67</v>
      </c>
      <c r="B75" s="36" t="s">
        <v>260</v>
      </c>
      <c r="C75" s="36" t="s">
        <v>261</v>
      </c>
      <c r="D75" s="36" t="s">
        <v>102</v>
      </c>
      <c r="E75" s="36" t="s">
        <v>60</v>
      </c>
      <c r="F75" s="37"/>
      <c r="G75" s="36" t="s">
        <v>262</v>
      </c>
      <c r="H75" s="36" t="s">
        <v>25</v>
      </c>
      <c r="I75" s="36" t="s">
        <v>263</v>
      </c>
      <c r="J75" s="36" t="s">
        <v>179</v>
      </c>
      <c r="K75" s="36" t="s">
        <v>264</v>
      </c>
      <c r="L75" s="36" t="s">
        <v>19</v>
      </c>
      <c r="M75" s="36" t="s">
        <v>402</v>
      </c>
      <c r="N75" s="37"/>
      <c r="O75" s="36" t="s">
        <v>29</v>
      </c>
      <c r="P75" s="36" t="s">
        <v>266</v>
      </c>
      <c r="Q75" s="36" t="s">
        <v>21</v>
      </c>
      <c r="R75" s="36" t="s">
        <v>109</v>
      </c>
      <c r="S75" s="36" t="s">
        <v>267</v>
      </c>
      <c r="T75" s="36" t="s">
        <v>22</v>
      </c>
      <c r="U75" s="36" t="s">
        <v>249</v>
      </c>
      <c r="V75" s="36" t="s">
        <v>23</v>
      </c>
      <c r="W75" s="41">
        <v>50</v>
      </c>
      <c r="X75" s="37"/>
      <c r="Y75" s="38">
        <v>34.89</v>
      </c>
      <c r="Z75" s="38">
        <v>15.11</v>
      </c>
      <c r="AA75" s="36" t="s">
        <v>268</v>
      </c>
      <c r="AB75" s="36" t="s">
        <v>24</v>
      </c>
      <c r="AC75" s="36" t="s">
        <v>269</v>
      </c>
      <c r="AD75" s="36" t="s">
        <v>261</v>
      </c>
      <c r="AE75" s="37"/>
      <c r="AF75" s="37"/>
      <c r="AG75" s="39" t="s">
        <v>128</v>
      </c>
      <c r="AH75" s="40" t="s">
        <v>114</v>
      </c>
    </row>
    <row r="76" spans="1:34" ht="13" thickBot="1" x14ac:dyDescent="0.3">
      <c r="A76" s="36" t="s">
        <v>99</v>
      </c>
      <c r="B76" s="36" t="s">
        <v>100</v>
      </c>
      <c r="C76" s="36" t="s">
        <v>197</v>
      </c>
      <c r="D76" s="36" t="s">
        <v>102</v>
      </c>
      <c r="E76" s="36" t="s">
        <v>18</v>
      </c>
      <c r="F76" s="37"/>
      <c r="G76" s="36" t="s">
        <v>360</v>
      </c>
      <c r="H76" s="36" t="s">
        <v>25</v>
      </c>
      <c r="I76" s="36" t="s">
        <v>361</v>
      </c>
      <c r="J76" s="36" t="s">
        <v>200</v>
      </c>
      <c r="K76" s="36" t="s">
        <v>362</v>
      </c>
      <c r="L76" s="36" t="s">
        <v>19</v>
      </c>
      <c r="M76" s="36" t="s">
        <v>202</v>
      </c>
      <c r="N76" s="37"/>
      <c r="O76" s="36" t="s">
        <v>29</v>
      </c>
      <c r="P76" s="36" t="s">
        <v>403</v>
      </c>
      <c r="Q76" s="36" t="s">
        <v>21</v>
      </c>
      <c r="R76" s="36" t="s">
        <v>109</v>
      </c>
      <c r="S76" s="36" t="s">
        <v>365</v>
      </c>
      <c r="T76" s="36" t="s">
        <v>22</v>
      </c>
      <c r="U76" s="36" t="s">
        <v>68</v>
      </c>
      <c r="V76" s="36" t="s">
        <v>23</v>
      </c>
      <c r="W76" s="38">
        <v>210.52</v>
      </c>
      <c r="X76" s="38">
        <v>148.58000000000001</v>
      </c>
      <c r="Y76" s="38">
        <v>43.18</v>
      </c>
      <c r="Z76" s="38">
        <v>18.760000000000002</v>
      </c>
      <c r="AA76" s="36" t="s">
        <v>366</v>
      </c>
      <c r="AB76" s="36" t="s">
        <v>24</v>
      </c>
      <c r="AC76" s="36" t="s">
        <v>205</v>
      </c>
      <c r="AD76" s="36" t="s">
        <v>197</v>
      </c>
      <c r="AE76" s="37"/>
      <c r="AF76" s="37"/>
      <c r="AG76" s="39" t="s">
        <v>113</v>
      </c>
      <c r="AH76" s="40" t="s">
        <v>114</v>
      </c>
    </row>
    <row r="77" spans="1:34" ht="13" thickBot="1" x14ac:dyDescent="0.3">
      <c r="A77" s="36" t="s">
        <v>115</v>
      </c>
      <c r="B77" s="36" t="s">
        <v>116</v>
      </c>
      <c r="C77" s="36" t="s">
        <v>117</v>
      </c>
      <c r="D77" s="36" t="s">
        <v>102</v>
      </c>
      <c r="E77" s="36" t="s">
        <v>60</v>
      </c>
      <c r="F77" s="37"/>
      <c r="G77" s="36" t="s">
        <v>118</v>
      </c>
      <c r="H77" s="36" t="s">
        <v>25</v>
      </c>
      <c r="I77" s="36" t="s">
        <v>119</v>
      </c>
      <c r="J77" s="36" t="s">
        <v>120</v>
      </c>
      <c r="K77" s="36" t="s">
        <v>121</v>
      </c>
      <c r="L77" s="36" t="s">
        <v>19</v>
      </c>
      <c r="M77" s="36" t="s">
        <v>122</v>
      </c>
      <c r="N77" s="37"/>
      <c r="O77" s="36" t="s">
        <v>123</v>
      </c>
      <c r="P77" s="36" t="s">
        <v>404</v>
      </c>
      <c r="Q77" s="36" t="s">
        <v>21</v>
      </c>
      <c r="R77" s="36" t="s">
        <v>109</v>
      </c>
      <c r="S77" s="36" t="s">
        <v>115</v>
      </c>
      <c r="T77" s="36" t="s">
        <v>22</v>
      </c>
      <c r="U77" s="36" t="s">
        <v>125</v>
      </c>
      <c r="V77" s="36" t="s">
        <v>23</v>
      </c>
      <c r="W77" s="38">
        <v>47.48</v>
      </c>
      <c r="X77" s="37"/>
      <c r="Y77" s="38">
        <v>33.130000000000003</v>
      </c>
      <c r="Z77" s="38">
        <v>14.35</v>
      </c>
      <c r="AA77" s="36" t="s">
        <v>126</v>
      </c>
      <c r="AB77" s="36" t="s">
        <v>24</v>
      </c>
      <c r="AC77" s="36" t="s">
        <v>127</v>
      </c>
      <c r="AD77" s="36" t="s">
        <v>117</v>
      </c>
      <c r="AE77" s="37"/>
      <c r="AF77" s="37"/>
      <c r="AG77" s="39" t="s">
        <v>128</v>
      </c>
      <c r="AH77" s="40" t="s">
        <v>114</v>
      </c>
    </row>
    <row r="78" spans="1:34" ht="13" thickBot="1" x14ac:dyDescent="0.3">
      <c r="A78" s="36" t="s">
        <v>115</v>
      </c>
      <c r="B78" s="36" t="s">
        <v>116</v>
      </c>
      <c r="C78" s="36" t="s">
        <v>197</v>
      </c>
      <c r="D78" s="36" t="s">
        <v>102</v>
      </c>
      <c r="E78" s="36" t="s">
        <v>60</v>
      </c>
      <c r="F78" s="37"/>
      <c r="G78" s="36" t="s">
        <v>118</v>
      </c>
      <c r="H78" s="36" t="s">
        <v>25</v>
      </c>
      <c r="I78" s="36" t="s">
        <v>119</v>
      </c>
      <c r="J78" s="36" t="s">
        <v>165</v>
      </c>
      <c r="K78" s="36" t="s">
        <v>121</v>
      </c>
      <c r="L78" s="36" t="s">
        <v>19</v>
      </c>
      <c r="M78" s="36" t="s">
        <v>405</v>
      </c>
      <c r="N78" s="37"/>
      <c r="O78" s="36" t="s">
        <v>29</v>
      </c>
      <c r="P78" s="36" t="s">
        <v>406</v>
      </c>
      <c r="Q78" s="36" t="s">
        <v>21</v>
      </c>
      <c r="R78" s="36" t="s">
        <v>109</v>
      </c>
      <c r="S78" s="36" t="s">
        <v>115</v>
      </c>
      <c r="T78" s="36" t="s">
        <v>22</v>
      </c>
      <c r="U78" s="36" t="s">
        <v>68</v>
      </c>
      <c r="V78" s="36" t="s">
        <v>23</v>
      </c>
      <c r="W78" s="41">
        <v>285</v>
      </c>
      <c r="X78" s="37"/>
      <c r="Y78" s="38">
        <v>198.86</v>
      </c>
      <c r="Z78" s="38">
        <v>86.14</v>
      </c>
      <c r="AA78" s="36" t="s">
        <v>126</v>
      </c>
      <c r="AB78" s="36" t="s">
        <v>24</v>
      </c>
      <c r="AC78" s="36" t="s">
        <v>205</v>
      </c>
      <c r="AD78" s="36" t="s">
        <v>197</v>
      </c>
      <c r="AE78" s="37"/>
      <c r="AF78" s="37"/>
      <c r="AG78" s="39" t="s">
        <v>128</v>
      </c>
      <c r="AH78" s="40" t="s">
        <v>114</v>
      </c>
    </row>
    <row r="79" spans="1:34" ht="13" thickBot="1" x14ac:dyDescent="0.3">
      <c r="A79" s="36" t="s">
        <v>115</v>
      </c>
      <c r="B79" s="36" t="s">
        <v>116</v>
      </c>
      <c r="C79" s="36" t="s">
        <v>197</v>
      </c>
      <c r="D79" s="36" t="s">
        <v>102</v>
      </c>
      <c r="E79" s="36" t="s">
        <v>60</v>
      </c>
      <c r="F79" s="37"/>
      <c r="G79" s="36" t="s">
        <v>118</v>
      </c>
      <c r="H79" s="36" t="s">
        <v>25</v>
      </c>
      <c r="I79" s="36" t="s">
        <v>119</v>
      </c>
      <c r="J79" s="36" t="s">
        <v>120</v>
      </c>
      <c r="K79" s="36" t="s">
        <v>121</v>
      </c>
      <c r="L79" s="36" t="s">
        <v>19</v>
      </c>
      <c r="M79" s="36" t="s">
        <v>122</v>
      </c>
      <c r="N79" s="37"/>
      <c r="O79" s="36" t="s">
        <v>29</v>
      </c>
      <c r="P79" s="36" t="s">
        <v>407</v>
      </c>
      <c r="Q79" s="36" t="s">
        <v>21</v>
      </c>
      <c r="R79" s="36" t="s">
        <v>109</v>
      </c>
      <c r="S79" s="36" t="s">
        <v>115</v>
      </c>
      <c r="T79" s="36" t="s">
        <v>22</v>
      </c>
      <c r="U79" s="36" t="s">
        <v>68</v>
      </c>
      <c r="V79" s="36" t="s">
        <v>23</v>
      </c>
      <c r="W79" s="41">
        <v>190</v>
      </c>
      <c r="X79" s="37"/>
      <c r="Y79" s="38">
        <v>132.57</v>
      </c>
      <c r="Z79" s="38">
        <v>57.43</v>
      </c>
      <c r="AA79" s="36" t="s">
        <v>126</v>
      </c>
      <c r="AB79" s="36" t="s">
        <v>24</v>
      </c>
      <c r="AC79" s="36" t="s">
        <v>205</v>
      </c>
      <c r="AD79" s="36" t="s">
        <v>197</v>
      </c>
      <c r="AE79" s="37"/>
      <c r="AF79" s="37"/>
      <c r="AG79" s="39" t="s">
        <v>128</v>
      </c>
      <c r="AH79" s="40" t="s">
        <v>114</v>
      </c>
    </row>
    <row r="80" spans="1:34" ht="13" thickBot="1" x14ac:dyDescent="0.3">
      <c r="A80" s="36" t="s">
        <v>99</v>
      </c>
      <c r="B80" s="36" t="s">
        <v>100</v>
      </c>
      <c r="C80" s="37"/>
      <c r="D80" s="36" t="s">
        <v>102</v>
      </c>
      <c r="E80" s="36" t="s">
        <v>18</v>
      </c>
      <c r="F80" s="37"/>
      <c r="G80" s="36" t="s">
        <v>231</v>
      </c>
      <c r="H80" s="36" t="s">
        <v>25</v>
      </c>
      <c r="I80" s="36" t="s">
        <v>232</v>
      </c>
      <c r="J80" s="36" t="s">
        <v>172</v>
      </c>
      <c r="K80" s="36" t="s">
        <v>234</v>
      </c>
      <c r="L80" s="36" t="s">
        <v>235</v>
      </c>
      <c r="M80" s="36" t="s">
        <v>408</v>
      </c>
      <c r="N80" s="37"/>
      <c r="O80" s="36" t="s">
        <v>237</v>
      </c>
      <c r="P80" s="37"/>
      <c r="Q80" s="36" t="s">
        <v>21</v>
      </c>
      <c r="R80" s="36" t="s">
        <v>109</v>
      </c>
      <c r="S80" s="36" t="s">
        <v>238</v>
      </c>
      <c r="T80" s="36" t="s">
        <v>22</v>
      </c>
      <c r="U80" s="36" t="s">
        <v>239</v>
      </c>
      <c r="V80" s="36" t="s">
        <v>79</v>
      </c>
      <c r="W80" s="38">
        <v>1202.79</v>
      </c>
      <c r="X80" s="38">
        <v>848.91</v>
      </c>
      <c r="Y80" s="38">
        <v>246.73</v>
      </c>
      <c r="Z80" s="38">
        <v>107.15</v>
      </c>
      <c r="AA80" s="36" t="s">
        <v>240</v>
      </c>
      <c r="AB80" s="36" t="s">
        <v>24</v>
      </c>
      <c r="AC80" s="37"/>
      <c r="AD80" s="37"/>
      <c r="AE80" s="37"/>
      <c r="AF80" s="37"/>
      <c r="AG80" s="39" t="s">
        <v>113</v>
      </c>
      <c r="AH80" s="40" t="s">
        <v>114</v>
      </c>
    </row>
    <row r="81" spans="1:34" ht="13" thickBot="1" x14ac:dyDescent="0.3">
      <c r="A81" s="36" t="s">
        <v>99</v>
      </c>
      <c r="B81" s="36" t="s">
        <v>100</v>
      </c>
      <c r="C81" s="37"/>
      <c r="D81" s="36" t="s">
        <v>102</v>
      </c>
      <c r="E81" s="36" t="s">
        <v>18</v>
      </c>
      <c r="F81" s="37"/>
      <c r="G81" s="36" t="s">
        <v>231</v>
      </c>
      <c r="H81" s="36" t="s">
        <v>25</v>
      </c>
      <c r="I81" s="36" t="s">
        <v>232</v>
      </c>
      <c r="J81" s="36" t="s">
        <v>200</v>
      </c>
      <c r="K81" s="36" t="s">
        <v>234</v>
      </c>
      <c r="L81" s="36" t="s">
        <v>235</v>
      </c>
      <c r="M81" s="36" t="s">
        <v>409</v>
      </c>
      <c r="N81" s="37"/>
      <c r="O81" s="36" t="s">
        <v>237</v>
      </c>
      <c r="P81" s="37"/>
      <c r="Q81" s="36" t="s">
        <v>21</v>
      </c>
      <c r="R81" s="36" t="s">
        <v>109</v>
      </c>
      <c r="S81" s="36" t="s">
        <v>238</v>
      </c>
      <c r="T81" s="36" t="s">
        <v>22</v>
      </c>
      <c r="U81" s="36" t="s">
        <v>239</v>
      </c>
      <c r="V81" s="36" t="s">
        <v>79</v>
      </c>
      <c r="W81" s="38">
        <v>1249.8</v>
      </c>
      <c r="X81" s="38">
        <v>882.08</v>
      </c>
      <c r="Y81" s="38">
        <v>256.37</v>
      </c>
      <c r="Z81" s="38">
        <v>111.35</v>
      </c>
      <c r="AA81" s="36" t="s">
        <v>240</v>
      </c>
      <c r="AB81" s="36" t="s">
        <v>24</v>
      </c>
      <c r="AC81" s="37"/>
      <c r="AD81" s="37"/>
      <c r="AE81" s="37"/>
      <c r="AF81" s="37"/>
      <c r="AG81" s="39" t="s">
        <v>113</v>
      </c>
      <c r="AH81" s="40" t="s">
        <v>114</v>
      </c>
    </row>
    <row r="82" spans="1:34" ht="13" thickBot="1" x14ac:dyDescent="0.3">
      <c r="A82" s="36" t="s">
        <v>99</v>
      </c>
      <c r="B82" s="36" t="s">
        <v>100</v>
      </c>
      <c r="C82" s="36" t="s">
        <v>162</v>
      </c>
      <c r="D82" s="36" t="s">
        <v>102</v>
      </c>
      <c r="E82" s="36" t="s">
        <v>18</v>
      </c>
      <c r="F82" s="37"/>
      <c r="G82" s="36" t="s">
        <v>163</v>
      </c>
      <c r="H82" s="36" t="s">
        <v>25</v>
      </c>
      <c r="I82" s="36" t="s">
        <v>164</v>
      </c>
      <c r="J82" s="36" t="s">
        <v>105</v>
      </c>
      <c r="K82" s="36" t="s">
        <v>166</v>
      </c>
      <c r="L82" s="36" t="s">
        <v>19</v>
      </c>
      <c r="M82" s="36" t="s">
        <v>410</v>
      </c>
      <c r="N82" s="37"/>
      <c r="O82" s="36" t="s">
        <v>29</v>
      </c>
      <c r="P82" s="36" t="s">
        <v>319</v>
      </c>
      <c r="Q82" s="36" t="s">
        <v>21</v>
      </c>
      <c r="R82" s="36" t="s">
        <v>109</v>
      </c>
      <c r="S82" s="36" t="s">
        <v>99</v>
      </c>
      <c r="T82" s="36" t="s">
        <v>22</v>
      </c>
      <c r="U82" s="36" t="s">
        <v>169</v>
      </c>
      <c r="V82" s="36" t="s">
        <v>23</v>
      </c>
      <c r="W82" s="38">
        <v>107.75</v>
      </c>
      <c r="X82" s="38">
        <v>76.05</v>
      </c>
      <c r="Y82" s="38">
        <v>22.1</v>
      </c>
      <c r="Z82" s="38">
        <v>9.6</v>
      </c>
      <c r="AA82" s="36" t="s">
        <v>170</v>
      </c>
      <c r="AB82" s="36" t="s">
        <v>24</v>
      </c>
      <c r="AC82" s="36" t="s">
        <v>171</v>
      </c>
      <c r="AD82" s="36" t="s">
        <v>162</v>
      </c>
      <c r="AE82" s="37"/>
      <c r="AF82" s="37"/>
      <c r="AG82" s="39" t="s">
        <v>113</v>
      </c>
      <c r="AH82" s="40" t="s">
        <v>80</v>
      </c>
    </row>
    <row r="83" spans="1:34" ht="13" thickBot="1" x14ac:dyDescent="0.3">
      <c r="A83" s="36" t="s">
        <v>115</v>
      </c>
      <c r="B83" s="36" t="s">
        <v>116</v>
      </c>
      <c r="C83" s="36" t="s">
        <v>197</v>
      </c>
      <c r="D83" s="36" t="s">
        <v>102</v>
      </c>
      <c r="E83" s="36" t="s">
        <v>60</v>
      </c>
      <c r="F83" s="37"/>
      <c r="G83" s="36" t="s">
        <v>118</v>
      </c>
      <c r="H83" s="36" t="s">
        <v>25</v>
      </c>
      <c r="I83" s="36" t="s">
        <v>119</v>
      </c>
      <c r="J83" s="36" t="s">
        <v>105</v>
      </c>
      <c r="K83" s="36" t="s">
        <v>121</v>
      </c>
      <c r="L83" s="36" t="s">
        <v>19</v>
      </c>
      <c r="M83" s="36" t="s">
        <v>371</v>
      </c>
      <c r="N83" s="37"/>
      <c r="O83" s="36" t="s">
        <v>29</v>
      </c>
      <c r="P83" s="36" t="s">
        <v>411</v>
      </c>
      <c r="Q83" s="36" t="s">
        <v>21</v>
      </c>
      <c r="R83" s="36" t="s">
        <v>109</v>
      </c>
      <c r="S83" s="36" t="s">
        <v>115</v>
      </c>
      <c r="T83" s="36" t="s">
        <v>22</v>
      </c>
      <c r="U83" s="36" t="s">
        <v>68</v>
      </c>
      <c r="V83" s="36" t="s">
        <v>23</v>
      </c>
      <c r="W83" s="38">
        <v>105.26</v>
      </c>
      <c r="X83" s="37"/>
      <c r="Y83" s="38">
        <v>73.45</v>
      </c>
      <c r="Z83" s="38">
        <v>31.81</v>
      </c>
      <c r="AA83" s="36" t="s">
        <v>126</v>
      </c>
      <c r="AB83" s="36" t="s">
        <v>24</v>
      </c>
      <c r="AC83" s="36" t="s">
        <v>205</v>
      </c>
      <c r="AD83" s="36" t="s">
        <v>197</v>
      </c>
      <c r="AE83" s="37"/>
      <c r="AF83" s="37"/>
      <c r="AG83" s="39" t="s">
        <v>128</v>
      </c>
      <c r="AH83" s="40" t="s">
        <v>114</v>
      </c>
    </row>
    <row r="84" spans="1:34" ht="13" thickBot="1" x14ac:dyDescent="0.3">
      <c r="A84" s="36" t="s">
        <v>412</v>
      </c>
      <c r="B84" s="36" t="s">
        <v>413</v>
      </c>
      <c r="C84" s="36" t="s">
        <v>414</v>
      </c>
      <c r="D84" s="36" t="s">
        <v>102</v>
      </c>
      <c r="E84" s="36" t="s">
        <v>18</v>
      </c>
      <c r="F84" s="37"/>
      <c r="G84" s="36" t="s">
        <v>415</v>
      </c>
      <c r="H84" s="36" t="s">
        <v>25</v>
      </c>
      <c r="I84" s="36" t="s">
        <v>416</v>
      </c>
      <c r="J84" s="36" t="s">
        <v>221</v>
      </c>
      <c r="K84" s="36" t="s">
        <v>417</v>
      </c>
      <c r="L84" s="36" t="s">
        <v>19</v>
      </c>
      <c r="M84" s="36" t="s">
        <v>418</v>
      </c>
      <c r="N84" s="37"/>
      <c r="O84" s="36" t="s">
        <v>29</v>
      </c>
      <c r="P84" s="36" t="s">
        <v>419</v>
      </c>
      <c r="Q84" s="36" t="s">
        <v>21</v>
      </c>
      <c r="R84" s="36" t="s">
        <v>109</v>
      </c>
      <c r="S84" s="36" t="s">
        <v>412</v>
      </c>
      <c r="T84" s="36" t="s">
        <v>22</v>
      </c>
      <c r="U84" s="36" t="s">
        <v>169</v>
      </c>
      <c r="V84" s="36" t="s">
        <v>23</v>
      </c>
      <c r="W84" s="38">
        <v>4.8899999999999997</v>
      </c>
      <c r="X84" s="38">
        <v>3.45</v>
      </c>
      <c r="Y84" s="41">
        <v>1</v>
      </c>
      <c r="Z84" s="38">
        <v>0.44</v>
      </c>
      <c r="AA84" s="36" t="s">
        <v>420</v>
      </c>
      <c r="AB84" s="36" t="s">
        <v>24</v>
      </c>
      <c r="AC84" s="36" t="s">
        <v>421</v>
      </c>
      <c r="AD84" s="36" t="s">
        <v>414</v>
      </c>
      <c r="AE84" s="37"/>
      <c r="AF84" s="37"/>
      <c r="AG84" s="39" t="s">
        <v>113</v>
      </c>
      <c r="AH84" s="40" t="s">
        <v>114</v>
      </c>
    </row>
    <row r="85" spans="1:34" ht="13" thickBot="1" x14ac:dyDescent="0.3">
      <c r="A85" s="36" t="s">
        <v>67</v>
      </c>
      <c r="B85" s="36" t="s">
        <v>260</v>
      </c>
      <c r="C85" s="36" t="s">
        <v>261</v>
      </c>
      <c r="D85" s="36" t="s">
        <v>102</v>
      </c>
      <c r="E85" s="36" t="s">
        <v>60</v>
      </c>
      <c r="F85" s="37"/>
      <c r="G85" s="36" t="s">
        <v>262</v>
      </c>
      <c r="H85" s="36" t="s">
        <v>25</v>
      </c>
      <c r="I85" s="36" t="s">
        <v>263</v>
      </c>
      <c r="J85" s="36" t="s">
        <v>179</v>
      </c>
      <c r="K85" s="36" t="s">
        <v>264</v>
      </c>
      <c r="L85" s="36" t="s">
        <v>19</v>
      </c>
      <c r="M85" s="36" t="s">
        <v>422</v>
      </c>
      <c r="N85" s="37"/>
      <c r="O85" s="36" t="s">
        <v>29</v>
      </c>
      <c r="P85" s="36" t="s">
        <v>266</v>
      </c>
      <c r="Q85" s="36" t="s">
        <v>21</v>
      </c>
      <c r="R85" s="36" t="s">
        <v>109</v>
      </c>
      <c r="S85" s="36" t="s">
        <v>267</v>
      </c>
      <c r="T85" s="36" t="s">
        <v>22</v>
      </c>
      <c r="U85" s="36" t="s">
        <v>377</v>
      </c>
      <c r="V85" s="36" t="s">
        <v>23</v>
      </c>
      <c r="W85" s="38">
        <v>60.14</v>
      </c>
      <c r="X85" s="37"/>
      <c r="Y85" s="38">
        <v>41.97</v>
      </c>
      <c r="Z85" s="38">
        <v>18.170000000000002</v>
      </c>
      <c r="AA85" s="36" t="s">
        <v>268</v>
      </c>
      <c r="AB85" s="36" t="s">
        <v>24</v>
      </c>
      <c r="AC85" s="36" t="s">
        <v>269</v>
      </c>
      <c r="AD85" s="36" t="s">
        <v>261</v>
      </c>
      <c r="AE85" s="37"/>
      <c r="AF85" s="37"/>
      <c r="AG85" s="39" t="s">
        <v>128</v>
      </c>
      <c r="AH85" s="40" t="s">
        <v>114</v>
      </c>
    </row>
    <row r="86" spans="1:34" ht="13" thickBot="1" x14ac:dyDescent="0.3">
      <c r="A86" s="36" t="s">
        <v>64</v>
      </c>
      <c r="B86" s="36" t="s">
        <v>175</v>
      </c>
      <c r="C86" s="36" t="s">
        <v>176</v>
      </c>
      <c r="D86" s="36" t="s">
        <v>102</v>
      </c>
      <c r="E86" s="36" t="s">
        <v>60</v>
      </c>
      <c r="F86" s="37"/>
      <c r="G86" s="36" t="s">
        <v>177</v>
      </c>
      <c r="H86" s="36" t="s">
        <v>25</v>
      </c>
      <c r="I86" s="36" t="s">
        <v>178</v>
      </c>
      <c r="J86" s="36" t="s">
        <v>179</v>
      </c>
      <c r="K86" s="36" t="s">
        <v>180</v>
      </c>
      <c r="L86" s="36" t="s">
        <v>19</v>
      </c>
      <c r="M86" s="36" t="s">
        <v>423</v>
      </c>
      <c r="N86" s="37"/>
      <c r="O86" s="36" t="s">
        <v>29</v>
      </c>
      <c r="P86" s="36" t="s">
        <v>182</v>
      </c>
      <c r="Q86" s="36" t="s">
        <v>21</v>
      </c>
      <c r="R86" s="36" t="s">
        <v>109</v>
      </c>
      <c r="S86" s="36" t="s">
        <v>183</v>
      </c>
      <c r="T86" s="36" t="s">
        <v>22</v>
      </c>
      <c r="U86" s="36" t="s">
        <v>61</v>
      </c>
      <c r="V86" s="36" t="s">
        <v>23</v>
      </c>
      <c r="W86" s="38">
        <v>30.56</v>
      </c>
      <c r="X86" s="37"/>
      <c r="Y86" s="38">
        <v>21.33</v>
      </c>
      <c r="Z86" s="38">
        <v>9.23</v>
      </c>
      <c r="AA86" s="36" t="s">
        <v>184</v>
      </c>
      <c r="AB86" s="36" t="s">
        <v>24</v>
      </c>
      <c r="AC86" s="36" t="s">
        <v>185</v>
      </c>
      <c r="AD86" s="36" t="s">
        <v>176</v>
      </c>
      <c r="AE86" s="37"/>
      <c r="AF86" s="37"/>
      <c r="AG86" s="39" t="s">
        <v>128</v>
      </c>
      <c r="AH86" s="40" t="s">
        <v>114</v>
      </c>
    </row>
    <row r="87" spans="1:34" ht="13" thickBot="1" x14ac:dyDescent="0.3">
      <c r="A87" s="36" t="s">
        <v>115</v>
      </c>
      <c r="B87" s="36" t="s">
        <v>116</v>
      </c>
      <c r="C87" s="36" t="s">
        <v>117</v>
      </c>
      <c r="D87" s="36" t="s">
        <v>102</v>
      </c>
      <c r="E87" s="36" t="s">
        <v>60</v>
      </c>
      <c r="F87" s="37"/>
      <c r="G87" s="36" t="s">
        <v>118</v>
      </c>
      <c r="H87" s="36" t="s">
        <v>25</v>
      </c>
      <c r="I87" s="36" t="s">
        <v>119</v>
      </c>
      <c r="J87" s="36" t="s">
        <v>165</v>
      </c>
      <c r="K87" s="36" t="s">
        <v>121</v>
      </c>
      <c r="L87" s="36" t="s">
        <v>19</v>
      </c>
      <c r="M87" s="36" t="s">
        <v>405</v>
      </c>
      <c r="N87" s="37"/>
      <c r="O87" s="36" t="s">
        <v>123</v>
      </c>
      <c r="P87" s="36" t="s">
        <v>424</v>
      </c>
      <c r="Q87" s="36" t="s">
        <v>21</v>
      </c>
      <c r="R87" s="36" t="s">
        <v>109</v>
      </c>
      <c r="S87" s="36" t="s">
        <v>115</v>
      </c>
      <c r="T87" s="36" t="s">
        <v>22</v>
      </c>
      <c r="U87" s="36" t="s">
        <v>125</v>
      </c>
      <c r="V87" s="36" t="s">
        <v>23</v>
      </c>
      <c r="W87" s="38">
        <v>208.72</v>
      </c>
      <c r="X87" s="37"/>
      <c r="Y87" s="38">
        <v>145.63999999999999</v>
      </c>
      <c r="Z87" s="38">
        <v>63.08</v>
      </c>
      <c r="AA87" s="36" t="s">
        <v>126</v>
      </c>
      <c r="AB87" s="36" t="s">
        <v>24</v>
      </c>
      <c r="AC87" s="36" t="s">
        <v>127</v>
      </c>
      <c r="AD87" s="36" t="s">
        <v>117</v>
      </c>
      <c r="AE87" s="37"/>
      <c r="AF87" s="37"/>
      <c r="AG87" s="39" t="s">
        <v>128</v>
      </c>
      <c r="AH87" s="40" t="s">
        <v>114</v>
      </c>
    </row>
    <row r="88" spans="1:34" ht="13" thickBot="1" x14ac:dyDescent="0.3">
      <c r="A88" s="36" t="s">
        <v>99</v>
      </c>
      <c r="B88" s="36" t="s">
        <v>100</v>
      </c>
      <c r="C88" s="37"/>
      <c r="D88" s="36" t="s">
        <v>102</v>
      </c>
      <c r="E88" s="36" t="s">
        <v>18</v>
      </c>
      <c r="F88" s="37"/>
      <c r="G88" s="36" t="s">
        <v>231</v>
      </c>
      <c r="H88" s="36" t="s">
        <v>25</v>
      </c>
      <c r="I88" s="36" t="s">
        <v>232</v>
      </c>
      <c r="J88" s="36" t="s">
        <v>255</v>
      </c>
      <c r="K88" s="36" t="s">
        <v>234</v>
      </c>
      <c r="L88" s="36" t="s">
        <v>235</v>
      </c>
      <c r="M88" s="36" t="s">
        <v>425</v>
      </c>
      <c r="N88" s="37"/>
      <c r="O88" s="36" t="s">
        <v>237</v>
      </c>
      <c r="P88" s="37"/>
      <c r="Q88" s="36" t="s">
        <v>21</v>
      </c>
      <c r="R88" s="36" t="s">
        <v>109</v>
      </c>
      <c r="S88" s="36" t="s">
        <v>238</v>
      </c>
      <c r="T88" s="36" t="s">
        <v>22</v>
      </c>
      <c r="U88" s="36" t="s">
        <v>239</v>
      </c>
      <c r="V88" s="36" t="s">
        <v>79</v>
      </c>
      <c r="W88" s="38">
        <v>1273.48</v>
      </c>
      <c r="X88" s="38">
        <v>898.8</v>
      </c>
      <c r="Y88" s="38">
        <v>261.23</v>
      </c>
      <c r="Z88" s="38">
        <v>113.45</v>
      </c>
      <c r="AA88" s="36" t="s">
        <v>240</v>
      </c>
      <c r="AB88" s="36" t="s">
        <v>24</v>
      </c>
      <c r="AC88" s="37"/>
      <c r="AD88" s="37"/>
      <c r="AE88" s="37"/>
      <c r="AF88" s="37"/>
      <c r="AG88" s="39" t="s">
        <v>113</v>
      </c>
      <c r="AH88" s="40" t="s">
        <v>114</v>
      </c>
    </row>
    <row r="89" spans="1:34" ht="13" thickBot="1" x14ac:dyDescent="0.3">
      <c r="A89" s="36" t="s">
        <v>99</v>
      </c>
      <c r="B89" s="36" t="s">
        <v>100</v>
      </c>
      <c r="C89" s="36" t="s">
        <v>162</v>
      </c>
      <c r="D89" s="36" t="s">
        <v>102</v>
      </c>
      <c r="E89" s="36" t="s">
        <v>18</v>
      </c>
      <c r="F89" s="37"/>
      <c r="G89" s="36" t="s">
        <v>163</v>
      </c>
      <c r="H89" s="36" t="s">
        <v>25</v>
      </c>
      <c r="I89" s="36" t="s">
        <v>164</v>
      </c>
      <c r="J89" s="36" t="s">
        <v>165</v>
      </c>
      <c r="K89" s="36" t="s">
        <v>166</v>
      </c>
      <c r="L89" s="36" t="s">
        <v>19</v>
      </c>
      <c r="M89" s="36" t="s">
        <v>426</v>
      </c>
      <c r="N89" s="37"/>
      <c r="O89" s="36" t="s">
        <v>29</v>
      </c>
      <c r="P89" s="36" t="s">
        <v>168</v>
      </c>
      <c r="Q89" s="36" t="s">
        <v>21</v>
      </c>
      <c r="R89" s="36" t="s">
        <v>109</v>
      </c>
      <c r="S89" s="36" t="s">
        <v>99</v>
      </c>
      <c r="T89" s="36" t="s">
        <v>22</v>
      </c>
      <c r="U89" s="36" t="s">
        <v>68</v>
      </c>
      <c r="V89" s="36" t="s">
        <v>23</v>
      </c>
      <c r="W89" s="38">
        <v>147.58000000000001</v>
      </c>
      <c r="X89" s="38">
        <v>104.16</v>
      </c>
      <c r="Y89" s="38">
        <v>30.27</v>
      </c>
      <c r="Z89" s="38">
        <v>13.15</v>
      </c>
      <c r="AA89" s="36" t="s">
        <v>170</v>
      </c>
      <c r="AB89" s="36" t="s">
        <v>24</v>
      </c>
      <c r="AC89" s="36" t="s">
        <v>171</v>
      </c>
      <c r="AD89" s="36" t="s">
        <v>162</v>
      </c>
      <c r="AE89" s="37"/>
      <c r="AF89" s="37"/>
      <c r="AG89" s="39" t="s">
        <v>113</v>
      </c>
      <c r="AH89" s="40" t="s">
        <v>80</v>
      </c>
    </row>
    <row r="90" spans="1:34" ht="13" thickBot="1" x14ac:dyDescent="0.3">
      <c r="A90" s="36" t="s">
        <v>150</v>
      </c>
      <c r="B90" s="36" t="s">
        <v>151</v>
      </c>
      <c r="C90" s="36" t="s">
        <v>245</v>
      </c>
      <c r="D90" s="36" t="s">
        <v>102</v>
      </c>
      <c r="E90" s="36" t="s">
        <v>18</v>
      </c>
      <c r="F90" s="37"/>
      <c r="G90" s="36" t="s">
        <v>163</v>
      </c>
      <c r="H90" s="36" t="s">
        <v>25</v>
      </c>
      <c r="I90" s="36" t="s">
        <v>164</v>
      </c>
      <c r="J90" s="36" t="s">
        <v>120</v>
      </c>
      <c r="K90" s="36" t="s">
        <v>246</v>
      </c>
      <c r="L90" s="36" t="s">
        <v>19</v>
      </c>
      <c r="M90" s="36" t="s">
        <v>427</v>
      </c>
      <c r="N90" s="37"/>
      <c r="O90" s="36" t="s">
        <v>29</v>
      </c>
      <c r="P90" s="36" t="s">
        <v>271</v>
      </c>
      <c r="Q90" s="36" t="s">
        <v>21</v>
      </c>
      <c r="R90" s="36" t="s">
        <v>109</v>
      </c>
      <c r="S90" s="36" t="s">
        <v>225</v>
      </c>
      <c r="T90" s="36" t="s">
        <v>22</v>
      </c>
      <c r="U90" s="36" t="s">
        <v>169</v>
      </c>
      <c r="V90" s="36" t="s">
        <v>23</v>
      </c>
      <c r="W90" s="41">
        <v>11</v>
      </c>
      <c r="X90" s="38">
        <v>7.76</v>
      </c>
      <c r="Y90" s="38">
        <v>2.2599999999999998</v>
      </c>
      <c r="Z90" s="38">
        <v>0.98</v>
      </c>
      <c r="AA90" s="36" t="s">
        <v>250</v>
      </c>
      <c r="AB90" s="36" t="s">
        <v>24</v>
      </c>
      <c r="AC90" s="36" t="s">
        <v>251</v>
      </c>
      <c r="AD90" s="36" t="s">
        <v>245</v>
      </c>
      <c r="AE90" s="37"/>
      <c r="AF90" s="37"/>
      <c r="AG90" s="39" t="s">
        <v>113</v>
      </c>
      <c r="AH90" s="40" t="s">
        <v>80</v>
      </c>
    </row>
    <row r="91" spans="1:34" ht="13" thickBot="1" x14ac:dyDescent="0.3">
      <c r="A91" s="36" t="s">
        <v>67</v>
      </c>
      <c r="B91" s="36" t="s">
        <v>260</v>
      </c>
      <c r="C91" s="36" t="s">
        <v>261</v>
      </c>
      <c r="D91" s="36" t="s">
        <v>102</v>
      </c>
      <c r="E91" s="36" t="s">
        <v>60</v>
      </c>
      <c r="F91" s="37"/>
      <c r="G91" s="36" t="s">
        <v>262</v>
      </c>
      <c r="H91" s="36" t="s">
        <v>25</v>
      </c>
      <c r="I91" s="36" t="s">
        <v>263</v>
      </c>
      <c r="J91" s="36" t="s">
        <v>179</v>
      </c>
      <c r="K91" s="36" t="s">
        <v>264</v>
      </c>
      <c r="L91" s="36" t="s">
        <v>19</v>
      </c>
      <c r="M91" s="36" t="s">
        <v>428</v>
      </c>
      <c r="N91" s="37"/>
      <c r="O91" s="36" t="s">
        <v>29</v>
      </c>
      <c r="P91" s="36" t="s">
        <v>266</v>
      </c>
      <c r="Q91" s="36" t="s">
        <v>21</v>
      </c>
      <c r="R91" s="36" t="s">
        <v>109</v>
      </c>
      <c r="S91" s="36" t="s">
        <v>267</v>
      </c>
      <c r="T91" s="36" t="s">
        <v>22</v>
      </c>
      <c r="U91" s="36" t="s">
        <v>169</v>
      </c>
      <c r="V91" s="36" t="s">
        <v>23</v>
      </c>
      <c r="W91" s="38">
        <v>22.5</v>
      </c>
      <c r="X91" s="37"/>
      <c r="Y91" s="38">
        <v>15.7</v>
      </c>
      <c r="Z91" s="38">
        <v>6.8</v>
      </c>
      <c r="AA91" s="36" t="s">
        <v>268</v>
      </c>
      <c r="AB91" s="36" t="s">
        <v>24</v>
      </c>
      <c r="AC91" s="36" t="s">
        <v>269</v>
      </c>
      <c r="AD91" s="36" t="s">
        <v>261</v>
      </c>
      <c r="AE91" s="37"/>
      <c r="AF91" s="37"/>
      <c r="AG91" s="39" t="s">
        <v>128</v>
      </c>
      <c r="AH91" s="40" t="s">
        <v>114</v>
      </c>
    </row>
    <row r="92" spans="1:34" ht="13" thickBot="1" x14ac:dyDescent="0.3">
      <c r="A92" s="36" t="s">
        <v>99</v>
      </c>
      <c r="B92" s="36" t="s">
        <v>100</v>
      </c>
      <c r="C92" s="36" t="s">
        <v>162</v>
      </c>
      <c r="D92" s="36" t="s">
        <v>102</v>
      </c>
      <c r="E92" s="36" t="s">
        <v>18</v>
      </c>
      <c r="F92" s="37"/>
      <c r="G92" s="36" t="s">
        <v>163</v>
      </c>
      <c r="H92" s="36" t="s">
        <v>25</v>
      </c>
      <c r="I92" s="36" t="s">
        <v>164</v>
      </c>
      <c r="J92" s="36" t="s">
        <v>105</v>
      </c>
      <c r="K92" s="36" t="s">
        <v>166</v>
      </c>
      <c r="L92" s="36" t="s">
        <v>19</v>
      </c>
      <c r="M92" s="36" t="s">
        <v>429</v>
      </c>
      <c r="N92" s="37"/>
      <c r="O92" s="36" t="s">
        <v>29</v>
      </c>
      <c r="P92" s="36" t="s">
        <v>319</v>
      </c>
      <c r="Q92" s="36" t="s">
        <v>21</v>
      </c>
      <c r="R92" s="36" t="s">
        <v>109</v>
      </c>
      <c r="S92" s="36" t="s">
        <v>99</v>
      </c>
      <c r="T92" s="36" t="s">
        <v>22</v>
      </c>
      <c r="U92" s="36" t="s">
        <v>249</v>
      </c>
      <c r="V92" s="36" t="s">
        <v>23</v>
      </c>
      <c r="W92" s="38">
        <v>286.60000000000002</v>
      </c>
      <c r="X92" s="38">
        <v>202.28</v>
      </c>
      <c r="Y92" s="38">
        <v>58.79</v>
      </c>
      <c r="Z92" s="38">
        <v>25.53</v>
      </c>
      <c r="AA92" s="36" t="s">
        <v>170</v>
      </c>
      <c r="AB92" s="36" t="s">
        <v>24</v>
      </c>
      <c r="AC92" s="36" t="s">
        <v>171</v>
      </c>
      <c r="AD92" s="36" t="s">
        <v>162</v>
      </c>
      <c r="AE92" s="37"/>
      <c r="AF92" s="37"/>
      <c r="AG92" s="39" t="s">
        <v>113</v>
      </c>
      <c r="AH92" s="40" t="s">
        <v>80</v>
      </c>
    </row>
    <row r="93" spans="1:34" ht="13" thickBot="1" x14ac:dyDescent="0.3">
      <c r="A93" s="36" t="s">
        <v>115</v>
      </c>
      <c r="B93" s="36" t="s">
        <v>116</v>
      </c>
      <c r="C93" s="36" t="s">
        <v>197</v>
      </c>
      <c r="D93" s="36" t="s">
        <v>102</v>
      </c>
      <c r="E93" s="36" t="s">
        <v>60</v>
      </c>
      <c r="F93" s="37"/>
      <c r="G93" s="36" t="s">
        <v>118</v>
      </c>
      <c r="H93" s="36" t="s">
        <v>25</v>
      </c>
      <c r="I93" s="36" t="s">
        <v>119</v>
      </c>
      <c r="J93" s="36" t="s">
        <v>105</v>
      </c>
      <c r="K93" s="36" t="s">
        <v>121</v>
      </c>
      <c r="L93" s="36" t="s">
        <v>19</v>
      </c>
      <c r="M93" s="36" t="s">
        <v>430</v>
      </c>
      <c r="N93" s="37"/>
      <c r="O93" s="36" t="s">
        <v>29</v>
      </c>
      <c r="P93" s="36" t="s">
        <v>431</v>
      </c>
      <c r="Q93" s="36" t="s">
        <v>21</v>
      </c>
      <c r="R93" s="36" t="s">
        <v>109</v>
      </c>
      <c r="S93" s="36" t="s">
        <v>115</v>
      </c>
      <c r="T93" s="36" t="s">
        <v>22</v>
      </c>
      <c r="U93" s="36" t="s">
        <v>68</v>
      </c>
      <c r="V93" s="36" t="s">
        <v>23</v>
      </c>
      <c r="W93" s="38">
        <v>315.77999999999997</v>
      </c>
      <c r="X93" s="37"/>
      <c r="Y93" s="38">
        <v>220.34</v>
      </c>
      <c r="Z93" s="38">
        <v>95.44</v>
      </c>
      <c r="AA93" s="36" t="s">
        <v>126</v>
      </c>
      <c r="AB93" s="36" t="s">
        <v>24</v>
      </c>
      <c r="AC93" s="36" t="s">
        <v>205</v>
      </c>
      <c r="AD93" s="36" t="s">
        <v>197</v>
      </c>
      <c r="AE93" s="37"/>
      <c r="AF93" s="37"/>
      <c r="AG93" s="39" t="s">
        <v>128</v>
      </c>
      <c r="AH93" s="40" t="s">
        <v>114</v>
      </c>
    </row>
    <row r="94" spans="1:34" ht="13" thickBot="1" x14ac:dyDescent="0.3">
      <c r="A94" s="36" t="s">
        <v>99</v>
      </c>
      <c r="B94" s="36" t="s">
        <v>100</v>
      </c>
      <c r="C94" s="36" t="s">
        <v>117</v>
      </c>
      <c r="D94" s="36" t="s">
        <v>102</v>
      </c>
      <c r="E94" s="36" t="s">
        <v>18</v>
      </c>
      <c r="F94" s="37"/>
      <c r="G94" s="36" t="s">
        <v>360</v>
      </c>
      <c r="H94" s="36" t="s">
        <v>25</v>
      </c>
      <c r="I94" s="36" t="s">
        <v>361</v>
      </c>
      <c r="J94" s="36" t="s">
        <v>120</v>
      </c>
      <c r="K94" s="36" t="s">
        <v>362</v>
      </c>
      <c r="L94" s="36" t="s">
        <v>19</v>
      </c>
      <c r="M94" s="36" t="s">
        <v>432</v>
      </c>
      <c r="N94" s="37"/>
      <c r="O94" s="36" t="s">
        <v>29</v>
      </c>
      <c r="P94" s="36" t="s">
        <v>433</v>
      </c>
      <c r="Q94" s="36" t="s">
        <v>21</v>
      </c>
      <c r="R94" s="36" t="s">
        <v>109</v>
      </c>
      <c r="S94" s="36" t="s">
        <v>434</v>
      </c>
      <c r="T94" s="36" t="s">
        <v>22</v>
      </c>
      <c r="U94" s="36" t="s">
        <v>377</v>
      </c>
      <c r="V94" s="36" t="s">
        <v>23</v>
      </c>
      <c r="W94" s="38">
        <v>120.63</v>
      </c>
      <c r="X94" s="38">
        <v>85.14</v>
      </c>
      <c r="Y94" s="38">
        <v>24.74</v>
      </c>
      <c r="Z94" s="38">
        <v>10.75</v>
      </c>
      <c r="AA94" s="36" t="s">
        <v>366</v>
      </c>
      <c r="AB94" s="36" t="s">
        <v>24</v>
      </c>
      <c r="AC94" s="36" t="s">
        <v>127</v>
      </c>
      <c r="AD94" s="36" t="s">
        <v>117</v>
      </c>
      <c r="AE94" s="37"/>
      <c r="AF94" s="37"/>
      <c r="AG94" s="39" t="s">
        <v>113</v>
      </c>
      <c r="AH94" s="40" t="s">
        <v>114</v>
      </c>
    </row>
    <row r="95" spans="1:34" ht="13" thickBot="1" x14ac:dyDescent="0.3">
      <c r="A95" s="36" t="s">
        <v>67</v>
      </c>
      <c r="B95" s="36" t="s">
        <v>260</v>
      </c>
      <c r="C95" s="36" t="s">
        <v>272</v>
      </c>
      <c r="D95" s="36" t="s">
        <v>102</v>
      </c>
      <c r="E95" s="36" t="s">
        <v>60</v>
      </c>
      <c r="F95" s="37"/>
      <c r="G95" s="36" t="s">
        <v>262</v>
      </c>
      <c r="H95" s="36" t="s">
        <v>25</v>
      </c>
      <c r="I95" s="36" t="s">
        <v>263</v>
      </c>
      <c r="J95" s="36" t="s">
        <v>120</v>
      </c>
      <c r="K95" s="36" t="s">
        <v>273</v>
      </c>
      <c r="L95" s="36" t="s">
        <v>19</v>
      </c>
      <c r="M95" s="36" t="s">
        <v>435</v>
      </c>
      <c r="N95" s="37"/>
      <c r="O95" s="36" t="s">
        <v>29</v>
      </c>
      <c r="P95" s="36" t="s">
        <v>275</v>
      </c>
      <c r="Q95" s="36" t="s">
        <v>21</v>
      </c>
      <c r="R95" s="36" t="s">
        <v>109</v>
      </c>
      <c r="S95" s="36" t="s">
        <v>267</v>
      </c>
      <c r="T95" s="36" t="s">
        <v>22</v>
      </c>
      <c r="U95" s="36" t="s">
        <v>61</v>
      </c>
      <c r="V95" s="36" t="s">
        <v>23</v>
      </c>
      <c r="W95" s="38">
        <v>62.79</v>
      </c>
      <c r="X95" s="37"/>
      <c r="Y95" s="38">
        <v>43.81</v>
      </c>
      <c r="Z95" s="38">
        <v>18.98</v>
      </c>
      <c r="AA95" s="36" t="s">
        <v>276</v>
      </c>
      <c r="AB95" s="36" t="s">
        <v>24</v>
      </c>
      <c r="AC95" s="36" t="s">
        <v>277</v>
      </c>
      <c r="AD95" s="36" t="s">
        <v>272</v>
      </c>
      <c r="AE95" s="37"/>
      <c r="AF95" s="37"/>
      <c r="AG95" s="39" t="s">
        <v>128</v>
      </c>
      <c r="AH95" s="40" t="s">
        <v>114</v>
      </c>
    </row>
    <row r="96" spans="1:34" ht="13" thickBot="1" x14ac:dyDescent="0.3">
      <c r="A96" s="36" t="s">
        <v>115</v>
      </c>
      <c r="B96" s="36" t="s">
        <v>116</v>
      </c>
      <c r="C96" s="36" t="s">
        <v>436</v>
      </c>
      <c r="D96" s="36" t="s">
        <v>102</v>
      </c>
      <c r="E96" s="36" t="s">
        <v>60</v>
      </c>
      <c r="F96" s="37"/>
      <c r="G96" s="36" t="s">
        <v>262</v>
      </c>
      <c r="H96" s="36" t="s">
        <v>25</v>
      </c>
      <c r="I96" s="36" t="s">
        <v>263</v>
      </c>
      <c r="J96" s="36" t="s">
        <v>105</v>
      </c>
      <c r="K96" s="36" t="s">
        <v>437</v>
      </c>
      <c r="L96" s="36" t="s">
        <v>19</v>
      </c>
      <c r="M96" s="36" t="s">
        <v>438</v>
      </c>
      <c r="N96" s="37"/>
      <c r="O96" s="36" t="s">
        <v>29</v>
      </c>
      <c r="P96" s="36" t="s">
        <v>439</v>
      </c>
      <c r="Q96" s="36" t="s">
        <v>21</v>
      </c>
      <c r="R96" s="36" t="s">
        <v>109</v>
      </c>
      <c r="S96" s="36" t="s">
        <v>115</v>
      </c>
      <c r="T96" s="36" t="s">
        <v>22</v>
      </c>
      <c r="U96" s="36" t="s">
        <v>169</v>
      </c>
      <c r="V96" s="36" t="s">
        <v>23</v>
      </c>
      <c r="W96" s="41">
        <v>30</v>
      </c>
      <c r="X96" s="37"/>
      <c r="Y96" s="38">
        <v>20.93</v>
      </c>
      <c r="Z96" s="38">
        <v>9.07</v>
      </c>
      <c r="AA96" s="36" t="s">
        <v>440</v>
      </c>
      <c r="AB96" s="36" t="s">
        <v>24</v>
      </c>
      <c r="AC96" s="36" t="s">
        <v>441</v>
      </c>
      <c r="AD96" s="36" t="s">
        <v>436</v>
      </c>
      <c r="AE96" s="37"/>
      <c r="AF96" s="37"/>
      <c r="AG96" s="39" t="s">
        <v>128</v>
      </c>
      <c r="AH96" s="40" t="s">
        <v>114</v>
      </c>
    </row>
    <row r="97" spans="1:34" ht="13" thickBot="1" x14ac:dyDescent="0.3">
      <c r="A97" s="36" t="s">
        <v>99</v>
      </c>
      <c r="B97" s="36" t="s">
        <v>100</v>
      </c>
      <c r="C97" s="36" t="s">
        <v>442</v>
      </c>
      <c r="D97" s="36" t="s">
        <v>28</v>
      </c>
      <c r="E97" s="36" t="s">
        <v>18</v>
      </c>
      <c r="F97" s="37"/>
      <c r="G97" s="36" t="s">
        <v>393</v>
      </c>
      <c r="H97" s="36" t="s">
        <v>25</v>
      </c>
      <c r="I97" s="36" t="s">
        <v>394</v>
      </c>
      <c r="J97" s="36" t="s">
        <v>179</v>
      </c>
      <c r="K97" s="36" t="s">
        <v>395</v>
      </c>
      <c r="L97" s="36" t="s">
        <v>19</v>
      </c>
      <c r="M97" s="36" t="s">
        <v>443</v>
      </c>
      <c r="N97" s="37"/>
      <c r="O97" s="36" t="s">
        <v>29</v>
      </c>
      <c r="P97" s="36" t="s">
        <v>444</v>
      </c>
      <c r="Q97" s="36" t="s">
        <v>21</v>
      </c>
      <c r="R97" s="36" t="s">
        <v>109</v>
      </c>
      <c r="S97" s="36" t="s">
        <v>99</v>
      </c>
      <c r="T97" s="36" t="s">
        <v>22</v>
      </c>
      <c r="U97" s="36" t="s">
        <v>377</v>
      </c>
      <c r="V97" s="36" t="s">
        <v>23</v>
      </c>
      <c r="W97" s="38">
        <v>143.47</v>
      </c>
      <c r="X97" s="38">
        <v>111.73</v>
      </c>
      <c r="Y97" s="38">
        <v>31.74</v>
      </c>
      <c r="Z97" s="37"/>
      <c r="AA97" s="36" t="s">
        <v>399</v>
      </c>
      <c r="AB97" s="36" t="s">
        <v>24</v>
      </c>
      <c r="AC97" s="36" t="s">
        <v>445</v>
      </c>
      <c r="AD97" s="36" t="s">
        <v>442</v>
      </c>
      <c r="AE97" s="37"/>
      <c r="AF97" s="37"/>
      <c r="AG97" s="39" t="s">
        <v>73</v>
      </c>
      <c r="AH97" s="40" t="s">
        <v>114</v>
      </c>
    </row>
    <row r="98" spans="1:34" ht="13" thickBot="1" x14ac:dyDescent="0.3">
      <c r="A98" s="36" t="s">
        <v>150</v>
      </c>
      <c r="B98" s="36" t="s">
        <v>151</v>
      </c>
      <c r="C98" s="36" t="s">
        <v>446</v>
      </c>
      <c r="D98" s="36" t="s">
        <v>102</v>
      </c>
      <c r="E98" s="36" t="s">
        <v>60</v>
      </c>
      <c r="F98" s="37"/>
      <c r="G98" s="36" t="s">
        <v>153</v>
      </c>
      <c r="H98" s="36" t="s">
        <v>25</v>
      </c>
      <c r="I98" s="36" t="s">
        <v>154</v>
      </c>
      <c r="J98" s="36" t="s">
        <v>190</v>
      </c>
      <c r="K98" s="36" t="s">
        <v>155</v>
      </c>
      <c r="L98" s="36" t="s">
        <v>19</v>
      </c>
      <c r="M98" s="36" t="s">
        <v>447</v>
      </c>
      <c r="N98" s="37"/>
      <c r="O98" s="36" t="s">
        <v>29</v>
      </c>
      <c r="P98" s="36" t="s">
        <v>448</v>
      </c>
      <c r="Q98" s="36" t="s">
        <v>21</v>
      </c>
      <c r="R98" s="36" t="s">
        <v>109</v>
      </c>
      <c r="S98" s="36" t="s">
        <v>449</v>
      </c>
      <c r="T98" s="36" t="s">
        <v>22</v>
      </c>
      <c r="U98" s="36" t="s">
        <v>68</v>
      </c>
      <c r="V98" s="36" t="s">
        <v>23</v>
      </c>
      <c r="W98" s="38">
        <v>166.88</v>
      </c>
      <c r="X98" s="37"/>
      <c r="Y98" s="38">
        <v>116.44</v>
      </c>
      <c r="Z98" s="38">
        <v>50.44</v>
      </c>
      <c r="AA98" s="36" t="s">
        <v>160</v>
      </c>
      <c r="AB98" s="36" t="s">
        <v>24</v>
      </c>
      <c r="AC98" s="36" t="s">
        <v>450</v>
      </c>
      <c r="AD98" s="36" t="s">
        <v>446</v>
      </c>
      <c r="AE98" s="37"/>
      <c r="AF98" s="37"/>
      <c r="AG98" s="39" t="s">
        <v>128</v>
      </c>
      <c r="AH98" s="40" t="s">
        <v>114</v>
      </c>
    </row>
    <row r="99" spans="1:34" x14ac:dyDescent="0.25">
      <c r="W99" s="49">
        <f>SUM(W4:W98)</f>
        <v>46432.340000000004</v>
      </c>
    </row>
  </sheetData>
  <autoFilter ref="A3:AH3"/>
  <pageMargins left="0.75" right="0.75" top="1" bottom="1" header="0.5" footer="0.5"/>
  <pageSetup scale="58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5" x14ac:dyDescent="0.25"/>
  <sheetData>
    <row r="1" spans="1:2" x14ac:dyDescent="0.25">
      <c r="A1" t="s">
        <v>30</v>
      </c>
      <c r="B1" t="s">
        <v>41</v>
      </c>
    </row>
    <row r="8" spans="1:2" x14ac:dyDescent="0.25">
      <c r="A8" t="s">
        <v>31</v>
      </c>
    </row>
    <row r="34" spans="1:1" x14ac:dyDescent="0.25">
      <c r="A34" t="s">
        <v>32</v>
      </c>
    </row>
    <row r="41" spans="1:1" x14ac:dyDescent="0.25">
      <c r="A41" t="s">
        <v>33</v>
      </c>
    </row>
    <row r="48" spans="1:1" x14ac:dyDescent="0.25">
      <c r="A48" t="s">
        <v>34</v>
      </c>
    </row>
    <row r="55" spans="1:1" x14ac:dyDescent="0.25">
      <c r="A55" t="s">
        <v>35</v>
      </c>
    </row>
    <row r="62" spans="1:1" x14ac:dyDescent="0.25">
      <c r="A62" t="s">
        <v>36</v>
      </c>
    </row>
    <row r="69" spans="1:1" x14ac:dyDescent="0.25">
      <c r="A69" t="s">
        <v>37</v>
      </c>
    </row>
    <row r="76" spans="1:1" x14ac:dyDescent="0.25">
      <c r="A76" t="s">
        <v>38</v>
      </c>
    </row>
    <row r="83" spans="1:1" x14ac:dyDescent="0.25">
      <c r="A83" t="s">
        <v>39</v>
      </c>
    </row>
    <row r="90" spans="1:1" x14ac:dyDescent="0.25">
      <c r="A90" t="s">
        <v>40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A3A2CB-B34A-4636-BD43-2B5B8D394D98}"/>
</file>

<file path=customXml/itemProps2.xml><?xml version="1.0" encoding="utf-8"?>
<ds:datastoreItem xmlns:ds="http://schemas.openxmlformats.org/officeDocument/2006/customXml" ds:itemID="{9BEAD114-517D-4F2A-8FF5-B863A04CD08D}"/>
</file>

<file path=customXml/itemProps3.xml><?xml version="1.0" encoding="utf-8"?>
<ds:datastoreItem xmlns:ds="http://schemas.openxmlformats.org/officeDocument/2006/customXml" ds:itemID="{F19CBC28-72C7-4E5D-A745-D6A308852761}"/>
</file>

<file path=customXml/itemProps4.xml><?xml version="1.0" encoding="utf-8"?>
<ds:datastoreItem xmlns:ds="http://schemas.openxmlformats.org/officeDocument/2006/customXml" ds:itemID="{CB4D05A7-8FFD-4FCD-9A91-265E0949E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MR-RC-1</vt:lpstr>
      <vt:lpstr>MR-RC-2</vt:lpstr>
      <vt:lpstr>MR-RC-3</vt:lpstr>
      <vt:lpstr>Transaction Detail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Anderson, Joel</cp:lastModifiedBy>
  <cp:lastPrinted>2020-04-27T21:27:47Z</cp:lastPrinted>
  <dcterms:created xsi:type="dcterms:W3CDTF">2016-11-23T16:09:41Z</dcterms:created>
  <dcterms:modified xsi:type="dcterms:W3CDTF">2020-04-27T21:28:12Z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