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1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3.xml" ContentType="application/vnd.openxmlformats-officedocument.spreadsheetml.worksheet+xml"/>
  <Override PartName="/xl/worksheets/sheet21.xml" ContentType="application/vnd.openxmlformats-officedocument.spreadsheetml.worksheet+xml"/>
  <Override PartName="/xl/worksheets/sheet24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0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600" yWindow="-15" windowWidth="9645" windowHeight="11010" tabRatio="663" firstSheet="18" activeTab="26"/>
  </bookViews>
  <sheets>
    <sheet name="DCP-3" sheetId="91" r:id="rId1"/>
    <sheet name="DCP-4, P 1" sheetId="80" r:id="rId2"/>
    <sheet name="DCP-4, P 2 " sheetId="81" r:id="rId3"/>
    <sheet name="DCP-4, P 3" sheetId="82" r:id="rId4"/>
    <sheet name="DCP-4, P 4" sheetId="83" r:id="rId5"/>
    <sheet name="DCP-4, P 5" sheetId="84" r:id="rId6"/>
    <sheet name="DCP-4, P 6" sheetId="85" r:id="rId7"/>
    <sheet name="DCP-5" sheetId="92" r:id="rId8"/>
    <sheet name=" DCP-6, p1" sheetId="90" r:id="rId9"/>
    <sheet name="DCP-6, P2 " sheetId="73" r:id="rId10"/>
    <sheet name="DCP-6, p 3" sheetId="86" r:id="rId11"/>
    <sheet name="DCP-6, p 4" sheetId="94" r:id="rId12"/>
    <sheet name="DCP-7" sheetId="87" r:id="rId13"/>
    <sheet name="DCP-8" sheetId="75" r:id="rId14"/>
    <sheet name="DCP-9 p 1" sheetId="12" r:id="rId15"/>
    <sheet name="DCP-9, p 2" sheetId="13" r:id="rId16"/>
    <sheet name="DCP-9, p 3" sheetId="14" r:id="rId17"/>
    <sheet name="DCP-9, p 4" sheetId="16" r:id="rId18"/>
    <sheet name="DCP-10" sheetId="55" r:id="rId19"/>
    <sheet name="DCP-11" sheetId="39" r:id="rId20"/>
    <sheet name="DCP-12, p 1" sheetId="19" r:id="rId21"/>
    <sheet name="DCP-12, p 2" sheetId="20" r:id="rId22"/>
    <sheet name="DCP-13" sheetId="56" r:id="rId23"/>
    <sheet name="DCP-14, P 1" sheetId="23" r:id="rId24"/>
    <sheet name="DCP-14, P  2" sheetId="25" r:id="rId25"/>
    <sheet name="DCP-15" sheetId="93" r:id="rId26"/>
    <sheet name="DCP-16" sheetId="89" r:id="rId27"/>
    <sheet name="Sheet1" sheetId="95" r:id="rId28"/>
  </sheets>
  <externalReferences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\22" localSheetId="11">'[1]Jun 99'!#REF!</definedName>
    <definedName name="\22">'[1]Jun 99'!#REF!</definedName>
    <definedName name="\A" localSheetId="8">'[1]Jun 99'!#REF!</definedName>
    <definedName name="\A" localSheetId="25">'[1]Jun 99'!#REF!</definedName>
    <definedName name="\A" localSheetId="0">'[1]Jun 99'!#REF!</definedName>
    <definedName name="\A" localSheetId="1">'[1]Jun 99'!#REF!</definedName>
    <definedName name="\A" localSheetId="2">'[1]Jun 99'!#REF!</definedName>
    <definedName name="\A" localSheetId="3">'[1]Jun 99'!#REF!</definedName>
    <definedName name="\A" localSheetId="4">'[1]Jun 99'!#REF!</definedName>
    <definedName name="\A" localSheetId="5">'[1]Jun 99'!#REF!</definedName>
    <definedName name="\A" localSheetId="6">'[1]Jun 99'!#REF!</definedName>
    <definedName name="\A" localSheetId="7">'[1]Jun 99'!#REF!</definedName>
    <definedName name="\A" localSheetId="10">'[1]Jun 99'!#REF!</definedName>
    <definedName name="\A" localSheetId="11">'[1]Jun 99'!#REF!</definedName>
    <definedName name="\A" localSheetId="12">'[1]Jun 99'!#REF!</definedName>
    <definedName name="\A">'[1]Jun 99'!#REF!</definedName>
    <definedName name="\P" localSheetId="18">#REF!</definedName>
    <definedName name="\P" localSheetId="1">'DCP-4, P 1'!#REF!</definedName>
    <definedName name="\P" localSheetId="2">'DCP-4, P 2 '!#REF!</definedName>
    <definedName name="\P" localSheetId="3">#REF!</definedName>
    <definedName name="\P" localSheetId="4">#REF!</definedName>
    <definedName name="\P" localSheetId="5">#REF!</definedName>
    <definedName name="\P" localSheetId="6">#REF!</definedName>
    <definedName name="\P" localSheetId="7">#REF!</definedName>
    <definedName name="\P" localSheetId="10">#REF!</definedName>
    <definedName name="\P" localSheetId="11">#REF!</definedName>
    <definedName name="\P" localSheetId="9">#REF!</definedName>
    <definedName name="\P" localSheetId="12">#REF!</definedName>
    <definedName name="\P">#REF!</definedName>
    <definedName name="\Q" localSheetId="18">#REF!</definedName>
    <definedName name="\Q" localSheetId="1">'DCP-4, P 1'!#REF!</definedName>
    <definedName name="\Q" localSheetId="2">'DCP-4, P 2 '!#REF!</definedName>
    <definedName name="\Q" localSheetId="3">#REF!</definedName>
    <definedName name="\Q" localSheetId="4">#REF!</definedName>
    <definedName name="\Q" localSheetId="5">#REF!</definedName>
    <definedName name="\Q" localSheetId="6">#REF!</definedName>
    <definedName name="\Q" localSheetId="7">#REF!</definedName>
    <definedName name="\Q" localSheetId="10">#REF!</definedName>
    <definedName name="\Q" localSheetId="11">#REF!</definedName>
    <definedName name="\Q" localSheetId="9">#REF!</definedName>
    <definedName name="\Q" localSheetId="12">#REF!</definedName>
    <definedName name="\Q">#REF!</definedName>
    <definedName name="\R" localSheetId="18">#REF!</definedName>
    <definedName name="\R" localSheetId="1">'DCP-4, P 1'!#REF!</definedName>
    <definedName name="\R" localSheetId="2">'DCP-4, P 2 '!#REF!</definedName>
    <definedName name="\R" localSheetId="3">#REF!</definedName>
    <definedName name="\R" localSheetId="4">#REF!</definedName>
    <definedName name="\R" localSheetId="5">#REF!</definedName>
    <definedName name="\R" localSheetId="6">#REF!</definedName>
    <definedName name="\R" localSheetId="7">#REF!</definedName>
    <definedName name="\R" localSheetId="10">#REF!</definedName>
    <definedName name="\R" localSheetId="11">#REF!</definedName>
    <definedName name="\R" localSheetId="9">#REF!</definedName>
    <definedName name="\R" localSheetId="12">#REF!</definedName>
    <definedName name="\R">#REF!</definedName>
    <definedName name="\S" localSheetId="18">#REF!</definedName>
    <definedName name="\S" localSheetId="1">'DCP-4, P 1'!#REF!</definedName>
    <definedName name="\S" localSheetId="2">'DCP-4, P 2 '!#REF!</definedName>
    <definedName name="\S" localSheetId="3">#REF!</definedName>
    <definedName name="\S" localSheetId="4">#REF!</definedName>
    <definedName name="\S" localSheetId="5">#REF!</definedName>
    <definedName name="\S" localSheetId="6">#REF!</definedName>
    <definedName name="\S" localSheetId="7">#REF!</definedName>
    <definedName name="\S" localSheetId="10">#REF!</definedName>
    <definedName name="\S" localSheetId="11">#REF!</definedName>
    <definedName name="\S" localSheetId="9">#REF!</definedName>
    <definedName name="\S" localSheetId="12">#REF!</definedName>
    <definedName name="\S">#REF!</definedName>
    <definedName name="\T" localSheetId="18">#REF!</definedName>
    <definedName name="\T" localSheetId="1">'DCP-4, P 1'!#REF!</definedName>
    <definedName name="\T" localSheetId="2">'DCP-4, P 2 '!#REF!</definedName>
    <definedName name="\T" localSheetId="3">#REF!</definedName>
    <definedName name="\T" localSheetId="4">#REF!</definedName>
    <definedName name="\T" localSheetId="5">#REF!</definedName>
    <definedName name="\T" localSheetId="6">#REF!</definedName>
    <definedName name="\T" localSheetId="7">#REF!</definedName>
    <definedName name="\T" localSheetId="10">#REF!</definedName>
    <definedName name="\T" localSheetId="11">#REF!</definedName>
    <definedName name="\T" localSheetId="9">#REF!</definedName>
    <definedName name="\T" localSheetId="12">#REF!</definedName>
    <definedName name="\T">#REF!</definedName>
    <definedName name="\U" localSheetId="18">#REF!</definedName>
    <definedName name="\U" localSheetId="1">'DCP-4, P 1'!#REF!</definedName>
    <definedName name="\U" localSheetId="2">'DCP-4, P 2 '!#REF!</definedName>
    <definedName name="\U" localSheetId="3">#REF!</definedName>
    <definedName name="\U" localSheetId="4">#REF!</definedName>
    <definedName name="\U" localSheetId="5">#REF!</definedName>
    <definedName name="\U" localSheetId="6">#REF!</definedName>
    <definedName name="\U" localSheetId="7">#REF!</definedName>
    <definedName name="\U" localSheetId="10">#REF!</definedName>
    <definedName name="\U" localSheetId="11">#REF!</definedName>
    <definedName name="\U" localSheetId="9">#REF!</definedName>
    <definedName name="\U" localSheetId="12">#REF!</definedName>
    <definedName name="\U">#REF!</definedName>
    <definedName name="__Div02">'[2]Alloc factors'!$D$12</definedName>
    <definedName name="__div10" localSheetId="8">'[3]WP 1-2'!#REF!</definedName>
    <definedName name="__div10" localSheetId="25">'[3]WP 1-2'!#REF!</definedName>
    <definedName name="__div10" localSheetId="0">'[3]WP 1-2'!#REF!</definedName>
    <definedName name="__div10" localSheetId="1">'[3]WP 1-2'!#REF!</definedName>
    <definedName name="__div10" localSheetId="2">'[3]WP 1-2'!#REF!</definedName>
    <definedName name="__div10" localSheetId="3">'[3]WP 1-2'!#REF!</definedName>
    <definedName name="__div10" localSheetId="4">'[3]WP 1-2'!#REF!</definedName>
    <definedName name="__div10" localSheetId="5">'[3]WP 1-2'!#REF!</definedName>
    <definedName name="__div10" localSheetId="6">'[3]WP 1-2'!#REF!</definedName>
    <definedName name="__div10" localSheetId="7">'[3]WP 1-2'!#REF!</definedName>
    <definedName name="__div10" localSheetId="10">'[3]WP 1-2'!#REF!</definedName>
    <definedName name="__div10" localSheetId="11">'[3]WP 1-2'!#REF!</definedName>
    <definedName name="__div10" localSheetId="12">'[3]WP 1-2'!#REF!</definedName>
    <definedName name="__div10">'[3]WP 1-2'!#REF!</definedName>
    <definedName name="__DIV12">'[4]Alloc factors'!$D$13</definedName>
    <definedName name="__div21" localSheetId="8">'[3]WP 1-2'!#REF!</definedName>
    <definedName name="__div21" localSheetId="25">'[3]WP 1-2'!#REF!</definedName>
    <definedName name="__div21" localSheetId="0">'[3]WP 1-2'!#REF!</definedName>
    <definedName name="__div21" localSheetId="1">'[3]WP 1-2'!#REF!</definedName>
    <definedName name="__div21" localSheetId="2">'[3]WP 1-2'!#REF!</definedName>
    <definedName name="__div21" localSheetId="3">'[3]WP 1-2'!#REF!</definedName>
    <definedName name="__div21" localSheetId="4">'[3]WP 1-2'!#REF!</definedName>
    <definedName name="__div21" localSheetId="5">'[3]WP 1-2'!#REF!</definedName>
    <definedName name="__div21" localSheetId="6">'[3]WP 1-2'!#REF!</definedName>
    <definedName name="__div21" localSheetId="7">'[3]WP 1-2'!#REF!</definedName>
    <definedName name="__div21" localSheetId="10">'[3]WP 1-2'!#REF!</definedName>
    <definedName name="__div21" localSheetId="11">'[3]WP 1-2'!#REF!</definedName>
    <definedName name="__div21" localSheetId="12">'[3]WP 1-2'!#REF!</definedName>
    <definedName name="__div21">'[3]WP 1-2'!#REF!</definedName>
    <definedName name="__EXH1" localSheetId="8">#REF!</definedName>
    <definedName name="__EXH1" localSheetId="25">#REF!</definedName>
    <definedName name="__EXH1" localSheetId="0">#REF!</definedName>
    <definedName name="__EXH1" localSheetId="1">#REF!</definedName>
    <definedName name="__EXH1" localSheetId="2">#REF!</definedName>
    <definedName name="__EXH1" localSheetId="3">#REF!</definedName>
    <definedName name="__EXH1" localSheetId="4">#REF!</definedName>
    <definedName name="__EXH1" localSheetId="5">#REF!</definedName>
    <definedName name="__EXH1" localSheetId="6">#REF!</definedName>
    <definedName name="__EXH1" localSheetId="7">#REF!</definedName>
    <definedName name="__EXH1" localSheetId="10">#REF!</definedName>
    <definedName name="__EXH1" localSheetId="11">#REF!</definedName>
    <definedName name="__EXH1" localSheetId="12">#REF!</definedName>
    <definedName name="__EXH1">#REF!</definedName>
    <definedName name="__EXH6" localSheetId="8">#REF!</definedName>
    <definedName name="__EXH6" localSheetId="25">#REF!</definedName>
    <definedName name="__EXH6" localSheetId="0">#REF!</definedName>
    <definedName name="__EXH6" localSheetId="1">#REF!</definedName>
    <definedName name="__EXH6" localSheetId="2">#REF!</definedName>
    <definedName name="__EXH6" localSheetId="3">#REF!</definedName>
    <definedName name="__EXH6" localSheetId="4">#REF!</definedName>
    <definedName name="__EXH6" localSheetId="5">#REF!</definedName>
    <definedName name="__EXH6" localSheetId="6">#REF!</definedName>
    <definedName name="__EXH6" localSheetId="7">#REF!</definedName>
    <definedName name="__EXH6" localSheetId="10">#REF!</definedName>
    <definedName name="__EXH6" localSheetId="11">#REF!</definedName>
    <definedName name="__EXH6" localSheetId="12">#REF!</definedName>
    <definedName name="__EXH6">#REF!</definedName>
    <definedName name="__swe80">[5]Input!$E$29</definedName>
    <definedName name="__ucg80">[5]Input!$E$31</definedName>
    <definedName name="_Div02">'[2]Alloc factors'!$D$12</definedName>
    <definedName name="_div10" localSheetId="1">'[3]WP 1-2'!#REF!</definedName>
    <definedName name="_div10" localSheetId="2">'[3]WP 1-2'!#REF!</definedName>
    <definedName name="_div10" localSheetId="3">'[3]WP 1-2'!#REF!</definedName>
    <definedName name="_div10" localSheetId="4">'[3]WP 1-2'!#REF!</definedName>
    <definedName name="_div10" localSheetId="5">'[3]WP 1-2'!#REF!</definedName>
    <definedName name="_div10" localSheetId="6">'[3]WP 1-2'!#REF!</definedName>
    <definedName name="_div10" localSheetId="10">'[3]WP 1-2'!#REF!</definedName>
    <definedName name="_div10" localSheetId="11">'[3]WP 1-2'!#REF!</definedName>
    <definedName name="_div10">'[3]WP 1-2'!#REF!</definedName>
    <definedName name="_DIV12">'[4]Alloc factors'!$D$13</definedName>
    <definedName name="_div21" localSheetId="1">'[3]WP 1-2'!#REF!</definedName>
    <definedName name="_div21" localSheetId="2">'[3]WP 1-2'!#REF!</definedName>
    <definedName name="_div21" localSheetId="3">'[3]WP 1-2'!#REF!</definedName>
    <definedName name="_div21" localSheetId="4">'[3]WP 1-2'!#REF!</definedName>
    <definedName name="_div21" localSheetId="5">'[3]WP 1-2'!#REF!</definedName>
    <definedName name="_div21" localSheetId="6">'[3]WP 1-2'!#REF!</definedName>
    <definedName name="_div21" localSheetId="10">'[3]WP 1-2'!#REF!</definedName>
    <definedName name="_div21" localSheetId="11">'[3]WP 1-2'!#REF!</definedName>
    <definedName name="_div21">'[3]WP 1-2'!#REF!</definedName>
    <definedName name="_EXH1" localSheetId="1">#REF!</definedName>
    <definedName name="_EXH1" localSheetId="2">#REF!</definedName>
    <definedName name="_EXH1" localSheetId="3">#REF!</definedName>
    <definedName name="_EXH1" localSheetId="4">#REF!</definedName>
    <definedName name="_EXH1" localSheetId="5">#REF!</definedName>
    <definedName name="_EXH1" localSheetId="6">#REF!</definedName>
    <definedName name="_EXH1" localSheetId="10">#REF!</definedName>
    <definedName name="_EXH1" localSheetId="11">#REF!</definedName>
    <definedName name="_EXH1">#REF!</definedName>
    <definedName name="_EXH6" localSheetId="1">#REF!</definedName>
    <definedName name="_EXH6" localSheetId="2">#REF!</definedName>
    <definedName name="_EXH6" localSheetId="3">#REF!</definedName>
    <definedName name="_EXH6" localSheetId="4">#REF!</definedName>
    <definedName name="_EXH6" localSheetId="5">#REF!</definedName>
    <definedName name="_EXH6" localSheetId="6">#REF!</definedName>
    <definedName name="_EXH6" localSheetId="10">#REF!</definedName>
    <definedName name="_EXH6" localSheetId="11">#REF!</definedName>
    <definedName name="_EXH6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10" hidden="1">#REF!</definedName>
    <definedName name="_Key1" localSheetId="11" hidden="1">#REF!</definedName>
    <definedName name="_Key1" hidden="1">#REF!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10" hidden="1">#REF!</definedName>
    <definedName name="_Sort" localSheetId="11" hidden="1">#REF!</definedName>
    <definedName name="_Sort" hidden="1">#REF!</definedName>
    <definedName name="_swe80">[5]Input!$E$29</definedName>
    <definedName name="_ucg80">[5]Input!$E$31</definedName>
    <definedName name="a" localSheetId="11">#REF!</definedName>
    <definedName name="a">#REF!</definedName>
    <definedName name="AAA" localSheetId="18">#REF!</definedName>
    <definedName name="AAA" localSheetId="1">'DCP-4, P 1'!$A$5:$J$67</definedName>
    <definedName name="AAA" localSheetId="2">'DCP-4, P 2 '!$A$4:$J$93</definedName>
    <definedName name="AAA" localSheetId="3">#REF!</definedName>
    <definedName name="AAA" localSheetId="4">#REF!</definedName>
    <definedName name="AAA" localSheetId="5">#REF!</definedName>
    <definedName name="AAA" localSheetId="6">#REF!</definedName>
    <definedName name="AAA" localSheetId="7">#REF!</definedName>
    <definedName name="AAA" localSheetId="10">#REF!</definedName>
    <definedName name="AAA" localSheetId="11">#REF!</definedName>
    <definedName name="AAA" localSheetId="9">#REF!</definedName>
    <definedName name="AAA" localSheetId="12">#REF!</definedName>
    <definedName name="AAA">#REF!</definedName>
    <definedName name="atmos" localSheetId="1">#REF!</definedName>
    <definedName name="atmos" localSheetId="2">#REF!</definedName>
    <definedName name="atmos" localSheetId="3">#REF!</definedName>
    <definedName name="atmos" localSheetId="4">#REF!</definedName>
    <definedName name="atmos" localSheetId="5">#REF!</definedName>
    <definedName name="atmos" localSheetId="6">#REF!</definedName>
    <definedName name="atmos" localSheetId="10">#REF!</definedName>
    <definedName name="atmos" localSheetId="11">#REF!</definedName>
    <definedName name="atmos">#REF!</definedName>
    <definedName name="AVG_RESIDUAL_PROFORMA">'[6]DATA INPUT'!$D$43</definedName>
    <definedName name="BBB" localSheetId="8">#REF!</definedName>
    <definedName name="BBB" localSheetId="18">#REF!</definedName>
    <definedName name="BBB" localSheetId="0">#REF!</definedName>
    <definedName name="BBB" localSheetId="1">#REF!</definedName>
    <definedName name="BBB" localSheetId="2">#REF!</definedName>
    <definedName name="BBB" localSheetId="3">'DCP-4, P 3'!$A$2:$O$65</definedName>
    <definedName name="BBB" localSheetId="4">'DCP-4, P 4'!$A$2:$O$126</definedName>
    <definedName name="BBB" localSheetId="5">#REF!</definedName>
    <definedName name="BBB" localSheetId="6">#REF!</definedName>
    <definedName name="BBB" localSheetId="7">#REF!</definedName>
    <definedName name="BBB" localSheetId="10">#REF!</definedName>
    <definedName name="BBB" localSheetId="11">#REF!</definedName>
    <definedName name="BBB" localSheetId="9">#REF!</definedName>
    <definedName name="BBB" localSheetId="12">#REF!</definedName>
    <definedName name="BBB">#REF!</definedName>
    <definedName name="BUSUNIT">'[7]Input '!$C$9</definedName>
    <definedName name="BUTLER" localSheetId="1">#REF!</definedName>
    <definedName name="BUTLER" localSheetId="2">#REF!</definedName>
    <definedName name="BUTLER" localSheetId="3">#REF!</definedName>
    <definedName name="BUTLER" localSheetId="4">#REF!</definedName>
    <definedName name="BUTLER" localSheetId="5">#REF!</definedName>
    <definedName name="BUTLER" localSheetId="6">#REF!</definedName>
    <definedName name="BUTLER" localSheetId="10">#REF!</definedName>
    <definedName name="BUTLER" localSheetId="11">#REF!</definedName>
    <definedName name="BUTLER">#REF!</definedName>
    <definedName name="C_" localSheetId="1">'[4]Schedule 4 O&amp;M'!#REF!</definedName>
    <definedName name="C_" localSheetId="2">'[4]Schedule 4 O&amp;M'!#REF!</definedName>
    <definedName name="C_" localSheetId="3">'[4]Schedule 4 O&amp;M'!#REF!</definedName>
    <definedName name="C_" localSheetId="4">'[4]Schedule 4 O&amp;M'!#REF!</definedName>
    <definedName name="C_" localSheetId="5">'[4]Schedule 4 O&amp;M'!#REF!</definedName>
    <definedName name="C_" localSheetId="6">'[4]Schedule 4 O&amp;M'!#REF!</definedName>
    <definedName name="C_" localSheetId="10">'[4]Schedule 4 O&amp;M'!#REF!</definedName>
    <definedName name="C_" localSheetId="11">'[4]Schedule 4 O&amp;M'!#REF!</definedName>
    <definedName name="C_">'[4]Schedule 4 O&amp;M'!#REF!</definedName>
    <definedName name="CC" localSheetId="1">#REF!</definedName>
    <definedName name="CC" localSheetId="2">#REF!</definedName>
    <definedName name="CC" localSheetId="3">#REF!</definedName>
    <definedName name="CC" localSheetId="4">#REF!</definedName>
    <definedName name="CC" localSheetId="5">#REF!</definedName>
    <definedName name="CC" localSheetId="6">#REF!</definedName>
    <definedName name="CC" localSheetId="7">#REF!</definedName>
    <definedName name="CC" localSheetId="10">#REF!</definedName>
    <definedName name="CC" localSheetId="11">#REF!</definedName>
    <definedName name="CC" localSheetId="9">#REF!</definedName>
    <definedName name="CC" localSheetId="12">#REF!</definedName>
    <definedName name="CC">#REF!</definedName>
    <definedName name="CCC" localSheetId="18">#REF!</definedName>
    <definedName name="CCC" localSheetId="1">#REF!</definedName>
    <definedName name="CCC" localSheetId="2">#REF!</definedName>
    <definedName name="CCC" localSheetId="3">#REF!</definedName>
    <definedName name="CCC" localSheetId="4">#REF!</definedName>
    <definedName name="CCC" localSheetId="5">'DCP-4, P 5'!$A$3:$F$67</definedName>
    <definedName name="CCC" localSheetId="6">'DCP-4, P 6'!$A$3:$F$79</definedName>
    <definedName name="CCC" localSheetId="7">#REF!</definedName>
    <definedName name="CCC" localSheetId="10">#REF!</definedName>
    <definedName name="CCC" localSheetId="11">#REF!</definedName>
    <definedName name="CCC" localSheetId="9">#REF!</definedName>
    <definedName name="CCC" localSheetId="12">#REF!</definedName>
    <definedName name="CCC">#REF!</definedName>
    <definedName name="Central_Only" localSheetId="1">'[4]Alloc factors'!#REF!</definedName>
    <definedName name="Central_Only" localSheetId="2">'[4]Alloc factors'!#REF!</definedName>
    <definedName name="Central_Only" localSheetId="3">'[4]Alloc factors'!#REF!</definedName>
    <definedName name="Central_Only" localSheetId="4">'[4]Alloc factors'!#REF!</definedName>
    <definedName name="Central_Only" localSheetId="5">'[4]Alloc factors'!#REF!</definedName>
    <definedName name="Central_Only" localSheetId="6">'[4]Alloc factors'!#REF!</definedName>
    <definedName name="Central_Only" localSheetId="10">'[4]Alloc factors'!#REF!</definedName>
    <definedName name="Central_Only" localSheetId="11">'[4]Alloc factors'!#REF!</definedName>
    <definedName name="Central_Only">'[4]Alloc factors'!#REF!</definedName>
    <definedName name="company" localSheetId="8">'[8]Company Groups'!#REF!</definedName>
    <definedName name="company" localSheetId="25">'[8]Company Groups'!#REF!</definedName>
    <definedName name="company" localSheetId="0">'[8]Company Groups'!#REF!</definedName>
    <definedName name="company" localSheetId="1">'[9]Company Groups'!#REF!</definedName>
    <definedName name="company" localSheetId="2">'[9]Company Groups'!#REF!</definedName>
    <definedName name="company" localSheetId="3">'[9]Company Groups'!#REF!</definedName>
    <definedName name="company" localSheetId="4">'[9]Company Groups'!#REF!</definedName>
    <definedName name="company" localSheetId="5">'[9]Company Groups'!#REF!</definedName>
    <definedName name="company" localSheetId="6">'[9]Company Groups'!#REF!</definedName>
    <definedName name="company" localSheetId="7">'[9]Company Groups'!#REF!</definedName>
    <definedName name="company" localSheetId="10">'[8]Company Groups'!#REF!</definedName>
    <definedName name="company" localSheetId="11">'[8]Company Groups'!#REF!</definedName>
    <definedName name="company" localSheetId="12">'[8]Company Groups'!#REF!</definedName>
    <definedName name="company">'[9]Company Groups'!#REF!</definedName>
    <definedName name="Cortez" localSheetId="1">'[4]Alloc factors'!#REF!</definedName>
    <definedName name="Cortez" localSheetId="2">'[4]Alloc factors'!#REF!</definedName>
    <definedName name="Cortez" localSheetId="3">'[4]Alloc factors'!#REF!</definedName>
    <definedName name="Cortez" localSheetId="4">'[4]Alloc factors'!#REF!</definedName>
    <definedName name="Cortez" localSheetId="5">'[4]Alloc factors'!#REF!</definedName>
    <definedName name="Cortez" localSheetId="6">'[4]Alloc factors'!#REF!</definedName>
    <definedName name="Cortez" localSheetId="10">'[4]Alloc factors'!#REF!</definedName>
    <definedName name="Cortez" localSheetId="11">'[4]Alloc factors'!#REF!</definedName>
    <definedName name="Cortez">'[4]Alloc factors'!#REF!</definedName>
    <definedName name="csDesignMode">1</definedName>
    <definedName name="customerinput" localSheetId="1">#REF!</definedName>
    <definedName name="customerinput" localSheetId="2">#REF!</definedName>
    <definedName name="customerinput" localSheetId="3">#REF!</definedName>
    <definedName name="customerinput" localSheetId="4">#REF!</definedName>
    <definedName name="customerinput" localSheetId="5">#REF!</definedName>
    <definedName name="customerinput" localSheetId="6">#REF!</definedName>
    <definedName name="customerinput" localSheetId="10">#REF!</definedName>
    <definedName name="customerinput" localSheetId="11">#REF!</definedName>
    <definedName name="customerinput">#REF!</definedName>
    <definedName name="dataset" localSheetId="1">#REF!</definedName>
    <definedName name="dataset" localSheetId="2">#REF!</definedName>
    <definedName name="dataset" localSheetId="3">#REF!</definedName>
    <definedName name="dataset" localSheetId="4">#REF!</definedName>
    <definedName name="dataset" localSheetId="5">#REF!</definedName>
    <definedName name="dataset" localSheetId="6">#REF!</definedName>
    <definedName name="dataset" localSheetId="7">#REF!</definedName>
    <definedName name="dataset" localSheetId="10">#REF!</definedName>
    <definedName name="dataset" localSheetId="11">#REF!</definedName>
    <definedName name="dataset" localSheetId="12">#REF!</definedName>
    <definedName name="dataset">#REF!</definedName>
    <definedName name="date" localSheetId="1">#REF!</definedName>
    <definedName name="date" localSheetId="2">#REF!</definedName>
    <definedName name="date" localSheetId="3">#REF!</definedName>
    <definedName name="date" localSheetId="4">#REF!</definedName>
    <definedName name="date" localSheetId="5">#REF!</definedName>
    <definedName name="date" localSheetId="6">#REF!</definedName>
    <definedName name="date" localSheetId="10">#REF!</definedName>
    <definedName name="date" localSheetId="11">#REF!</definedName>
    <definedName name="date">#REF!</definedName>
    <definedName name="DDD" localSheetId="1">#REF!</definedName>
    <definedName name="DDD" localSheetId="2">#REF!</definedName>
    <definedName name="DDD" localSheetId="3">#REF!</definedName>
    <definedName name="DDD" localSheetId="4">#REF!</definedName>
    <definedName name="DDD" localSheetId="5">#REF!</definedName>
    <definedName name="DDD" localSheetId="6">#REF!</definedName>
    <definedName name="DDD" localSheetId="7">#REF!</definedName>
    <definedName name="DDD" localSheetId="10">'DCP-6, p 3'!$A$3:$F$59</definedName>
    <definedName name="DDD" localSheetId="11">'DCP-6, p 4'!$A$3:$F$49</definedName>
    <definedName name="DDD">#REF!</definedName>
    <definedName name="DEPRECIATION" localSheetId="1">'[1]Jun 99'!#REF!</definedName>
    <definedName name="DEPRECIATION" localSheetId="2">'[1]Jun 99'!#REF!</definedName>
    <definedName name="DEPRECIATION" localSheetId="3">'[1]Jun 99'!#REF!</definedName>
    <definedName name="DEPRECIATION" localSheetId="4">'[1]Jun 99'!#REF!</definedName>
    <definedName name="DEPRECIATION" localSheetId="5">'[1]Jun 99'!#REF!</definedName>
    <definedName name="DEPRECIATION" localSheetId="6">'[1]Jun 99'!#REF!</definedName>
    <definedName name="DEPRECIATION" localSheetId="10">'[1]Jun 99'!#REF!</definedName>
    <definedName name="DEPRECIATION" localSheetId="11">'[1]Jun 99'!#REF!</definedName>
    <definedName name="DEPRECIATION">'[1]Jun 99'!#REF!</definedName>
    <definedName name="DJInd" localSheetId="1">#REF!</definedName>
    <definedName name="DJInd" localSheetId="2">#REF!</definedName>
    <definedName name="DJInd" localSheetId="3">#REF!</definedName>
    <definedName name="DJInd" localSheetId="4">#REF!</definedName>
    <definedName name="DJInd" localSheetId="5">#REF!</definedName>
    <definedName name="DJInd" localSheetId="6">#REF!</definedName>
    <definedName name="DJInd" localSheetId="10">#REF!</definedName>
    <definedName name="DJInd" localSheetId="11">#REF!</definedName>
    <definedName name="DJInd">#REF!</definedName>
    <definedName name="DJUtil" localSheetId="1">#REF!</definedName>
    <definedName name="DJUtil" localSheetId="2">#REF!</definedName>
    <definedName name="DJUtil" localSheetId="3">#REF!</definedName>
    <definedName name="DJUtil" localSheetId="4">#REF!</definedName>
    <definedName name="DJUtil" localSheetId="5">#REF!</definedName>
    <definedName name="DJUtil" localSheetId="6">#REF!</definedName>
    <definedName name="DJUtil" localSheetId="10">#REF!</definedName>
    <definedName name="DJUtil" localSheetId="11">#REF!</definedName>
    <definedName name="DJUtil">#REF!</definedName>
    <definedName name="Durango" localSheetId="1">'[4]Alloc factors'!#REF!</definedName>
    <definedName name="Durango" localSheetId="2">'[4]Alloc factors'!#REF!</definedName>
    <definedName name="Durango" localSheetId="3">'[4]Alloc factors'!#REF!</definedName>
    <definedName name="Durango" localSheetId="4">'[4]Alloc factors'!#REF!</definedName>
    <definedName name="Durango" localSheetId="5">'[4]Alloc factors'!#REF!</definedName>
    <definedName name="Durango" localSheetId="6">'[4]Alloc factors'!#REF!</definedName>
    <definedName name="Durango" localSheetId="10">'[4]Alloc factors'!#REF!</definedName>
    <definedName name="Durango" localSheetId="11">'[4]Alloc factors'!#REF!</definedName>
    <definedName name="Durango">'[4]Alloc factors'!#REF!</definedName>
    <definedName name="EEE" localSheetId="1">#REF!</definedName>
    <definedName name="EEE" localSheetId="2">#REF!</definedName>
    <definedName name="EEE" localSheetId="3">#REF!</definedName>
    <definedName name="EEE" localSheetId="4">#REF!</definedName>
    <definedName name="EEE" localSheetId="5">#REF!</definedName>
    <definedName name="EEE" localSheetId="6">#REF!</definedName>
    <definedName name="EEE" localSheetId="7">#REF!</definedName>
    <definedName name="EEE" localSheetId="10">#REF!</definedName>
    <definedName name="EEE" localSheetId="11">#REF!</definedName>
    <definedName name="EEE" localSheetId="9">#REF!</definedName>
    <definedName name="EEE" localSheetId="12">#REF!</definedName>
    <definedName name="EEE">#REF!</definedName>
    <definedName name="EXH1A" localSheetId="1">#REF!</definedName>
    <definedName name="EXH1A" localSheetId="2">#REF!</definedName>
    <definedName name="EXH1A" localSheetId="3">#REF!</definedName>
    <definedName name="EXH1A" localSheetId="4">#REF!</definedName>
    <definedName name="EXH1A" localSheetId="5">#REF!</definedName>
    <definedName name="EXH1A" localSheetId="6">#REF!</definedName>
    <definedName name="EXH1A" localSheetId="10">#REF!</definedName>
    <definedName name="EXH1A" localSheetId="11">#REF!</definedName>
    <definedName name="EXH1A">#REF!</definedName>
    <definedName name="FFF" localSheetId="1">#REF!</definedName>
    <definedName name="FFF" localSheetId="2">#REF!</definedName>
    <definedName name="FFF" localSheetId="3">#REF!</definedName>
    <definedName name="FFF" localSheetId="4">#REF!</definedName>
    <definedName name="FFF" localSheetId="5">#REF!</definedName>
    <definedName name="FFF" localSheetId="6">#REF!</definedName>
    <definedName name="FFF" localSheetId="7">#REF!</definedName>
    <definedName name="FFF" localSheetId="10">#REF!</definedName>
    <definedName name="FFF" localSheetId="11">#REF!</definedName>
    <definedName name="FFF" localSheetId="9">#REF!</definedName>
    <definedName name="FFF" localSheetId="12">#REF!</definedName>
    <definedName name="FFF">#REF!</definedName>
    <definedName name="Fremont" localSheetId="1">'[4]Alloc factors'!#REF!</definedName>
    <definedName name="Fremont" localSheetId="2">'[4]Alloc factors'!#REF!</definedName>
    <definedName name="Fremont" localSheetId="3">'[4]Alloc factors'!#REF!</definedName>
    <definedName name="Fremont" localSheetId="4">'[4]Alloc factors'!#REF!</definedName>
    <definedName name="Fremont" localSheetId="5">'[4]Alloc factors'!#REF!</definedName>
    <definedName name="Fremont" localSheetId="6">'[4]Alloc factors'!#REF!</definedName>
    <definedName name="Fremont" localSheetId="10">'[4]Alloc factors'!#REF!</definedName>
    <definedName name="Fremont" localSheetId="11">'[4]Alloc factors'!#REF!</definedName>
    <definedName name="Fremont">'[4]Alloc factors'!#REF!</definedName>
    <definedName name="GGG" localSheetId="1">#REF!</definedName>
    <definedName name="GGG" localSheetId="2">#REF!</definedName>
    <definedName name="GGG" localSheetId="3">#REF!</definedName>
    <definedName name="GGG" localSheetId="4">#REF!</definedName>
    <definedName name="GGG" localSheetId="5">#REF!</definedName>
    <definedName name="GGG" localSheetId="6">#REF!</definedName>
    <definedName name="GGG" localSheetId="7">#REF!</definedName>
    <definedName name="GGG" localSheetId="10">#REF!</definedName>
    <definedName name="GGG" localSheetId="11">#REF!</definedName>
    <definedName name="GGG" localSheetId="9">#REF!</definedName>
    <definedName name="GGG" localSheetId="12">#REF!</definedName>
    <definedName name="GGG">#REF!</definedName>
    <definedName name="GOEXP" localSheetId="1">'[7]Input '!#REF!</definedName>
    <definedName name="GOEXP" localSheetId="2">'[7]Input '!#REF!</definedName>
    <definedName name="GOEXP" localSheetId="3">'[7]Input '!#REF!</definedName>
    <definedName name="GOEXP" localSheetId="4">'[7]Input '!#REF!</definedName>
    <definedName name="GOEXP" localSheetId="5">'[7]Input '!#REF!</definedName>
    <definedName name="GOEXP" localSheetId="6">'[7]Input '!#REF!</definedName>
    <definedName name="GOEXP" localSheetId="10">'[7]Input '!#REF!</definedName>
    <definedName name="GOEXP" localSheetId="11">'[7]Input '!#REF!</definedName>
    <definedName name="GOEXP">'[7]Input '!#REF!</definedName>
    <definedName name="GOEXP_PROFORMA">'[6]DATA INPUT'!$D$53</definedName>
    <definedName name="GOPLANT" localSheetId="1">'[7]Input '!#REF!</definedName>
    <definedName name="GOPLANT" localSheetId="2">'[7]Input '!#REF!</definedName>
    <definedName name="GOPLANT" localSheetId="3">'[7]Input '!#REF!</definedName>
    <definedName name="GOPLANT" localSheetId="4">'[7]Input '!#REF!</definedName>
    <definedName name="GOPLANT" localSheetId="5">'[7]Input '!#REF!</definedName>
    <definedName name="GOPLANT" localSheetId="6">'[7]Input '!#REF!</definedName>
    <definedName name="GOPLANT" localSheetId="10">'[7]Input '!#REF!</definedName>
    <definedName name="GOPLANT" localSheetId="11">'[7]Input '!#REF!</definedName>
    <definedName name="GOPLANT">'[7]Input '!#REF!</definedName>
    <definedName name="GOPLANT_PROFORMA">'[6]DATA INPUT'!$D$57</definedName>
    <definedName name="JURISDICTION">'[7]Input '!$C$8</definedName>
    <definedName name="KIRK" localSheetId="1">#REF!</definedName>
    <definedName name="KIRK" localSheetId="2">#REF!</definedName>
    <definedName name="KIRK" localSheetId="3">#REF!</definedName>
    <definedName name="KIRK" localSheetId="4">#REF!</definedName>
    <definedName name="KIRK" localSheetId="5">#REF!</definedName>
    <definedName name="KIRK" localSheetId="6">#REF!</definedName>
    <definedName name="KIRK" localSheetId="10">#REF!</definedName>
    <definedName name="KIRK" localSheetId="11">#REF!</definedName>
    <definedName name="KIRK">#REF!</definedName>
    <definedName name="Kirk_Plant" localSheetId="1">#REF!</definedName>
    <definedName name="Kirk_Plant" localSheetId="2">#REF!</definedName>
    <definedName name="Kirk_Plant" localSheetId="3">#REF!</definedName>
    <definedName name="Kirk_Plant" localSheetId="4">#REF!</definedName>
    <definedName name="Kirk_Plant" localSheetId="5">#REF!</definedName>
    <definedName name="Kirk_Plant" localSheetId="6">#REF!</definedName>
    <definedName name="Kirk_Plant" localSheetId="10">#REF!</definedName>
    <definedName name="Kirk_Plant" localSheetId="11">#REF!</definedName>
    <definedName name="Kirk_Plant">#REF!</definedName>
    <definedName name="LDCs" localSheetId="1">#REF!</definedName>
    <definedName name="LDCs" localSheetId="2">#REF!</definedName>
    <definedName name="LDCs" localSheetId="3">#REF!</definedName>
    <definedName name="LDCs" localSheetId="4">#REF!</definedName>
    <definedName name="LDCs" localSheetId="5">#REF!</definedName>
    <definedName name="LDCs" localSheetId="6">#REF!</definedName>
    <definedName name="LDCs" localSheetId="10">#REF!</definedName>
    <definedName name="LDCs" localSheetId="11">#REF!</definedName>
    <definedName name="LDCs">#REF!</definedName>
    <definedName name="LTD_Rate">'[7]Input '!$C$23</definedName>
    <definedName name="LTDcostrate" localSheetId="1">#REF!</definedName>
    <definedName name="LTDcostrate" localSheetId="2">#REF!</definedName>
    <definedName name="LTDcostrate" localSheetId="3">#REF!</definedName>
    <definedName name="LTDcostrate" localSheetId="4">#REF!</definedName>
    <definedName name="LTDcostrate" localSheetId="5">#REF!</definedName>
    <definedName name="LTDcostrate" localSheetId="6">#REF!</definedName>
    <definedName name="LTDcostrate" localSheetId="10">#REF!</definedName>
    <definedName name="LTDcostrate" localSheetId="11">#REF!</definedName>
    <definedName name="LTDcostrate">#REF!</definedName>
    <definedName name="Market_Return" localSheetId="1">#REF!</definedName>
    <definedName name="Market_Return" localSheetId="2">#REF!</definedName>
    <definedName name="Market_Return" localSheetId="3">#REF!</definedName>
    <definedName name="Market_Return" localSheetId="4">#REF!</definedName>
    <definedName name="Market_Return" localSheetId="5">#REF!</definedName>
    <definedName name="Market_Return" localSheetId="6">#REF!</definedName>
    <definedName name="Market_Return" localSheetId="7">#REF!</definedName>
    <definedName name="Market_Return" localSheetId="10">#REF!</definedName>
    <definedName name="Market_Return" localSheetId="11">#REF!</definedName>
    <definedName name="Market_Return" localSheetId="12">#REF!</definedName>
    <definedName name="Market_Return">#REF!</definedName>
    <definedName name="MS" localSheetId="1">#REF!</definedName>
    <definedName name="MS" localSheetId="2">#REF!</definedName>
    <definedName name="MS" localSheetId="3">#REF!</definedName>
    <definedName name="MS" localSheetId="4">#REF!</definedName>
    <definedName name="MS" localSheetId="5">#REF!</definedName>
    <definedName name="MS" localSheetId="6">#REF!</definedName>
    <definedName name="MS" localSheetId="10">#REF!</definedName>
    <definedName name="MS" localSheetId="11">#REF!</definedName>
    <definedName name="MS">#REF!</definedName>
    <definedName name="MS_Plant" localSheetId="1">#REF!</definedName>
    <definedName name="MS_Plant" localSheetId="2">#REF!</definedName>
    <definedName name="MS_Plant" localSheetId="3">#REF!</definedName>
    <definedName name="MS_Plant" localSheetId="4">#REF!</definedName>
    <definedName name="MS_Plant" localSheetId="5">#REF!</definedName>
    <definedName name="MS_Plant" localSheetId="6">#REF!</definedName>
    <definedName name="MS_Plant" localSheetId="10">#REF!</definedName>
    <definedName name="MS_Plant" localSheetId="11">#REF!</definedName>
    <definedName name="MS_Plant">#REF!</definedName>
    <definedName name="NEadit" localSheetId="1">#REF!</definedName>
    <definedName name="NEadit" localSheetId="2">#REF!</definedName>
    <definedName name="NEadit" localSheetId="3">#REF!</definedName>
    <definedName name="NEadit" localSheetId="4">#REF!</definedName>
    <definedName name="NEadit" localSheetId="5">#REF!</definedName>
    <definedName name="NEadit" localSheetId="6">#REF!</definedName>
    <definedName name="NEadit" localSheetId="10">#REF!</definedName>
    <definedName name="NEadit" localSheetId="11">#REF!</definedName>
    <definedName name="NEadit">#REF!</definedName>
    <definedName name="NEadv" localSheetId="1">#REF!</definedName>
    <definedName name="NEadv" localSheetId="2">#REF!</definedName>
    <definedName name="NEadv" localSheetId="3">#REF!</definedName>
    <definedName name="NEadv" localSheetId="4">#REF!</definedName>
    <definedName name="NEadv" localSheetId="5">#REF!</definedName>
    <definedName name="NEadv" localSheetId="6">#REF!</definedName>
    <definedName name="NEadv" localSheetId="10">#REF!</definedName>
    <definedName name="NEadv" localSheetId="11">#REF!</definedName>
    <definedName name="NEadv">#REF!</definedName>
    <definedName name="NEcash" localSheetId="1">#REF!</definedName>
    <definedName name="NEcash" localSheetId="2">#REF!</definedName>
    <definedName name="NEcash" localSheetId="3">#REF!</definedName>
    <definedName name="NEcash" localSheetId="4">#REF!</definedName>
    <definedName name="NEcash" localSheetId="5">#REF!</definedName>
    <definedName name="NEcash" localSheetId="6">#REF!</definedName>
    <definedName name="NEcash" localSheetId="10">#REF!</definedName>
    <definedName name="NEcash" localSheetId="11">#REF!</definedName>
    <definedName name="NEcash">#REF!</definedName>
    <definedName name="NEcwip" localSheetId="1">#REF!</definedName>
    <definedName name="NEcwip" localSheetId="2">#REF!</definedName>
    <definedName name="NEcwip" localSheetId="3">#REF!</definedName>
    <definedName name="NEcwip" localSheetId="4">#REF!</definedName>
    <definedName name="NEcwip" localSheetId="5">#REF!</definedName>
    <definedName name="NEcwip" localSheetId="6">#REF!</definedName>
    <definedName name="NEcwip" localSheetId="10">#REF!</definedName>
    <definedName name="NEcwip" localSheetId="11">#REF!</definedName>
    <definedName name="NEcwip">#REF!</definedName>
    <definedName name="NEdep" localSheetId="1">#REF!</definedName>
    <definedName name="NEdep" localSheetId="2">#REF!</definedName>
    <definedName name="NEdep" localSheetId="3">#REF!</definedName>
    <definedName name="NEdep" localSheetId="4">#REF!</definedName>
    <definedName name="NEdep" localSheetId="5">#REF!</definedName>
    <definedName name="NEdep" localSheetId="6">#REF!</definedName>
    <definedName name="NEdep" localSheetId="10">#REF!</definedName>
    <definedName name="NEdep" localSheetId="11">#REF!</definedName>
    <definedName name="NEdep">#REF!</definedName>
    <definedName name="NEmatsup" localSheetId="1">#REF!</definedName>
    <definedName name="NEmatsup" localSheetId="2">#REF!</definedName>
    <definedName name="NEmatsup" localSheetId="3">#REF!</definedName>
    <definedName name="NEmatsup" localSheetId="4">#REF!</definedName>
    <definedName name="NEmatsup" localSheetId="5">#REF!</definedName>
    <definedName name="NEmatsup" localSheetId="6">#REF!</definedName>
    <definedName name="NEmatsup" localSheetId="10">#REF!</definedName>
    <definedName name="NEmatsup" localSheetId="11">#REF!</definedName>
    <definedName name="NEmatsup">#REF!</definedName>
    <definedName name="NEplant" localSheetId="1">#REF!</definedName>
    <definedName name="NEplant" localSheetId="2">#REF!</definedName>
    <definedName name="NEplant" localSheetId="3">#REF!</definedName>
    <definedName name="NEplant" localSheetId="4">#REF!</definedName>
    <definedName name="NEplant" localSheetId="5">#REF!</definedName>
    <definedName name="NEplant" localSheetId="6">#REF!</definedName>
    <definedName name="NEplant" localSheetId="10">#REF!</definedName>
    <definedName name="NEplant" localSheetId="11">#REF!</definedName>
    <definedName name="NEplant">#REF!</definedName>
    <definedName name="NEpp" localSheetId="1">#REF!</definedName>
    <definedName name="NEpp" localSheetId="2">#REF!</definedName>
    <definedName name="NEpp" localSheetId="3">#REF!</definedName>
    <definedName name="NEpp" localSheetId="4">#REF!</definedName>
    <definedName name="NEpp" localSheetId="5">#REF!</definedName>
    <definedName name="NEpp" localSheetId="6">#REF!</definedName>
    <definedName name="NEpp" localSheetId="10">#REF!</definedName>
    <definedName name="NEpp" localSheetId="11">#REF!</definedName>
    <definedName name="NEpp">#REF!</definedName>
    <definedName name="NEstorg" localSheetId="1">#REF!</definedName>
    <definedName name="NEstorg" localSheetId="2">#REF!</definedName>
    <definedName name="NEstorg" localSheetId="3">#REF!</definedName>
    <definedName name="NEstorg" localSheetId="4">#REF!</definedName>
    <definedName name="NEstorg" localSheetId="5">#REF!</definedName>
    <definedName name="NEstorg" localSheetId="6">#REF!</definedName>
    <definedName name="NEstorg" localSheetId="10">#REF!</definedName>
    <definedName name="NEstorg" localSheetId="11">#REF!</definedName>
    <definedName name="NEstorg">#REF!</definedName>
    <definedName name="NW_Only" localSheetId="1">'[4]Alloc factors'!#REF!</definedName>
    <definedName name="NW_Only" localSheetId="2">'[4]Alloc factors'!#REF!</definedName>
    <definedName name="NW_Only" localSheetId="3">'[4]Alloc factors'!#REF!</definedName>
    <definedName name="NW_Only" localSheetId="4">'[4]Alloc factors'!#REF!</definedName>
    <definedName name="NW_Only" localSheetId="5">'[4]Alloc factors'!#REF!</definedName>
    <definedName name="NW_Only" localSheetId="6">'[4]Alloc factors'!#REF!</definedName>
    <definedName name="NW_Only" localSheetId="10">'[4]Alloc factors'!#REF!</definedName>
    <definedName name="NW_Only" localSheetId="11">'[4]Alloc factors'!#REF!</definedName>
    <definedName name="NW_Only">'[4]Alloc factors'!#REF!</definedName>
    <definedName name="NWadit" localSheetId="1">#REF!</definedName>
    <definedName name="NWadit" localSheetId="2">#REF!</definedName>
    <definedName name="NWadit" localSheetId="3">#REF!</definedName>
    <definedName name="NWadit" localSheetId="4">#REF!</definedName>
    <definedName name="NWadit" localSheetId="5">#REF!</definedName>
    <definedName name="NWadit" localSheetId="6">#REF!</definedName>
    <definedName name="NWadit" localSheetId="10">#REF!</definedName>
    <definedName name="NWadit" localSheetId="11">#REF!</definedName>
    <definedName name="NWadit">#REF!</definedName>
    <definedName name="NWadv" localSheetId="1">#REF!</definedName>
    <definedName name="NWadv" localSheetId="2">#REF!</definedName>
    <definedName name="NWadv" localSheetId="3">#REF!</definedName>
    <definedName name="NWadv" localSheetId="4">#REF!</definedName>
    <definedName name="NWadv" localSheetId="5">#REF!</definedName>
    <definedName name="NWadv" localSheetId="6">#REF!</definedName>
    <definedName name="NWadv" localSheetId="10">#REF!</definedName>
    <definedName name="NWadv" localSheetId="11">#REF!</definedName>
    <definedName name="NWadv">#REF!</definedName>
    <definedName name="NWcash" localSheetId="1">#REF!</definedName>
    <definedName name="NWcash" localSheetId="2">#REF!</definedName>
    <definedName name="NWcash" localSheetId="3">#REF!</definedName>
    <definedName name="NWcash" localSheetId="4">#REF!</definedName>
    <definedName name="NWcash" localSheetId="5">#REF!</definedName>
    <definedName name="NWcash" localSheetId="6">#REF!</definedName>
    <definedName name="NWcash" localSheetId="10">#REF!</definedName>
    <definedName name="NWcash" localSheetId="11">#REF!</definedName>
    <definedName name="NWcash">#REF!</definedName>
    <definedName name="NWcwip" localSheetId="1">#REF!</definedName>
    <definedName name="NWcwip" localSheetId="2">#REF!</definedName>
    <definedName name="NWcwip" localSheetId="3">#REF!</definedName>
    <definedName name="NWcwip" localSheetId="4">#REF!</definedName>
    <definedName name="NWcwip" localSheetId="5">#REF!</definedName>
    <definedName name="NWcwip" localSheetId="6">#REF!</definedName>
    <definedName name="NWcwip" localSheetId="10">#REF!</definedName>
    <definedName name="NWcwip" localSheetId="11">#REF!</definedName>
    <definedName name="NWcwip">#REF!</definedName>
    <definedName name="NWdep" localSheetId="1">#REF!</definedName>
    <definedName name="NWdep" localSheetId="2">#REF!</definedName>
    <definedName name="NWdep" localSheetId="3">#REF!</definedName>
    <definedName name="NWdep" localSheetId="4">#REF!</definedName>
    <definedName name="NWdep" localSheetId="5">#REF!</definedName>
    <definedName name="NWdep" localSheetId="6">#REF!</definedName>
    <definedName name="NWdep" localSheetId="10">#REF!</definedName>
    <definedName name="NWdep" localSheetId="11">#REF!</definedName>
    <definedName name="NWdep">#REF!</definedName>
    <definedName name="NWmatsup" localSheetId="1">#REF!</definedName>
    <definedName name="NWmatsup" localSheetId="2">#REF!</definedName>
    <definedName name="NWmatsup" localSheetId="3">#REF!</definedName>
    <definedName name="NWmatsup" localSheetId="4">#REF!</definedName>
    <definedName name="NWmatsup" localSheetId="5">#REF!</definedName>
    <definedName name="NWmatsup" localSheetId="6">#REF!</definedName>
    <definedName name="NWmatsup" localSheetId="10">#REF!</definedName>
    <definedName name="NWmatsup" localSheetId="11">#REF!</definedName>
    <definedName name="NWmatsup">#REF!</definedName>
    <definedName name="NWplant" localSheetId="1">#REF!</definedName>
    <definedName name="NWplant" localSheetId="2">#REF!</definedName>
    <definedName name="NWplant" localSheetId="3">#REF!</definedName>
    <definedName name="NWplant" localSheetId="4">#REF!</definedName>
    <definedName name="NWplant" localSheetId="5">#REF!</definedName>
    <definedName name="NWplant" localSheetId="6">#REF!</definedName>
    <definedName name="NWplant" localSheetId="10">#REF!</definedName>
    <definedName name="NWplant" localSheetId="11">#REF!</definedName>
    <definedName name="NWplant">#REF!</definedName>
    <definedName name="NWpp" localSheetId="1">#REF!</definedName>
    <definedName name="NWpp" localSheetId="2">#REF!</definedName>
    <definedName name="NWpp" localSheetId="3">#REF!</definedName>
    <definedName name="NWpp" localSheetId="4">#REF!</definedName>
    <definedName name="NWpp" localSheetId="5">#REF!</definedName>
    <definedName name="NWpp" localSheetId="6">#REF!</definedName>
    <definedName name="NWpp" localSheetId="10">#REF!</definedName>
    <definedName name="NWpp" localSheetId="11">#REF!</definedName>
    <definedName name="NWpp">#REF!</definedName>
    <definedName name="NWstorg" localSheetId="1">#REF!</definedName>
    <definedName name="NWstorg" localSheetId="2">#REF!</definedName>
    <definedName name="NWstorg" localSheetId="3">#REF!</definedName>
    <definedName name="NWstorg" localSheetId="4">#REF!</definedName>
    <definedName name="NWstorg" localSheetId="5">#REF!</definedName>
    <definedName name="NWstorg" localSheetId="6">#REF!</definedName>
    <definedName name="NWstorg" localSheetId="10">#REF!</definedName>
    <definedName name="NWstorg" localSheetId="11">#REF!</definedName>
    <definedName name="NWstorg">#REF!</definedName>
    <definedName name="PAGE1">#N/A</definedName>
    <definedName name="PAGE5" localSheetId="1">#REF!</definedName>
    <definedName name="PAGE5" localSheetId="2">#REF!</definedName>
    <definedName name="PAGE5" localSheetId="3">#REF!</definedName>
    <definedName name="PAGE5" localSheetId="4">#REF!</definedName>
    <definedName name="PAGE5" localSheetId="5">#REF!</definedName>
    <definedName name="PAGE5" localSheetId="6">#REF!</definedName>
    <definedName name="PAGE5" localSheetId="10">#REF!</definedName>
    <definedName name="PAGE5" localSheetId="11">#REF!</definedName>
    <definedName name="PAGE5">#REF!</definedName>
    <definedName name="PAGE6" localSheetId="1">#REF!</definedName>
    <definedName name="PAGE6" localSheetId="2">#REF!</definedName>
    <definedName name="PAGE6" localSheetId="3">#REF!</definedName>
    <definedName name="PAGE6" localSheetId="4">#REF!</definedName>
    <definedName name="PAGE6" localSheetId="5">#REF!</definedName>
    <definedName name="PAGE6" localSheetId="6">#REF!</definedName>
    <definedName name="PAGE6" localSheetId="10">#REF!</definedName>
    <definedName name="PAGE6" localSheetId="11">#REF!</definedName>
    <definedName name="PAGE6">#REF!</definedName>
    <definedName name="PAGE7" localSheetId="1">#REF!</definedName>
    <definedName name="PAGE7" localSheetId="2">#REF!</definedName>
    <definedName name="PAGE7" localSheetId="3">#REF!</definedName>
    <definedName name="PAGE7" localSheetId="4">#REF!</definedName>
    <definedName name="PAGE7" localSheetId="5">#REF!</definedName>
    <definedName name="PAGE7" localSheetId="6">#REF!</definedName>
    <definedName name="PAGE7" localSheetId="10">#REF!</definedName>
    <definedName name="PAGE7" localSheetId="11">#REF!</definedName>
    <definedName name="PAGE7">#REF!</definedName>
    <definedName name="PAGE8" localSheetId="1">#REF!</definedName>
    <definedName name="PAGE8" localSheetId="2">#REF!</definedName>
    <definedName name="PAGE8" localSheetId="3">#REF!</definedName>
    <definedName name="PAGE8" localSheetId="4">#REF!</definedName>
    <definedName name="PAGE8" localSheetId="5">#REF!</definedName>
    <definedName name="PAGE8" localSheetId="6">#REF!</definedName>
    <definedName name="PAGE8" localSheetId="10">#REF!</definedName>
    <definedName name="PAGE8" localSheetId="11">#REF!</definedName>
    <definedName name="PAGE8">#REF!</definedName>
    <definedName name="Parent_Company" localSheetId="8">'[10]Company Groups'!$B$3</definedName>
    <definedName name="Parent_Company" localSheetId="25">'[10]Company Groups'!$B$3</definedName>
    <definedName name="Parent_Company" localSheetId="0">'[10]Company Groups'!$B$3</definedName>
    <definedName name="Parent_Company" localSheetId="1">'[11]Company Groups'!$B$3</definedName>
    <definedName name="Parent_Company" localSheetId="2">'[11]Company Groups'!$B$3</definedName>
    <definedName name="Parent_Company" localSheetId="3">'[11]Company Groups'!$B$3</definedName>
    <definedName name="Parent_Company" localSheetId="4">'[11]Company Groups'!$B$3</definedName>
    <definedName name="Parent_Company" localSheetId="5">'[11]Company Groups'!$B$3</definedName>
    <definedName name="Parent_Company" localSheetId="6">'[11]Company Groups'!$B$3</definedName>
    <definedName name="Parent_Company" localSheetId="7">'[10]Company Groups'!$B$3</definedName>
    <definedName name="Parent_Company" localSheetId="10">'[10]Company Groups'!$B$3</definedName>
    <definedName name="Parent_Company" localSheetId="11">'[10]Company Groups'!$B$3</definedName>
    <definedName name="Parent_Company" localSheetId="12">'[10]Company Groups'!$B$3</definedName>
    <definedName name="Parent_Company">'[12]Company Groups'!$B$3</definedName>
    <definedName name="PPP" localSheetId="22">'DCP-13'!$A$1:$G$50</definedName>
    <definedName name="PPP" localSheetId="1">#REF!</definedName>
    <definedName name="PPP" localSheetId="2">#REF!</definedName>
    <definedName name="PPP" localSheetId="3">#REF!</definedName>
    <definedName name="PPP" localSheetId="4">#REF!</definedName>
    <definedName name="PPP" localSheetId="5">#REF!</definedName>
    <definedName name="PPP" localSheetId="6">#REF!</definedName>
    <definedName name="PPP" localSheetId="11">#REF!</definedName>
    <definedName name="PPP" localSheetId="9">#REF!</definedName>
    <definedName name="PPP" localSheetId="12">#REF!</definedName>
    <definedName name="PPP">#REF!</definedName>
    <definedName name="_xlnm.Print_Area" localSheetId="20">'DCP-12, p 1'!$A$1:$R$67</definedName>
    <definedName name="_xlnm.Print_Area" localSheetId="21">'DCP-12, p 2'!$A$1:$O$67</definedName>
    <definedName name="_xlnm.Print_Area" localSheetId="25">'DCP-15'!$A$1:$G$45</definedName>
    <definedName name="_xlnm.Print_Area" localSheetId="1">'DCP-4, P 1'!$A$1:$I$65</definedName>
    <definedName name="_xlnm.Print_Area" localSheetId="2">'DCP-4, P 2 '!$A$1:$I$91</definedName>
    <definedName name="_xlnm.Print_Area" localSheetId="3">'DCP-4, P 3'!$A$1:$O$65</definedName>
    <definedName name="_xlnm.Print_Area" localSheetId="4">'DCP-4, P 4'!$A$1:$N$126</definedName>
    <definedName name="_xlnm.Print_Area" localSheetId="5">'DCP-4, P 5'!$A$1:$F$65</definedName>
    <definedName name="_xlnm.Print_Area" localSheetId="6">'DCP-4, P 6'!$A$1:$F$77</definedName>
    <definedName name="_xlnm.Print_Area" localSheetId="11">#REF!</definedName>
    <definedName name="_xlnm.Print_Area" localSheetId="9">'DCP-6, P2 '!$A$1:$D$38</definedName>
    <definedName name="_xlnm.Print_Area" localSheetId="12">'DCP-7'!$A$1:$G$29</definedName>
    <definedName name="_xlnm.Print_Area" localSheetId="15">'DCP-9, p 2'!$A$1:$L$56</definedName>
    <definedName name="_xlnm.Print_Area" localSheetId="16">'DCP-9, p 3'!$A$1:$K$58</definedName>
    <definedName name="_xlnm.Print_Area">#REF!</definedName>
    <definedName name="Print_Area_MI" localSheetId="1">'[1]Jun 99'!#REF!</definedName>
    <definedName name="Print_Area_MI" localSheetId="2">'[1]Jun 99'!#REF!</definedName>
    <definedName name="Print_Area_MI" localSheetId="3">'[1]Jun 99'!#REF!</definedName>
    <definedName name="Print_Area_MI" localSheetId="4">'[1]Jun 99'!#REF!</definedName>
    <definedName name="Print_Area_MI" localSheetId="5">'[1]Jun 99'!#REF!</definedName>
    <definedName name="Print_Area_MI" localSheetId="6">'[1]Jun 99'!#REF!</definedName>
    <definedName name="Print_Area_MI" localSheetId="10">'[1]Jun 99'!#REF!</definedName>
    <definedName name="Print_Area_MI" localSheetId="11">'[1]Jun 99'!#REF!</definedName>
    <definedName name="Print_Area_MI">'[1]Jun 99'!#REF!</definedName>
    <definedName name="_xlnm.Print_Titles" localSheetId="1">'DCP-4, P 1'!$6:$12</definedName>
    <definedName name="_xlnm.Print_Titles" localSheetId="2">'DCP-4, P 2 '!$4:$11</definedName>
    <definedName name="_xlnm.Print_Titles" localSheetId="3">'DCP-4, P 3'!$4:$11</definedName>
    <definedName name="_xlnm.Print_Titles" localSheetId="4">'DCP-4, P 4'!$4:$9</definedName>
    <definedName name="_xlnm.Print_Titles" localSheetId="5">'DCP-4, P 5'!$4:$10</definedName>
    <definedName name="_xlnm.Print_Titles" localSheetId="6">'DCP-4, P 6'!$4:$10</definedName>
    <definedName name="_xlnm.Print_Titles">#N/A</definedName>
    <definedName name="PROPERTY" localSheetId="1">'[1]Jun 99'!#REF!</definedName>
    <definedName name="PROPERTY" localSheetId="2">'[1]Jun 99'!#REF!</definedName>
    <definedName name="PROPERTY" localSheetId="3">'[1]Jun 99'!#REF!</definedName>
    <definedName name="PROPERTY" localSheetId="4">'[1]Jun 99'!#REF!</definedName>
    <definedName name="PROPERTY" localSheetId="5">'[1]Jun 99'!#REF!</definedName>
    <definedName name="PROPERTY" localSheetId="6">'[1]Jun 99'!#REF!</definedName>
    <definedName name="PROPERTY" localSheetId="10">'[1]Jun 99'!#REF!</definedName>
    <definedName name="PROPERTY" localSheetId="11">'[1]Jun 99'!#REF!</definedName>
    <definedName name="PROPERTY">'[1]Jun 99'!#REF!</definedName>
    <definedName name="Risk_Free_Rate" localSheetId="1">#REF!</definedName>
    <definedName name="Risk_Free_Rate" localSheetId="2">#REF!</definedName>
    <definedName name="Risk_Free_Rate" localSheetId="3">#REF!</definedName>
    <definedName name="Risk_Free_Rate" localSheetId="4">#REF!</definedName>
    <definedName name="Risk_Free_Rate" localSheetId="5">#REF!</definedName>
    <definedName name="Risk_Free_Rate" localSheetId="6">#REF!</definedName>
    <definedName name="Risk_Free_Rate" localSheetId="7">#REF!</definedName>
    <definedName name="Risk_Free_Rate" localSheetId="10">#REF!</definedName>
    <definedName name="Risk_Free_Rate" localSheetId="11">#REF!</definedName>
    <definedName name="Risk_Free_Rate" localSheetId="12">#REF!</definedName>
    <definedName name="Risk_Free_Rate">#REF!</definedName>
    <definedName name="ROEXP" localSheetId="1">'[7]Input '!#REF!</definedName>
    <definedName name="ROEXP" localSheetId="2">'[7]Input '!#REF!</definedName>
    <definedName name="ROEXP" localSheetId="3">'[7]Input '!#REF!</definedName>
    <definedName name="ROEXP" localSheetId="4">'[7]Input '!#REF!</definedName>
    <definedName name="ROEXP" localSheetId="5">'[7]Input '!#REF!</definedName>
    <definedName name="ROEXP" localSheetId="6">'[7]Input '!#REF!</definedName>
    <definedName name="ROEXP" localSheetId="10">'[7]Input '!#REF!</definedName>
    <definedName name="ROEXP" localSheetId="11">'[7]Input '!#REF!</definedName>
    <definedName name="ROEXP">'[7]Input '!#REF!</definedName>
    <definedName name="ROPLANT" localSheetId="1">'[7]Input '!#REF!</definedName>
    <definedName name="ROPLANT" localSheetId="2">'[7]Input '!#REF!</definedName>
    <definedName name="ROPLANT" localSheetId="3">'[7]Input '!#REF!</definedName>
    <definedName name="ROPLANT" localSheetId="4">'[7]Input '!#REF!</definedName>
    <definedName name="ROPLANT" localSheetId="5">'[7]Input '!#REF!</definedName>
    <definedName name="ROPLANT" localSheetId="6">'[7]Input '!#REF!</definedName>
    <definedName name="ROPLANT" localSheetId="10">'[7]Input '!#REF!</definedName>
    <definedName name="ROPLANT" localSheetId="11">'[7]Input '!#REF!</definedName>
    <definedName name="ROPLANT">'[7]Input '!#REF!</definedName>
    <definedName name="ROR_Rate">'[7]Input '!$C$25</definedName>
    <definedName name="RRR" localSheetId="1">#REF!</definedName>
    <definedName name="RRR" localSheetId="2">#REF!</definedName>
    <definedName name="RRR" localSheetId="3">#REF!</definedName>
    <definedName name="RRR" localSheetId="4">#REF!</definedName>
    <definedName name="RRR" localSheetId="5">#REF!</definedName>
    <definedName name="RRR" localSheetId="6">#REF!</definedName>
    <definedName name="RRR" localSheetId="9">#REF!</definedName>
    <definedName name="RRR">'DCP-14, P  2'!$A$2:$G$36</definedName>
    <definedName name="sch">[13]WP_H9!$A$1:$Q$46</definedName>
    <definedName name="SCH_B1">[14]SCH_B1!$A$1:$G$30</definedName>
    <definedName name="SCH_B3">[14]SCH_B3!$A$1:$G$42</definedName>
    <definedName name="SCH_C2">[14]SCH_C2!$A$1:$G$42</definedName>
    <definedName name="SCH_D2">[14]SCH_D2!$A$1:$G$42</definedName>
    <definedName name="SCH_H2">[14]SCH_H2!$A$1:$G$42</definedName>
    <definedName name="SE_Only" localSheetId="1">'[4]Alloc factors'!#REF!</definedName>
    <definedName name="SE_Only" localSheetId="2">'[4]Alloc factors'!#REF!</definedName>
    <definedName name="SE_Only" localSheetId="3">'[4]Alloc factors'!#REF!</definedName>
    <definedName name="SE_Only" localSheetId="4">'[4]Alloc factors'!#REF!</definedName>
    <definedName name="SE_Only" localSheetId="5">'[4]Alloc factors'!#REF!</definedName>
    <definedName name="SE_Only" localSheetId="6">'[4]Alloc factors'!#REF!</definedName>
    <definedName name="SE_Only" localSheetId="10">'[4]Alloc factors'!#REF!</definedName>
    <definedName name="SE_Only" localSheetId="11">'[4]Alloc factors'!#REF!</definedName>
    <definedName name="SE_Only">'[4]Alloc factors'!#REF!</definedName>
    <definedName name="SEadit" localSheetId="1">#REF!</definedName>
    <definedName name="SEadit" localSheetId="2">#REF!</definedName>
    <definedName name="SEadit" localSheetId="3">#REF!</definedName>
    <definedName name="SEadit" localSheetId="4">#REF!</definedName>
    <definedName name="SEadit" localSheetId="5">#REF!</definedName>
    <definedName name="SEadit" localSheetId="6">#REF!</definedName>
    <definedName name="SEadit" localSheetId="10">#REF!</definedName>
    <definedName name="SEadit" localSheetId="11">#REF!</definedName>
    <definedName name="SEadit">#REF!</definedName>
    <definedName name="SEadv" localSheetId="1">#REF!</definedName>
    <definedName name="SEadv" localSheetId="2">#REF!</definedName>
    <definedName name="SEadv" localSheetId="3">#REF!</definedName>
    <definedName name="SEadv" localSheetId="4">#REF!</definedName>
    <definedName name="SEadv" localSheetId="5">#REF!</definedName>
    <definedName name="SEadv" localSheetId="6">#REF!</definedName>
    <definedName name="SEadv" localSheetId="10">#REF!</definedName>
    <definedName name="SEadv" localSheetId="11">#REF!</definedName>
    <definedName name="SEadv">#REF!</definedName>
    <definedName name="SEcash" localSheetId="1">#REF!</definedName>
    <definedName name="SEcash" localSheetId="2">#REF!</definedName>
    <definedName name="SEcash" localSheetId="3">#REF!</definedName>
    <definedName name="SEcash" localSheetId="4">#REF!</definedName>
    <definedName name="SEcash" localSheetId="5">#REF!</definedName>
    <definedName name="SEcash" localSheetId="6">#REF!</definedName>
    <definedName name="SEcash" localSheetId="10">#REF!</definedName>
    <definedName name="SEcash" localSheetId="11">#REF!</definedName>
    <definedName name="SEcash">#REF!</definedName>
    <definedName name="SEcwip" localSheetId="1">#REF!</definedName>
    <definedName name="SEcwip" localSheetId="2">#REF!</definedName>
    <definedName name="SEcwip" localSheetId="3">#REF!</definedName>
    <definedName name="SEcwip" localSheetId="4">#REF!</definedName>
    <definedName name="SEcwip" localSheetId="5">#REF!</definedName>
    <definedName name="SEcwip" localSheetId="6">#REF!</definedName>
    <definedName name="SEcwip" localSheetId="10">#REF!</definedName>
    <definedName name="SEcwip" localSheetId="11">#REF!</definedName>
    <definedName name="SEcwip">#REF!</definedName>
    <definedName name="SEdep" localSheetId="1">#REF!</definedName>
    <definedName name="SEdep" localSheetId="2">#REF!</definedName>
    <definedName name="SEdep" localSheetId="3">#REF!</definedName>
    <definedName name="SEdep" localSheetId="4">#REF!</definedName>
    <definedName name="SEdep" localSheetId="5">#REF!</definedName>
    <definedName name="SEdep" localSheetId="6">#REF!</definedName>
    <definedName name="SEdep" localSheetId="10">#REF!</definedName>
    <definedName name="SEdep" localSheetId="11">#REF!</definedName>
    <definedName name="SEdep">#REF!</definedName>
    <definedName name="SEmatsup" localSheetId="1">#REF!</definedName>
    <definedName name="SEmatsup" localSheetId="2">#REF!</definedName>
    <definedName name="SEmatsup" localSheetId="3">#REF!</definedName>
    <definedName name="SEmatsup" localSheetId="4">#REF!</definedName>
    <definedName name="SEmatsup" localSheetId="5">#REF!</definedName>
    <definedName name="SEmatsup" localSheetId="6">#REF!</definedName>
    <definedName name="SEmatsup" localSheetId="10">#REF!</definedName>
    <definedName name="SEmatsup" localSheetId="11">#REF!</definedName>
    <definedName name="SEmatsup">#REF!</definedName>
    <definedName name="SEMO" localSheetId="1">#REF!</definedName>
    <definedName name="SEMO" localSheetId="2">#REF!</definedName>
    <definedName name="SEMO" localSheetId="3">#REF!</definedName>
    <definedName name="SEMO" localSheetId="4">#REF!</definedName>
    <definedName name="SEMO" localSheetId="5">#REF!</definedName>
    <definedName name="SEMO" localSheetId="6">#REF!</definedName>
    <definedName name="SEMO" localSheetId="10">#REF!</definedName>
    <definedName name="SEMO" localSheetId="11">#REF!</definedName>
    <definedName name="SEMO">#REF!</definedName>
    <definedName name="SEMO_Plant" localSheetId="1">#REF!</definedName>
    <definedName name="SEMO_Plant" localSheetId="2">#REF!</definedName>
    <definedName name="SEMO_Plant" localSheetId="3">#REF!</definedName>
    <definedName name="SEMO_Plant" localSheetId="4">#REF!</definedName>
    <definedName name="SEMO_Plant" localSheetId="5">#REF!</definedName>
    <definedName name="SEMO_Plant" localSheetId="6">#REF!</definedName>
    <definedName name="SEMO_Plant" localSheetId="10">#REF!</definedName>
    <definedName name="SEMO_Plant" localSheetId="11">#REF!</definedName>
    <definedName name="SEMO_Plant">#REF!</definedName>
    <definedName name="SEplant" localSheetId="1">#REF!</definedName>
    <definedName name="SEplant" localSheetId="2">#REF!</definedName>
    <definedName name="SEplant" localSheetId="3">#REF!</definedName>
    <definedName name="SEplant" localSheetId="4">#REF!</definedName>
    <definedName name="SEplant" localSheetId="5">#REF!</definedName>
    <definedName name="SEplant" localSheetId="6">#REF!</definedName>
    <definedName name="SEplant" localSheetId="10">#REF!</definedName>
    <definedName name="SEplant" localSheetId="11">#REF!</definedName>
    <definedName name="SEplant">#REF!</definedName>
    <definedName name="SEpp" localSheetId="1">#REF!</definedName>
    <definedName name="SEpp" localSheetId="2">#REF!</definedName>
    <definedName name="SEpp" localSheetId="3">#REF!</definedName>
    <definedName name="SEpp" localSheetId="4">#REF!</definedName>
    <definedName name="SEpp" localSheetId="5">#REF!</definedName>
    <definedName name="SEpp" localSheetId="6">#REF!</definedName>
    <definedName name="SEpp" localSheetId="10">#REF!</definedName>
    <definedName name="SEpp" localSheetId="11">#REF!</definedName>
    <definedName name="SEpp">#REF!</definedName>
    <definedName name="SEstorg" localSheetId="1">#REF!</definedName>
    <definedName name="SEstorg" localSheetId="2">#REF!</definedName>
    <definedName name="SEstorg" localSheetId="3">#REF!</definedName>
    <definedName name="SEstorg" localSheetId="4">#REF!</definedName>
    <definedName name="SEstorg" localSheetId="5">#REF!</definedName>
    <definedName name="SEstorg" localSheetId="6">#REF!</definedName>
    <definedName name="SEstorg" localSheetId="10">#REF!</definedName>
    <definedName name="SEstorg" localSheetId="11">#REF!</definedName>
    <definedName name="SEstorg">#REF!</definedName>
    <definedName name="sp" localSheetId="1">#REF!</definedName>
    <definedName name="sp" localSheetId="2">#REF!</definedName>
    <definedName name="sp" localSheetId="3">#REF!</definedName>
    <definedName name="sp" localSheetId="4">#REF!</definedName>
    <definedName name="sp" localSheetId="5">#REF!</definedName>
    <definedName name="sp" localSheetId="6">#REF!</definedName>
    <definedName name="sp" localSheetId="7">#REF!</definedName>
    <definedName name="sp" localSheetId="10">#REF!</definedName>
    <definedName name="sp" localSheetId="11">#REF!</definedName>
    <definedName name="sp" localSheetId="12">#REF!</definedName>
    <definedName name="sp">#REF!</definedName>
    <definedName name="SSExp" localSheetId="1">'[7]Input '!#REF!</definedName>
    <definedName name="SSExp" localSheetId="2">'[7]Input '!#REF!</definedName>
    <definedName name="SSExp" localSheetId="3">'[7]Input '!#REF!</definedName>
    <definedName name="SSExp" localSheetId="4">'[7]Input '!#REF!</definedName>
    <definedName name="SSExp" localSheetId="5">'[7]Input '!#REF!</definedName>
    <definedName name="SSExp" localSheetId="6">'[7]Input '!#REF!</definedName>
    <definedName name="SSExp" localSheetId="10">'[7]Input '!#REF!</definedName>
    <definedName name="SSExp" localSheetId="11">'[7]Input '!#REF!</definedName>
    <definedName name="SSExp">'[7]Input '!#REF!</definedName>
    <definedName name="SSPlant" localSheetId="1">'[7]Input '!#REF!</definedName>
    <definedName name="SSPlant" localSheetId="2">'[7]Input '!#REF!</definedName>
    <definedName name="SSPlant" localSheetId="3">'[7]Input '!#REF!</definedName>
    <definedName name="SSPlant" localSheetId="4">'[7]Input '!#REF!</definedName>
    <definedName name="SSPlant" localSheetId="5">'[7]Input '!#REF!</definedName>
    <definedName name="SSPlant" localSheetId="6">'[7]Input '!#REF!</definedName>
    <definedName name="SSPlant" localSheetId="10">'[7]Input '!#REF!</definedName>
    <definedName name="SSPlant" localSheetId="11">'[7]Input '!#REF!</definedName>
    <definedName name="SSPlant">'[7]Input '!#REF!</definedName>
    <definedName name="SSS" localSheetId="1">#REF!</definedName>
    <definedName name="SSS" localSheetId="2">#REF!</definedName>
    <definedName name="SSS" localSheetId="3">#REF!</definedName>
    <definedName name="SSS" localSheetId="4">#REF!</definedName>
    <definedName name="SSS" localSheetId="5">#REF!</definedName>
    <definedName name="SSS" localSheetId="6">#REF!</definedName>
    <definedName name="SSS" localSheetId="10">#REF!</definedName>
    <definedName name="SSS" localSheetId="11">#REF!</definedName>
    <definedName name="SSS" localSheetId="9">#REF!</definedName>
    <definedName name="SSS">#REF!</definedName>
    <definedName name="STD_Rate">'[7]Input '!$C$24</definedName>
    <definedName name="Sttax" localSheetId="1">#REF!</definedName>
    <definedName name="Sttax" localSheetId="2">#REF!</definedName>
    <definedName name="Sttax" localSheetId="3">#REF!</definedName>
    <definedName name="Sttax" localSheetId="4">#REF!</definedName>
    <definedName name="Sttax" localSheetId="5">#REF!</definedName>
    <definedName name="Sttax" localSheetId="6">#REF!</definedName>
    <definedName name="Sttax" localSheetId="10">#REF!</definedName>
    <definedName name="Sttax" localSheetId="11">#REF!</definedName>
    <definedName name="Sttax">#REF!</definedName>
    <definedName name="Study_Company" localSheetId="1">#REF!</definedName>
    <definedName name="Study_Company" localSheetId="2">#REF!</definedName>
    <definedName name="Study_Company" localSheetId="3">#REF!</definedName>
    <definedName name="Study_Company" localSheetId="4">#REF!</definedName>
    <definedName name="Study_Company" localSheetId="5">#REF!</definedName>
    <definedName name="Study_Company" localSheetId="6">#REF!</definedName>
    <definedName name="Study_Company" localSheetId="7">#REF!</definedName>
    <definedName name="Study_Company" localSheetId="10">#REF!</definedName>
    <definedName name="Study_Company" localSheetId="11">#REF!</definedName>
    <definedName name="Study_Company" localSheetId="12">#REF!</definedName>
    <definedName name="Study_Company">#REF!</definedName>
    <definedName name="SWadit" localSheetId="1">#REF!</definedName>
    <definedName name="SWadit" localSheetId="2">#REF!</definedName>
    <definedName name="SWadit" localSheetId="3">#REF!</definedName>
    <definedName name="SWadit" localSheetId="4">#REF!</definedName>
    <definedName name="SWadit" localSheetId="5">#REF!</definedName>
    <definedName name="SWadit" localSheetId="6">#REF!</definedName>
    <definedName name="SWadit" localSheetId="10">#REF!</definedName>
    <definedName name="SWadit" localSheetId="11">#REF!</definedName>
    <definedName name="SWadit">#REF!</definedName>
    <definedName name="SWadv" localSheetId="1">#REF!</definedName>
    <definedName name="SWadv" localSheetId="2">#REF!</definedName>
    <definedName name="SWadv" localSheetId="3">#REF!</definedName>
    <definedName name="SWadv" localSheetId="4">#REF!</definedName>
    <definedName name="SWadv" localSheetId="5">#REF!</definedName>
    <definedName name="SWadv" localSheetId="6">#REF!</definedName>
    <definedName name="SWadv" localSheetId="10">#REF!</definedName>
    <definedName name="SWadv" localSheetId="11">#REF!</definedName>
    <definedName name="SWadv">#REF!</definedName>
    <definedName name="SWcash" localSheetId="1">#REF!</definedName>
    <definedName name="SWcash" localSheetId="2">#REF!</definedName>
    <definedName name="SWcash" localSheetId="3">#REF!</definedName>
    <definedName name="SWcash" localSheetId="4">#REF!</definedName>
    <definedName name="SWcash" localSheetId="5">#REF!</definedName>
    <definedName name="SWcash" localSheetId="6">#REF!</definedName>
    <definedName name="SWcash" localSheetId="10">#REF!</definedName>
    <definedName name="SWcash" localSheetId="11">#REF!</definedName>
    <definedName name="SWcash">#REF!</definedName>
    <definedName name="SWcwip" localSheetId="1">#REF!</definedName>
    <definedName name="SWcwip" localSheetId="2">#REF!</definedName>
    <definedName name="SWcwip" localSheetId="3">#REF!</definedName>
    <definedName name="SWcwip" localSheetId="4">#REF!</definedName>
    <definedName name="SWcwip" localSheetId="5">#REF!</definedName>
    <definedName name="SWcwip" localSheetId="6">#REF!</definedName>
    <definedName name="SWcwip" localSheetId="10">#REF!</definedName>
    <definedName name="SWcwip" localSheetId="11">#REF!</definedName>
    <definedName name="SWcwip">#REF!</definedName>
    <definedName name="SWdep" localSheetId="1">#REF!</definedName>
    <definedName name="SWdep" localSheetId="2">#REF!</definedName>
    <definedName name="SWdep" localSheetId="3">#REF!</definedName>
    <definedName name="SWdep" localSheetId="4">#REF!</definedName>
    <definedName name="SWdep" localSheetId="5">#REF!</definedName>
    <definedName name="SWdep" localSheetId="6">#REF!</definedName>
    <definedName name="SWdep" localSheetId="10">#REF!</definedName>
    <definedName name="SWdep" localSheetId="11">#REF!</definedName>
    <definedName name="SWdep">#REF!</definedName>
    <definedName name="SWmatsup" localSheetId="1">#REF!</definedName>
    <definedName name="SWmatsup" localSheetId="2">#REF!</definedName>
    <definedName name="SWmatsup" localSheetId="3">#REF!</definedName>
    <definedName name="SWmatsup" localSheetId="4">#REF!</definedName>
    <definedName name="SWmatsup" localSheetId="5">#REF!</definedName>
    <definedName name="SWmatsup" localSheetId="6">#REF!</definedName>
    <definedName name="SWmatsup" localSheetId="10">#REF!</definedName>
    <definedName name="SWmatsup" localSheetId="11">#REF!</definedName>
    <definedName name="SWmatsup">#REF!</definedName>
    <definedName name="SWplant" localSheetId="1">#REF!</definedName>
    <definedName name="SWplant" localSheetId="2">#REF!</definedName>
    <definedName name="SWplant" localSheetId="3">#REF!</definedName>
    <definedName name="SWplant" localSheetId="4">#REF!</definedName>
    <definedName name="SWplant" localSheetId="5">#REF!</definedName>
    <definedName name="SWplant" localSheetId="6">#REF!</definedName>
    <definedName name="SWplant" localSheetId="10">#REF!</definedName>
    <definedName name="SWplant" localSheetId="11">#REF!</definedName>
    <definedName name="SWplant">#REF!</definedName>
    <definedName name="SWpp" localSheetId="1">#REF!</definedName>
    <definedName name="SWpp" localSheetId="2">#REF!</definedName>
    <definedName name="SWpp" localSheetId="3">#REF!</definedName>
    <definedName name="SWpp" localSheetId="4">#REF!</definedName>
    <definedName name="SWpp" localSheetId="5">#REF!</definedName>
    <definedName name="SWpp" localSheetId="6">#REF!</definedName>
    <definedName name="SWpp" localSheetId="10">#REF!</definedName>
    <definedName name="SWpp" localSheetId="11">#REF!</definedName>
    <definedName name="SWpp">#REF!</definedName>
    <definedName name="SWstorg" localSheetId="1">#REF!</definedName>
    <definedName name="SWstorg" localSheetId="2">#REF!</definedName>
    <definedName name="SWstorg" localSheetId="3">#REF!</definedName>
    <definedName name="SWstorg" localSheetId="4">#REF!</definedName>
    <definedName name="SWstorg" localSheetId="5">#REF!</definedName>
    <definedName name="SWstorg" localSheetId="6">#REF!</definedName>
    <definedName name="SWstorg" localSheetId="10">#REF!</definedName>
    <definedName name="SWstorg" localSheetId="11">#REF!</definedName>
    <definedName name="SWstorg">#REF!</definedName>
    <definedName name="TESTPERIOD">'[7]Input '!$C$10</definedName>
    <definedName name="TestPeriodDate">[15]Inputs!$D$20</definedName>
    <definedName name="TESTYEAR">'[6]DATA INPUT'!$C$9</definedName>
    <definedName name="TOTadit" localSheetId="1">#REF!</definedName>
    <definedName name="TOTadit" localSheetId="2">#REF!</definedName>
    <definedName name="TOTadit" localSheetId="3">#REF!</definedName>
    <definedName name="TOTadit" localSheetId="4">#REF!</definedName>
    <definedName name="TOTadit" localSheetId="5">#REF!</definedName>
    <definedName name="TOTadit" localSheetId="6">#REF!</definedName>
    <definedName name="TOTadit" localSheetId="10">#REF!</definedName>
    <definedName name="TOTadit" localSheetId="11">#REF!</definedName>
    <definedName name="TOTadit">#REF!</definedName>
    <definedName name="TOTadv" localSheetId="1">#REF!</definedName>
    <definedName name="TOTadv" localSheetId="2">#REF!</definedName>
    <definedName name="TOTadv" localSheetId="3">#REF!</definedName>
    <definedName name="TOTadv" localSheetId="4">#REF!</definedName>
    <definedName name="TOTadv" localSheetId="5">#REF!</definedName>
    <definedName name="TOTadv" localSheetId="6">#REF!</definedName>
    <definedName name="TOTadv" localSheetId="10">#REF!</definedName>
    <definedName name="TOTadv" localSheetId="11">#REF!</definedName>
    <definedName name="TOTadv">#REF!</definedName>
    <definedName name="TOTcash" localSheetId="1">#REF!</definedName>
    <definedName name="TOTcash" localSheetId="2">#REF!</definedName>
    <definedName name="TOTcash" localSheetId="3">#REF!</definedName>
    <definedName name="TOTcash" localSheetId="4">#REF!</definedName>
    <definedName name="TOTcash" localSheetId="5">#REF!</definedName>
    <definedName name="TOTcash" localSheetId="6">#REF!</definedName>
    <definedName name="TOTcash" localSheetId="10">#REF!</definedName>
    <definedName name="TOTcash" localSheetId="11">#REF!</definedName>
    <definedName name="TOTcash">#REF!</definedName>
    <definedName name="TOTcwip" localSheetId="1">#REF!</definedName>
    <definedName name="TOTcwip" localSheetId="2">#REF!</definedName>
    <definedName name="TOTcwip" localSheetId="3">#REF!</definedName>
    <definedName name="TOTcwip" localSheetId="4">#REF!</definedName>
    <definedName name="TOTcwip" localSheetId="5">#REF!</definedName>
    <definedName name="TOTcwip" localSheetId="6">#REF!</definedName>
    <definedName name="TOTcwip" localSheetId="10">#REF!</definedName>
    <definedName name="TOTcwip" localSheetId="11">#REF!</definedName>
    <definedName name="TOTcwip">#REF!</definedName>
    <definedName name="TOTdep" localSheetId="1">#REF!</definedName>
    <definedName name="TOTdep" localSheetId="2">#REF!</definedName>
    <definedName name="TOTdep" localSheetId="3">#REF!</definedName>
    <definedName name="TOTdep" localSheetId="4">#REF!</definedName>
    <definedName name="TOTdep" localSheetId="5">#REF!</definedName>
    <definedName name="TOTdep" localSheetId="6">#REF!</definedName>
    <definedName name="TOTdep" localSheetId="10">#REF!</definedName>
    <definedName name="TOTdep" localSheetId="11">#REF!</definedName>
    <definedName name="TOTdep">#REF!</definedName>
    <definedName name="TOTmatsup" localSheetId="1">#REF!</definedName>
    <definedName name="TOTmatsup" localSheetId="2">#REF!</definedName>
    <definedName name="TOTmatsup" localSheetId="3">#REF!</definedName>
    <definedName name="TOTmatsup" localSheetId="4">#REF!</definedName>
    <definedName name="TOTmatsup" localSheetId="5">#REF!</definedName>
    <definedName name="TOTmatsup" localSheetId="6">#REF!</definedName>
    <definedName name="TOTmatsup" localSheetId="10">#REF!</definedName>
    <definedName name="TOTmatsup" localSheetId="11">#REF!</definedName>
    <definedName name="TOTmatsup">#REF!</definedName>
    <definedName name="TOTplant" localSheetId="1">#REF!</definedName>
    <definedName name="TOTplant" localSheetId="2">#REF!</definedName>
    <definedName name="TOTplant" localSheetId="3">#REF!</definedName>
    <definedName name="TOTplant" localSheetId="4">#REF!</definedName>
    <definedName name="TOTplant" localSheetId="5">#REF!</definedName>
    <definedName name="TOTplant" localSheetId="6">#REF!</definedName>
    <definedName name="TOTplant" localSheetId="10">#REF!</definedName>
    <definedName name="TOTplant" localSheetId="11">#REF!</definedName>
    <definedName name="TOTplant">#REF!</definedName>
    <definedName name="TOTpp" localSheetId="1">#REF!</definedName>
    <definedName name="TOTpp" localSheetId="2">#REF!</definedName>
    <definedName name="TOTpp" localSheetId="3">#REF!</definedName>
    <definedName name="TOTpp" localSheetId="4">#REF!</definedName>
    <definedName name="TOTpp" localSheetId="5">#REF!</definedName>
    <definedName name="TOTpp" localSheetId="6">#REF!</definedName>
    <definedName name="TOTpp" localSheetId="10">#REF!</definedName>
    <definedName name="TOTpp" localSheetId="11">#REF!</definedName>
    <definedName name="TOTpp">#REF!</definedName>
    <definedName name="TOTstorg" localSheetId="1">#REF!</definedName>
    <definedName name="TOTstorg" localSheetId="2">#REF!</definedName>
    <definedName name="TOTstorg" localSheetId="3">#REF!</definedName>
    <definedName name="TOTstorg" localSheetId="4">#REF!</definedName>
    <definedName name="TOTstorg" localSheetId="5">#REF!</definedName>
    <definedName name="TOTstorg" localSheetId="6">#REF!</definedName>
    <definedName name="TOTstorg" localSheetId="10">#REF!</definedName>
    <definedName name="TOTstorg" localSheetId="11">#REF!</definedName>
    <definedName name="TOTstorg">#REF!</definedName>
    <definedName name="Trans" localSheetId="1">#REF!</definedName>
    <definedName name="Trans" localSheetId="2">#REF!</definedName>
    <definedName name="Trans" localSheetId="3">#REF!</definedName>
    <definedName name="Trans" localSheetId="4">#REF!</definedName>
    <definedName name="Trans" localSheetId="5">#REF!</definedName>
    <definedName name="Trans" localSheetId="6">#REF!</definedName>
    <definedName name="Trans" localSheetId="10">#REF!</definedName>
    <definedName name="Trans" localSheetId="11">#REF!</definedName>
    <definedName name="Trans">#REF!</definedName>
    <definedName name="valueline" localSheetId="1">#REF!</definedName>
    <definedName name="valueline" localSheetId="2">#REF!</definedName>
    <definedName name="valueline" localSheetId="3">#REF!</definedName>
    <definedName name="valueline" localSheetId="4">#REF!</definedName>
    <definedName name="valueline" localSheetId="5">#REF!</definedName>
    <definedName name="valueline" localSheetId="6">#REF!</definedName>
    <definedName name="valueline" localSheetId="7">#REF!</definedName>
    <definedName name="valueline" localSheetId="10">#REF!</definedName>
    <definedName name="valueline" localSheetId="11">#REF!</definedName>
    <definedName name="valueline" localSheetId="12">#REF!</definedName>
    <definedName name="valueline">#REF!</definedName>
    <definedName name="WP_2_3" localSheetId="1">#REF!</definedName>
    <definedName name="WP_2_3" localSheetId="2">#REF!</definedName>
    <definedName name="WP_2_3" localSheetId="3">#REF!</definedName>
    <definedName name="WP_2_3" localSheetId="4">#REF!</definedName>
    <definedName name="WP_2_3" localSheetId="5">#REF!</definedName>
    <definedName name="WP_2_3" localSheetId="6">#REF!</definedName>
    <definedName name="WP_2_3" localSheetId="10">#REF!</definedName>
    <definedName name="WP_2_3" localSheetId="11">#REF!</definedName>
    <definedName name="WP_2_3">#REF!</definedName>
    <definedName name="WP_3_1" localSheetId="1">#REF!</definedName>
    <definedName name="WP_3_1" localSheetId="2">#REF!</definedName>
    <definedName name="WP_3_1" localSheetId="3">#REF!</definedName>
    <definedName name="WP_3_1" localSheetId="4">#REF!</definedName>
    <definedName name="WP_3_1" localSheetId="5">#REF!</definedName>
    <definedName name="WP_3_1" localSheetId="6">#REF!</definedName>
    <definedName name="WP_3_1" localSheetId="10">#REF!</definedName>
    <definedName name="WP_3_1" localSheetId="11">#REF!</definedName>
    <definedName name="WP_3_1">#REF!</definedName>
    <definedName name="WP_6_1" localSheetId="1">#REF!</definedName>
    <definedName name="WP_6_1" localSheetId="2">#REF!</definedName>
    <definedName name="WP_6_1" localSheetId="3">#REF!</definedName>
    <definedName name="WP_6_1" localSheetId="4">#REF!</definedName>
    <definedName name="WP_6_1" localSheetId="5">#REF!</definedName>
    <definedName name="WP_6_1" localSheetId="6">#REF!</definedName>
    <definedName name="WP_6_1" localSheetId="10">#REF!</definedName>
    <definedName name="WP_6_1" localSheetId="11">#REF!</definedName>
    <definedName name="WP_6_1">#REF!</definedName>
    <definedName name="WP_6_1_1" localSheetId="1">#REF!</definedName>
    <definedName name="WP_6_1_1" localSheetId="2">#REF!</definedName>
    <definedName name="WP_6_1_1" localSheetId="3">#REF!</definedName>
    <definedName name="WP_6_1_1" localSheetId="4">#REF!</definedName>
    <definedName name="WP_6_1_1" localSheetId="5">#REF!</definedName>
    <definedName name="WP_6_1_1" localSheetId="6">#REF!</definedName>
    <definedName name="WP_6_1_1" localSheetId="10">#REF!</definedName>
    <definedName name="WP_6_1_1" localSheetId="11">#REF!</definedName>
    <definedName name="WP_6_1_1">#REF!</definedName>
    <definedName name="WP_6_2" localSheetId="1">#REF!</definedName>
    <definedName name="WP_6_2" localSheetId="2">#REF!</definedName>
    <definedName name="WP_6_2" localSheetId="3">#REF!</definedName>
    <definedName name="WP_6_2" localSheetId="4">#REF!</definedName>
    <definedName name="WP_6_2" localSheetId="5">#REF!</definedName>
    <definedName name="WP_6_2" localSheetId="6">#REF!</definedName>
    <definedName name="WP_6_2" localSheetId="10">#REF!</definedName>
    <definedName name="WP_6_2" localSheetId="11">#REF!</definedName>
    <definedName name="WP_6_2">#REF!</definedName>
    <definedName name="WP_6_2_1" localSheetId="1">#REF!</definedName>
    <definedName name="WP_6_2_1" localSheetId="2">#REF!</definedName>
    <definedName name="WP_6_2_1" localSheetId="3">#REF!</definedName>
    <definedName name="WP_6_2_1" localSheetId="4">#REF!</definedName>
    <definedName name="WP_6_2_1" localSheetId="5">#REF!</definedName>
    <definedName name="WP_6_2_1" localSheetId="6">#REF!</definedName>
    <definedName name="WP_6_2_1" localSheetId="10">#REF!</definedName>
    <definedName name="WP_6_2_1" localSheetId="11">#REF!</definedName>
    <definedName name="WP_6_2_1">#REF!</definedName>
    <definedName name="WP_6_3" localSheetId="1">#REF!</definedName>
    <definedName name="WP_6_3" localSheetId="2">#REF!</definedName>
    <definedName name="WP_6_3" localSheetId="3">#REF!</definedName>
    <definedName name="WP_6_3" localSheetId="4">#REF!</definedName>
    <definedName name="WP_6_3" localSheetId="5">#REF!</definedName>
    <definedName name="WP_6_3" localSheetId="6">#REF!</definedName>
    <definedName name="WP_6_3" localSheetId="10">#REF!</definedName>
    <definedName name="WP_6_3" localSheetId="11">#REF!</definedName>
    <definedName name="WP_6_3">#REF!</definedName>
    <definedName name="WP_6_3_1" localSheetId="1">#REF!</definedName>
    <definedName name="WP_6_3_1" localSheetId="2">#REF!</definedName>
    <definedName name="WP_6_3_1" localSheetId="3">#REF!</definedName>
    <definedName name="WP_6_3_1" localSheetId="4">#REF!</definedName>
    <definedName name="WP_6_3_1" localSheetId="5">#REF!</definedName>
    <definedName name="WP_6_3_1" localSheetId="6">#REF!</definedName>
    <definedName name="WP_6_3_1" localSheetId="10">#REF!</definedName>
    <definedName name="WP_6_3_1" localSheetId="11">#REF!</definedName>
    <definedName name="WP_6_3_1">#REF!</definedName>
    <definedName name="WP_7_3" localSheetId="1">#REF!</definedName>
    <definedName name="WP_7_3" localSheetId="2">#REF!</definedName>
    <definedName name="WP_7_3" localSheetId="3">#REF!</definedName>
    <definedName name="WP_7_3" localSheetId="4">#REF!</definedName>
    <definedName name="WP_7_3" localSheetId="5">#REF!</definedName>
    <definedName name="WP_7_3" localSheetId="6">#REF!</definedName>
    <definedName name="WP_7_3" localSheetId="10">#REF!</definedName>
    <definedName name="WP_7_3" localSheetId="11">#REF!</definedName>
    <definedName name="WP_7_3">#REF!</definedName>
    <definedName name="WP_7_6" localSheetId="1">#REF!</definedName>
    <definedName name="WP_7_6" localSheetId="2">#REF!</definedName>
    <definedName name="WP_7_6" localSheetId="3">#REF!</definedName>
    <definedName name="WP_7_6" localSheetId="4">#REF!</definedName>
    <definedName name="WP_7_6" localSheetId="5">#REF!</definedName>
    <definedName name="WP_7_6" localSheetId="6">#REF!</definedName>
    <definedName name="WP_7_6" localSheetId="10">#REF!</definedName>
    <definedName name="WP_7_6" localSheetId="11">#REF!</definedName>
    <definedName name="WP_7_6">#REF!</definedName>
    <definedName name="WP_9_1" localSheetId="1">#REF!</definedName>
    <definedName name="WP_9_1" localSheetId="2">#REF!</definedName>
    <definedName name="WP_9_1" localSheetId="3">#REF!</definedName>
    <definedName name="WP_9_1" localSheetId="4">#REF!</definedName>
    <definedName name="WP_9_1" localSheetId="5">#REF!</definedName>
    <definedName name="WP_9_1" localSheetId="6">#REF!</definedName>
    <definedName name="WP_9_1" localSheetId="10">#REF!</definedName>
    <definedName name="WP_9_1" localSheetId="11">#REF!</definedName>
    <definedName name="WP_9_1">#REF!</definedName>
    <definedName name="WP_B9a">[16]WP_B9!$A$30:$U$49</definedName>
    <definedName name="WP_B9b" localSheetId="1">[16]WP_B9!#REF!</definedName>
    <definedName name="WP_B9b" localSheetId="2">[16]WP_B9!#REF!</definedName>
    <definedName name="WP_B9b" localSheetId="3">[16]WP_B9!#REF!</definedName>
    <definedName name="WP_B9b" localSheetId="4">[16]WP_B9!#REF!</definedName>
    <definedName name="WP_B9b" localSheetId="5">[16]WP_B9!#REF!</definedName>
    <definedName name="WP_B9b" localSheetId="6">[16]WP_B9!#REF!</definedName>
    <definedName name="WP_B9b" localSheetId="10">[16]WP_B9!#REF!</definedName>
    <definedName name="WP_B9b" localSheetId="11">[16]WP_B9!#REF!</definedName>
    <definedName name="WP_B9b">[16]WP_B9!#REF!</definedName>
    <definedName name="WP_G6">[16]WP_B5!$A$13:$J$349</definedName>
    <definedName name="wrn.MFR." localSheetId="8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22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25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1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2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3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4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5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6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7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1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11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9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12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13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SUP." localSheetId="8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22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25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2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3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4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5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6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7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1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1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9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12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13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</definedNames>
  <calcPr calcId="145621"/>
</workbook>
</file>

<file path=xl/calcChain.xml><?xml version="1.0" encoding="utf-8"?>
<calcChain xmlns="http://schemas.openxmlformats.org/spreadsheetml/2006/main">
  <c r="G15" i="91" l="1"/>
  <c r="D62" i="89"/>
  <c r="E62" i="89"/>
  <c r="E60" i="89"/>
  <c r="O44" i="19"/>
  <c r="N40" i="19"/>
  <c r="N36" i="19"/>
  <c r="Q27" i="19"/>
  <c r="R30" i="19"/>
  <c r="N24" i="19"/>
  <c r="O22" i="19"/>
  <c r="O19" i="19"/>
  <c r="N18" i="19"/>
  <c r="C29" i="12"/>
  <c r="B7" i="94"/>
  <c r="D25" i="75"/>
  <c r="D30" i="75"/>
  <c r="D55" i="75" s="1"/>
  <c r="D32" i="94"/>
  <c r="F28" i="94"/>
  <c r="F32" i="94" s="1"/>
  <c r="E28" i="94"/>
  <c r="E32" i="94" s="1"/>
  <c r="C28" i="94"/>
  <c r="C32" i="94" s="1"/>
  <c r="E24" i="86"/>
  <c r="O24" i="20"/>
  <c r="N24" i="20"/>
  <c r="O23" i="20"/>
  <c r="N23" i="20"/>
  <c r="O22" i="20"/>
  <c r="N22" i="20"/>
  <c r="O21" i="20"/>
  <c r="N21" i="20"/>
  <c r="O20" i="20"/>
  <c r="N20" i="20"/>
  <c r="O19" i="20"/>
  <c r="N19" i="20"/>
  <c r="O18" i="20"/>
  <c r="N18" i="20"/>
  <c r="P30" i="19"/>
  <c r="P27" i="19"/>
  <c r="O57" i="19"/>
  <c r="N57" i="19"/>
  <c r="O54" i="19"/>
  <c r="N54" i="19"/>
  <c r="O53" i="19"/>
  <c r="N53" i="19"/>
  <c r="O52" i="19"/>
  <c r="N52" i="19"/>
  <c r="O49" i="19"/>
  <c r="N49" i="19"/>
  <c r="O47" i="19"/>
  <c r="N47" i="19"/>
  <c r="O46" i="19"/>
  <c r="N46" i="19"/>
  <c r="O45" i="19"/>
  <c r="N45" i="19"/>
  <c r="N44" i="19"/>
  <c r="O42" i="19"/>
  <c r="N42" i="19"/>
  <c r="O41" i="19"/>
  <c r="N41" i="19"/>
  <c r="O40" i="19"/>
  <c r="O39" i="19"/>
  <c r="N39" i="19"/>
  <c r="O38" i="19"/>
  <c r="N38" i="19"/>
  <c r="O37" i="19"/>
  <c r="N37" i="19"/>
  <c r="O36" i="19"/>
  <c r="O24" i="19"/>
  <c r="O23" i="19"/>
  <c r="N23" i="19"/>
  <c r="N22" i="19"/>
  <c r="O21" i="19"/>
  <c r="N21" i="19"/>
  <c r="O20" i="19"/>
  <c r="N20" i="19"/>
  <c r="N19" i="19"/>
  <c r="O18" i="19"/>
  <c r="D23" i="90"/>
  <c r="F22" i="90"/>
  <c r="D22" i="90"/>
  <c r="E27" i="90"/>
  <c r="D27" i="90"/>
  <c r="C27" i="90"/>
  <c r="F26" i="90"/>
  <c r="E26" i="90"/>
  <c r="D26" i="90"/>
  <c r="C26" i="90"/>
  <c r="E31" i="90"/>
  <c r="C31" i="90"/>
  <c r="F29" i="90"/>
  <c r="E30" i="90" s="1"/>
  <c r="F21" i="90"/>
  <c r="F17" i="90"/>
  <c r="F18" i="90" s="1"/>
  <c r="D21" i="90"/>
  <c r="E23" i="90" s="1"/>
  <c r="D17" i="90"/>
  <c r="C18" i="90" s="1"/>
  <c r="D60" i="89"/>
  <c r="E38" i="94"/>
  <c r="D38" i="94"/>
  <c r="C38" i="94"/>
  <c r="F37" i="94"/>
  <c r="E37" i="94"/>
  <c r="D37" i="94"/>
  <c r="C37" i="94"/>
  <c r="D34" i="94" l="1"/>
  <c r="C33" i="94"/>
  <c r="D31" i="90"/>
  <c r="D18" i="90"/>
  <c r="E19" i="90"/>
  <c r="C19" i="90"/>
  <c r="D30" i="90"/>
  <c r="F30" i="90"/>
  <c r="C30" i="90"/>
  <c r="C22" i="90"/>
  <c r="E22" i="90"/>
  <c r="C23" i="90"/>
  <c r="E18" i="90"/>
  <c r="D19" i="90"/>
  <c r="C34" i="94"/>
  <c r="E34" i="94"/>
  <c r="E33" i="94"/>
  <c r="D33" i="94"/>
  <c r="F33" i="94"/>
  <c r="N57" i="20"/>
  <c r="N54" i="20"/>
  <c r="N53" i="20"/>
  <c r="N52" i="20"/>
  <c r="N49" i="20"/>
  <c r="M48" i="20"/>
  <c r="L48" i="20"/>
  <c r="K48" i="20"/>
  <c r="J48" i="20"/>
  <c r="I48" i="20"/>
  <c r="H48" i="20"/>
  <c r="G48" i="20"/>
  <c r="F48" i="20"/>
  <c r="E48" i="20"/>
  <c r="D48" i="20"/>
  <c r="C48" i="20"/>
  <c r="B48" i="20"/>
  <c r="N47" i="20"/>
  <c r="N46" i="20"/>
  <c r="N45" i="20"/>
  <c r="N44" i="20"/>
  <c r="M56" i="20"/>
  <c r="L56" i="20"/>
  <c r="K56" i="20"/>
  <c r="J56" i="20"/>
  <c r="I56" i="20"/>
  <c r="H56" i="20"/>
  <c r="G56" i="20"/>
  <c r="F56" i="20"/>
  <c r="E56" i="20"/>
  <c r="D56" i="20"/>
  <c r="C56" i="20"/>
  <c r="B56" i="20"/>
  <c r="M55" i="20"/>
  <c r="L55" i="20"/>
  <c r="K55" i="20"/>
  <c r="J55" i="20"/>
  <c r="I55" i="20"/>
  <c r="H55" i="20"/>
  <c r="G55" i="20"/>
  <c r="F55" i="20"/>
  <c r="E55" i="20"/>
  <c r="D55" i="20"/>
  <c r="C55" i="20"/>
  <c r="B55" i="20"/>
  <c r="M51" i="20"/>
  <c r="L51" i="20"/>
  <c r="K51" i="20"/>
  <c r="J51" i="20"/>
  <c r="I51" i="20"/>
  <c r="H51" i="20"/>
  <c r="G51" i="20"/>
  <c r="F51" i="20"/>
  <c r="E51" i="20"/>
  <c r="D51" i="20"/>
  <c r="C51" i="20"/>
  <c r="B51" i="20"/>
  <c r="M50" i="20"/>
  <c r="L50" i="20"/>
  <c r="K50" i="20"/>
  <c r="J50" i="20"/>
  <c r="I50" i="20"/>
  <c r="H50" i="20"/>
  <c r="G50" i="20"/>
  <c r="F50" i="20"/>
  <c r="E50" i="20"/>
  <c r="D50" i="20"/>
  <c r="C50" i="20"/>
  <c r="B50" i="20"/>
  <c r="M43" i="20"/>
  <c r="L43" i="20"/>
  <c r="K43" i="20"/>
  <c r="J43" i="20"/>
  <c r="I43" i="20"/>
  <c r="H43" i="20"/>
  <c r="G43" i="20"/>
  <c r="F43" i="20"/>
  <c r="E43" i="20"/>
  <c r="D43" i="20"/>
  <c r="C43" i="20"/>
  <c r="B43" i="20"/>
  <c r="N42" i="20"/>
  <c r="N41" i="20"/>
  <c r="N40" i="20"/>
  <c r="N39" i="20"/>
  <c r="N38" i="20"/>
  <c r="N37" i="20"/>
  <c r="N36" i="20"/>
  <c r="M35" i="20"/>
  <c r="L35" i="20"/>
  <c r="K35" i="20"/>
  <c r="J35" i="20"/>
  <c r="I35" i="20"/>
  <c r="H35" i="20"/>
  <c r="G35" i="20"/>
  <c r="F35" i="20"/>
  <c r="E35" i="20"/>
  <c r="D35" i="20"/>
  <c r="C35" i="20"/>
  <c r="B35" i="20"/>
  <c r="M56" i="19"/>
  <c r="L56" i="19"/>
  <c r="K56" i="19"/>
  <c r="J56" i="19"/>
  <c r="I56" i="19"/>
  <c r="O56" i="19" s="1"/>
  <c r="H56" i="19"/>
  <c r="G56" i="19"/>
  <c r="F56" i="19"/>
  <c r="E56" i="19"/>
  <c r="D56" i="19"/>
  <c r="C56" i="19"/>
  <c r="B56" i="19"/>
  <c r="M55" i="19"/>
  <c r="L55" i="19"/>
  <c r="K55" i="19"/>
  <c r="J55" i="19"/>
  <c r="I55" i="19"/>
  <c r="O55" i="19" s="1"/>
  <c r="H55" i="19"/>
  <c r="G55" i="19"/>
  <c r="F55" i="19"/>
  <c r="E55" i="19"/>
  <c r="D55" i="19"/>
  <c r="C55" i="19"/>
  <c r="B55" i="19"/>
  <c r="M51" i="19"/>
  <c r="L51" i="19"/>
  <c r="K51" i="19"/>
  <c r="J51" i="19"/>
  <c r="I51" i="19"/>
  <c r="O51" i="19" s="1"/>
  <c r="H51" i="19"/>
  <c r="G51" i="19"/>
  <c r="F51" i="19"/>
  <c r="E51" i="19"/>
  <c r="D51" i="19"/>
  <c r="C51" i="19"/>
  <c r="B51" i="19"/>
  <c r="M50" i="19"/>
  <c r="L50" i="19"/>
  <c r="K50" i="19"/>
  <c r="J50" i="19"/>
  <c r="I50" i="19"/>
  <c r="O50" i="19" s="1"/>
  <c r="H50" i="19"/>
  <c r="G50" i="19"/>
  <c r="F50" i="19"/>
  <c r="E50" i="19"/>
  <c r="D50" i="19"/>
  <c r="C50" i="19"/>
  <c r="B50" i="19"/>
  <c r="M48" i="19"/>
  <c r="L48" i="19"/>
  <c r="K48" i="19"/>
  <c r="J48" i="19"/>
  <c r="I48" i="19"/>
  <c r="O48" i="19" s="1"/>
  <c r="H48" i="19"/>
  <c r="G48" i="19"/>
  <c r="F48" i="19"/>
  <c r="E48" i="19"/>
  <c r="D48" i="19"/>
  <c r="C48" i="19"/>
  <c r="B48" i="19"/>
  <c r="M43" i="19"/>
  <c r="L43" i="19"/>
  <c r="K43" i="19"/>
  <c r="J43" i="19"/>
  <c r="I43" i="19"/>
  <c r="O43" i="19" s="1"/>
  <c r="H43" i="19"/>
  <c r="G43" i="19"/>
  <c r="F43" i="19"/>
  <c r="E43" i="19"/>
  <c r="D43" i="19"/>
  <c r="C43" i="19"/>
  <c r="B43" i="19"/>
  <c r="M35" i="19"/>
  <c r="L35" i="19"/>
  <c r="K35" i="19"/>
  <c r="J35" i="19"/>
  <c r="J60" i="19" s="1"/>
  <c r="I35" i="19"/>
  <c r="H35" i="19"/>
  <c r="G35" i="19"/>
  <c r="F35" i="19"/>
  <c r="E35" i="19"/>
  <c r="D35" i="19"/>
  <c r="C35" i="19"/>
  <c r="B35" i="19"/>
  <c r="N35" i="19" s="1"/>
  <c r="O35" i="19" l="1"/>
  <c r="I63" i="19"/>
  <c r="I60" i="19"/>
  <c r="N43" i="19"/>
  <c r="N48" i="19"/>
  <c r="N50" i="19"/>
  <c r="N51" i="19"/>
  <c r="N55" i="19"/>
  <c r="N56" i="19"/>
  <c r="E44" i="12"/>
  <c r="C32" i="73"/>
  <c r="C28" i="73"/>
  <c r="C24" i="73"/>
  <c r="C20" i="73"/>
  <c r="C16" i="73"/>
  <c r="D51" i="90"/>
  <c r="D50" i="90"/>
  <c r="D47" i="90"/>
  <c r="D46" i="90"/>
  <c r="D43" i="90"/>
  <c r="D42" i="90"/>
  <c r="D39" i="90"/>
  <c r="D38" i="90"/>
  <c r="D35" i="90"/>
  <c r="D34" i="90"/>
  <c r="C34" i="90"/>
  <c r="K25" i="23"/>
  <c r="K51" i="23"/>
  <c r="J51" i="23"/>
  <c r="H51" i="23"/>
  <c r="G51" i="23"/>
  <c r="E51" i="23"/>
  <c r="C51" i="23"/>
  <c r="K50" i="23"/>
  <c r="J50" i="23"/>
  <c r="H50" i="23"/>
  <c r="G50" i="23"/>
  <c r="E50" i="23"/>
  <c r="C50" i="23"/>
  <c r="K46" i="23"/>
  <c r="J46" i="23"/>
  <c r="H46" i="23"/>
  <c r="G46" i="23"/>
  <c r="E46" i="23"/>
  <c r="C46" i="23"/>
  <c r="R56" i="19"/>
  <c r="Q56" i="19"/>
  <c r="P56" i="19"/>
  <c r="R55" i="19"/>
  <c r="Q55" i="19"/>
  <c r="P55" i="19"/>
  <c r="R51" i="19"/>
  <c r="Q51" i="19"/>
  <c r="P51" i="19"/>
  <c r="H66" i="16"/>
  <c r="H65" i="16"/>
  <c r="H61" i="16"/>
  <c r="J50" i="14"/>
  <c r="I50" i="14"/>
  <c r="H50" i="14"/>
  <c r="J49" i="14"/>
  <c r="I49" i="14"/>
  <c r="H49" i="14"/>
  <c r="E50" i="14"/>
  <c r="D50" i="14"/>
  <c r="C50" i="14"/>
  <c r="E49" i="14"/>
  <c r="D49" i="14"/>
  <c r="C49" i="14"/>
  <c r="J45" i="14"/>
  <c r="I45" i="14"/>
  <c r="H45" i="14"/>
  <c r="E45" i="14"/>
  <c r="D45" i="14"/>
  <c r="C45" i="14"/>
  <c r="K50" i="13"/>
  <c r="J50" i="13"/>
  <c r="I50" i="13"/>
  <c r="K49" i="13"/>
  <c r="J49" i="13"/>
  <c r="I49" i="13"/>
  <c r="G50" i="13"/>
  <c r="F50" i="13"/>
  <c r="E50" i="13"/>
  <c r="D50" i="13"/>
  <c r="C50" i="13"/>
  <c r="G49" i="13"/>
  <c r="F49" i="13"/>
  <c r="E49" i="13"/>
  <c r="D49" i="13"/>
  <c r="C49" i="13"/>
  <c r="K45" i="13"/>
  <c r="J45" i="13"/>
  <c r="I45" i="13"/>
  <c r="G45" i="13"/>
  <c r="F45" i="13"/>
  <c r="E45" i="13"/>
  <c r="D45" i="13"/>
  <c r="C45" i="13"/>
  <c r="F50" i="12"/>
  <c r="E50" i="12"/>
  <c r="F49" i="12"/>
  <c r="E49" i="12"/>
  <c r="C50" i="12"/>
  <c r="C49" i="12"/>
  <c r="F45" i="12"/>
  <c r="E45" i="12"/>
  <c r="C45" i="12"/>
  <c r="K45" i="23"/>
  <c r="J45" i="23"/>
  <c r="H45" i="23"/>
  <c r="G45" i="23"/>
  <c r="E45" i="23"/>
  <c r="C45" i="23"/>
  <c r="R50" i="19"/>
  <c r="Q50" i="19"/>
  <c r="P50" i="19"/>
  <c r="H60" i="16"/>
  <c r="J44" i="14"/>
  <c r="I44" i="14"/>
  <c r="H44" i="14"/>
  <c r="E44" i="14"/>
  <c r="D44" i="14"/>
  <c r="C44" i="14"/>
  <c r="K44" i="13"/>
  <c r="J44" i="13"/>
  <c r="I44" i="13"/>
  <c r="G44" i="13"/>
  <c r="F44" i="13"/>
  <c r="E44" i="13"/>
  <c r="D44" i="13"/>
  <c r="C44" i="13"/>
  <c r="F44" i="12"/>
  <c r="C44" i="12"/>
  <c r="K43" i="23"/>
  <c r="J43" i="23"/>
  <c r="H43" i="23"/>
  <c r="G43" i="23"/>
  <c r="E43" i="23"/>
  <c r="C43" i="23"/>
  <c r="R48" i="19"/>
  <c r="Q48" i="19"/>
  <c r="P48" i="19"/>
  <c r="H58" i="16"/>
  <c r="J42" i="14"/>
  <c r="I42" i="14"/>
  <c r="H42" i="14"/>
  <c r="E42" i="14"/>
  <c r="D42" i="14"/>
  <c r="C42" i="14"/>
  <c r="K42" i="13"/>
  <c r="J42" i="13"/>
  <c r="I42" i="13"/>
  <c r="G42" i="13"/>
  <c r="F42" i="13"/>
  <c r="E42" i="13"/>
  <c r="D42" i="13"/>
  <c r="C42" i="13"/>
  <c r="F42" i="12"/>
  <c r="E42" i="12"/>
  <c r="C42" i="12"/>
  <c r="K30" i="23" l="1"/>
  <c r="J30" i="23"/>
  <c r="K38" i="23"/>
  <c r="J38" i="23"/>
  <c r="H38" i="23"/>
  <c r="G38" i="23"/>
  <c r="E38" i="23"/>
  <c r="C38" i="23"/>
  <c r="R43" i="19"/>
  <c r="Q43" i="19"/>
  <c r="P43" i="19"/>
  <c r="H53" i="16"/>
  <c r="J37" i="14"/>
  <c r="I37" i="14"/>
  <c r="H37" i="14"/>
  <c r="E37" i="14"/>
  <c r="D37" i="14"/>
  <c r="C37" i="14"/>
  <c r="K37" i="13"/>
  <c r="J37" i="13"/>
  <c r="I37" i="13"/>
  <c r="G37" i="13"/>
  <c r="F37" i="13"/>
  <c r="E37" i="13"/>
  <c r="D37" i="13"/>
  <c r="C37" i="13"/>
  <c r="F37" i="12"/>
  <c r="E37" i="12"/>
  <c r="C37" i="12"/>
  <c r="H30" i="23"/>
  <c r="H55" i="23" s="1"/>
  <c r="G30" i="23"/>
  <c r="E30" i="23"/>
  <c r="E55" i="23" s="1"/>
  <c r="C30" i="23"/>
  <c r="C55" i="23" s="1"/>
  <c r="R35" i="19"/>
  <c r="R63" i="19" s="1"/>
  <c r="Q35" i="19"/>
  <c r="P35" i="19"/>
  <c r="H45" i="16"/>
  <c r="J29" i="14"/>
  <c r="I29" i="14"/>
  <c r="H29" i="14"/>
  <c r="E29" i="14"/>
  <c r="D29" i="14"/>
  <c r="C29" i="14"/>
  <c r="K29" i="13"/>
  <c r="J29" i="13"/>
  <c r="I29" i="13"/>
  <c r="G29" i="13"/>
  <c r="F29" i="13"/>
  <c r="E29" i="13"/>
  <c r="D29" i="13"/>
  <c r="C29" i="13"/>
  <c r="F29" i="12"/>
  <c r="E29" i="12"/>
  <c r="G33" i="12"/>
  <c r="D33" i="12"/>
  <c r="A23" i="12"/>
  <c r="A23" i="13" s="1"/>
  <c r="A23" i="14" s="1"/>
  <c r="A28" i="16" s="1"/>
  <c r="A22" i="12"/>
  <c r="A22" i="13" s="1"/>
  <c r="A22" i="14" s="1"/>
  <c r="A27" i="16" s="1"/>
  <c r="A21" i="12"/>
  <c r="A21" i="13" s="1"/>
  <c r="A21" i="14" s="1"/>
  <c r="A26" i="16" s="1"/>
  <c r="A20" i="12"/>
  <c r="A20" i="13" s="1"/>
  <c r="A20" i="14" s="1"/>
  <c r="A25" i="16" s="1"/>
  <c r="A19" i="12"/>
  <c r="A19" i="13" s="1"/>
  <c r="A19" i="14" s="1"/>
  <c r="A24" i="16" s="1"/>
  <c r="A18" i="12"/>
  <c r="A18" i="13" s="1"/>
  <c r="A18" i="14" s="1"/>
  <c r="A23" i="16" s="1"/>
  <c r="A33" i="12"/>
  <c r="A33" i="13" s="1"/>
  <c r="A33" i="14" s="1"/>
  <c r="A49" i="16" s="1"/>
  <c r="E22" i="86"/>
  <c r="D22" i="86"/>
  <c r="C22" i="86"/>
  <c r="F21" i="86"/>
  <c r="E21" i="86"/>
  <c r="D21" i="86"/>
  <c r="C21" i="86"/>
  <c r="H25" i="23"/>
  <c r="E25" i="23"/>
  <c r="C25" i="23"/>
  <c r="O47" i="20"/>
  <c r="Q30" i="19"/>
  <c r="E58" i="39"/>
  <c r="E56" i="39"/>
  <c r="E55" i="39"/>
  <c r="E50" i="39"/>
  <c r="E49" i="39"/>
  <c r="E48" i="39"/>
  <c r="E47" i="39"/>
  <c r="E46" i="39"/>
  <c r="E45" i="39"/>
  <c r="E44" i="39"/>
  <c r="E43" i="39"/>
  <c r="E42" i="39"/>
  <c r="E41" i="39"/>
  <c r="E40" i="39"/>
  <c r="E38" i="39"/>
  <c r="E37" i="39"/>
  <c r="E25" i="39"/>
  <c r="E24" i="39"/>
  <c r="E23" i="39"/>
  <c r="E22" i="39"/>
  <c r="E21" i="39"/>
  <c r="E20" i="39"/>
  <c r="E19" i="39"/>
  <c r="F45" i="56"/>
  <c r="D45" i="56"/>
  <c r="O57" i="20"/>
  <c r="O55" i="20"/>
  <c r="N55" i="20"/>
  <c r="O54" i="20"/>
  <c r="O49" i="20"/>
  <c r="O48" i="20"/>
  <c r="N48" i="20"/>
  <c r="O46" i="20"/>
  <c r="O45" i="20"/>
  <c r="O44" i="20"/>
  <c r="O43" i="20"/>
  <c r="N43" i="20"/>
  <c r="O42" i="20"/>
  <c r="O41" i="20"/>
  <c r="O40" i="20"/>
  <c r="O39" i="20"/>
  <c r="O37" i="20"/>
  <c r="O36" i="20"/>
  <c r="M30" i="20"/>
  <c r="L30" i="20"/>
  <c r="K30" i="20"/>
  <c r="J30" i="20"/>
  <c r="I30" i="20"/>
  <c r="O30" i="20" s="1"/>
  <c r="H30" i="20"/>
  <c r="G30" i="20"/>
  <c r="F30" i="20"/>
  <c r="E30" i="20"/>
  <c r="D30" i="20"/>
  <c r="C30" i="20"/>
  <c r="M27" i="20"/>
  <c r="L27" i="20"/>
  <c r="K27" i="20"/>
  <c r="J27" i="20"/>
  <c r="I27" i="20"/>
  <c r="H27" i="20"/>
  <c r="G27" i="20"/>
  <c r="F27" i="20"/>
  <c r="E27" i="20"/>
  <c r="D27" i="20"/>
  <c r="C27" i="20"/>
  <c r="B30" i="20"/>
  <c r="N30" i="20" s="1"/>
  <c r="B27" i="20"/>
  <c r="R27" i="19"/>
  <c r="M30" i="19"/>
  <c r="L30" i="19"/>
  <c r="K30" i="19"/>
  <c r="J30" i="19"/>
  <c r="I30" i="19"/>
  <c r="H30" i="19"/>
  <c r="G30" i="19"/>
  <c r="F30" i="19"/>
  <c r="E30" i="19"/>
  <c r="D30" i="19"/>
  <c r="C30" i="19"/>
  <c r="M27" i="19"/>
  <c r="L27" i="19"/>
  <c r="K27" i="19"/>
  <c r="J27" i="19"/>
  <c r="I27" i="19"/>
  <c r="H27" i="19"/>
  <c r="G27" i="19"/>
  <c r="F27" i="19"/>
  <c r="E27" i="19"/>
  <c r="D27" i="19"/>
  <c r="C27" i="19"/>
  <c r="B30" i="19"/>
  <c r="B27" i="19"/>
  <c r="N27" i="19"/>
  <c r="E74" i="39"/>
  <c r="C19" i="39" s="1"/>
  <c r="H34" i="16"/>
  <c r="H31" i="16"/>
  <c r="F23" i="14"/>
  <c r="F28" i="16" s="1"/>
  <c r="L51" i="13"/>
  <c r="E67" i="16" s="1"/>
  <c r="L49" i="13"/>
  <c r="E65" i="16" s="1"/>
  <c r="L48" i="13"/>
  <c r="E64" i="16" s="1"/>
  <c r="L43" i="13"/>
  <c r="E59" i="16" s="1"/>
  <c r="L42" i="13"/>
  <c r="E58" i="16" s="1"/>
  <c r="L41" i="13"/>
  <c r="E57" i="16" s="1"/>
  <c r="L40" i="13"/>
  <c r="E56" i="16" s="1"/>
  <c r="L39" i="13"/>
  <c r="E55" i="16" s="1"/>
  <c r="L38" i="13"/>
  <c r="E54" i="16" s="1"/>
  <c r="L37" i="13"/>
  <c r="E53" i="16" s="1"/>
  <c r="L36" i="13"/>
  <c r="E52" i="16" s="1"/>
  <c r="L35" i="13"/>
  <c r="E51" i="16" s="1"/>
  <c r="L34" i="13"/>
  <c r="E50" i="16" s="1"/>
  <c r="L33" i="13"/>
  <c r="E49" i="16" s="1"/>
  <c r="L31" i="13"/>
  <c r="E47" i="16" s="1"/>
  <c r="L30" i="13"/>
  <c r="E46" i="16" s="1"/>
  <c r="L23" i="13"/>
  <c r="E28" i="16" s="1"/>
  <c r="L22" i="13"/>
  <c r="E27" i="16" s="1"/>
  <c r="L21" i="13"/>
  <c r="E26" i="16" s="1"/>
  <c r="L20" i="13"/>
  <c r="E25" i="16" s="1"/>
  <c r="L19" i="13"/>
  <c r="E24" i="16" s="1"/>
  <c r="L18" i="13"/>
  <c r="E23" i="16" s="1"/>
  <c r="L17" i="13"/>
  <c r="E22" i="16" s="1"/>
  <c r="H23" i="13"/>
  <c r="D28" i="16" s="1"/>
  <c r="H22" i="13"/>
  <c r="D27" i="16" s="1"/>
  <c r="H21" i="13"/>
  <c r="D26" i="16" s="1"/>
  <c r="H20" i="13"/>
  <c r="D25" i="16" s="1"/>
  <c r="H19" i="13"/>
  <c r="D24" i="16" s="1"/>
  <c r="H18" i="13"/>
  <c r="D23" i="16" s="1"/>
  <c r="H17" i="13"/>
  <c r="D22" i="16" s="1"/>
  <c r="G51" i="12"/>
  <c r="G50" i="12"/>
  <c r="G48" i="12"/>
  <c r="G47" i="12"/>
  <c r="G42" i="12"/>
  <c r="G41" i="12"/>
  <c r="G40" i="12"/>
  <c r="G39" i="12"/>
  <c r="G38" i="12"/>
  <c r="G37" i="12"/>
  <c r="G36" i="12"/>
  <c r="G35" i="12"/>
  <c r="G34" i="12"/>
  <c r="G32" i="12"/>
  <c r="G30" i="12"/>
  <c r="G23" i="12"/>
  <c r="G22" i="12"/>
  <c r="G21" i="12"/>
  <c r="G20" i="12"/>
  <c r="G19" i="12"/>
  <c r="G18" i="12"/>
  <c r="G17" i="12"/>
  <c r="D51" i="12"/>
  <c r="D50" i="12"/>
  <c r="D48" i="12"/>
  <c r="D47" i="12"/>
  <c r="D42" i="12"/>
  <c r="D41" i="12"/>
  <c r="D40" i="12"/>
  <c r="D39" i="12"/>
  <c r="D38" i="12"/>
  <c r="D37" i="12"/>
  <c r="D36" i="12"/>
  <c r="D35" i="12"/>
  <c r="D34" i="12"/>
  <c r="D32" i="12"/>
  <c r="D30" i="12"/>
  <c r="D23" i="12"/>
  <c r="D22" i="12"/>
  <c r="D21" i="12"/>
  <c r="D20" i="12"/>
  <c r="D19" i="12"/>
  <c r="D18" i="12"/>
  <c r="D17" i="12"/>
  <c r="I51" i="55"/>
  <c r="H30" i="13"/>
  <c r="D46" i="16" s="1"/>
  <c r="K30" i="14"/>
  <c r="G46" i="16" s="1"/>
  <c r="F30" i="14"/>
  <c r="F46" i="16" s="1"/>
  <c r="D16" i="93"/>
  <c r="A16" i="93"/>
  <c r="A14" i="93"/>
  <c r="E30" i="86"/>
  <c r="D30" i="86"/>
  <c r="C30" i="86"/>
  <c r="F29" i="86"/>
  <c r="E29" i="86"/>
  <c r="D29" i="86"/>
  <c r="C29" i="86"/>
  <c r="E57" i="39"/>
  <c r="E54" i="39"/>
  <c r="E53" i="39"/>
  <c r="E52" i="39"/>
  <c r="E51" i="39"/>
  <c r="E39" i="39"/>
  <c r="E36" i="39"/>
  <c r="O56" i="20"/>
  <c r="N56" i="20"/>
  <c r="O53" i="20"/>
  <c r="O52" i="20"/>
  <c r="O51" i="20"/>
  <c r="O50" i="20"/>
  <c r="N50" i="20"/>
  <c r="O38" i="20"/>
  <c r="M63" i="20"/>
  <c r="L63" i="20"/>
  <c r="K63" i="20"/>
  <c r="I63" i="20"/>
  <c r="H63" i="20"/>
  <c r="G63" i="20"/>
  <c r="F63" i="20"/>
  <c r="E63" i="20"/>
  <c r="B60" i="20"/>
  <c r="N30" i="19" l="1"/>
  <c r="O30" i="19"/>
  <c r="R60" i="19"/>
  <c r="I33" i="12"/>
  <c r="E34" i="16"/>
  <c r="K55" i="23"/>
  <c r="O35" i="20"/>
  <c r="O60" i="20" s="1"/>
  <c r="O27" i="20"/>
  <c r="J63" i="20"/>
  <c r="O63" i="20" s="1"/>
  <c r="C63" i="20"/>
  <c r="N51" i="20"/>
  <c r="M60" i="20"/>
  <c r="N27" i="20"/>
  <c r="K60" i="20"/>
  <c r="B63" i="20"/>
  <c r="D60" i="20"/>
  <c r="F60" i="20"/>
  <c r="H60" i="20"/>
  <c r="D63" i="20"/>
  <c r="J60" i="20"/>
  <c r="N35" i="20"/>
  <c r="N60" i="20" s="1"/>
  <c r="C60" i="20"/>
  <c r="E60" i="20"/>
  <c r="G60" i="20"/>
  <c r="I60" i="20"/>
  <c r="L60" i="20"/>
  <c r="O27" i="19"/>
  <c r="H25" i="13"/>
  <c r="L25" i="13"/>
  <c r="I18" i="12"/>
  <c r="I19" i="12"/>
  <c r="I21" i="12"/>
  <c r="I23" i="12"/>
  <c r="I34" i="12"/>
  <c r="I35" i="12"/>
  <c r="I37" i="12"/>
  <c r="I39" i="12"/>
  <c r="I41" i="12"/>
  <c r="I47" i="12"/>
  <c r="I51" i="12"/>
  <c r="I17" i="12"/>
  <c r="I20" i="12"/>
  <c r="I22" i="12"/>
  <c r="I30" i="12"/>
  <c r="I32" i="12"/>
  <c r="I36" i="12"/>
  <c r="I38" i="12"/>
  <c r="I40" i="12"/>
  <c r="I42" i="12"/>
  <c r="I48" i="12"/>
  <c r="I50" i="12"/>
  <c r="D31" i="16"/>
  <c r="D34" i="16"/>
  <c r="E31" i="16"/>
  <c r="I46" i="16"/>
  <c r="K46" i="14"/>
  <c r="G62" i="16" s="1"/>
  <c r="K45" i="14"/>
  <c r="G61" i="16" s="1"/>
  <c r="K32" i="14"/>
  <c r="G48" i="16" s="1"/>
  <c r="H50" i="13"/>
  <c r="D66" i="16" s="1"/>
  <c r="H46" i="13"/>
  <c r="D62" i="16" s="1"/>
  <c r="D49" i="12"/>
  <c r="D46" i="12"/>
  <c r="D45" i="12"/>
  <c r="D44" i="12"/>
  <c r="D43" i="12"/>
  <c r="D31" i="12"/>
  <c r="D29" i="12"/>
  <c r="K51" i="14"/>
  <c r="G67" i="16" s="1"/>
  <c r="K50" i="14"/>
  <c r="G66" i="16" s="1"/>
  <c r="K49" i="14"/>
  <c r="G65" i="16" s="1"/>
  <c r="K48" i="14"/>
  <c r="G64" i="16" s="1"/>
  <c r="K43" i="14"/>
  <c r="G59" i="16" s="1"/>
  <c r="K42" i="14"/>
  <c r="G58" i="16" s="1"/>
  <c r="K41" i="14"/>
  <c r="G57" i="16" s="1"/>
  <c r="K40" i="14"/>
  <c r="G56" i="16" s="1"/>
  <c r="K39" i="14"/>
  <c r="G55" i="16" s="1"/>
  <c r="K38" i="14"/>
  <c r="G54" i="16" s="1"/>
  <c r="K37" i="14"/>
  <c r="G53" i="16" s="1"/>
  <c r="K36" i="14"/>
  <c r="G52" i="16" s="1"/>
  <c r="K35" i="14"/>
  <c r="G51" i="16" s="1"/>
  <c r="K34" i="14"/>
  <c r="G50" i="16" s="1"/>
  <c r="K33" i="14"/>
  <c r="G49" i="16" s="1"/>
  <c r="K31" i="14"/>
  <c r="G47" i="16" s="1"/>
  <c r="F51" i="14"/>
  <c r="F67" i="16" s="1"/>
  <c r="F49" i="14"/>
  <c r="F65" i="16" s="1"/>
  <c r="F48" i="14"/>
  <c r="F64" i="16" s="1"/>
  <c r="F47" i="14"/>
  <c r="F63" i="16" s="1"/>
  <c r="F44" i="14"/>
  <c r="F60" i="16" s="1"/>
  <c r="F43" i="14"/>
  <c r="F59" i="16" s="1"/>
  <c r="F42" i="14"/>
  <c r="F58" i="16" s="1"/>
  <c r="F41" i="14"/>
  <c r="F57" i="16" s="1"/>
  <c r="F40" i="14"/>
  <c r="F56" i="16" s="1"/>
  <c r="F39" i="14"/>
  <c r="F55" i="16" s="1"/>
  <c r="F38" i="14"/>
  <c r="F54" i="16" s="1"/>
  <c r="F37" i="14"/>
  <c r="F53" i="16" s="1"/>
  <c r="F36" i="14"/>
  <c r="F52" i="16" s="1"/>
  <c r="F35" i="14"/>
  <c r="F51" i="16" s="1"/>
  <c r="F34" i="14"/>
  <c r="F50" i="16" s="1"/>
  <c r="F33" i="14"/>
  <c r="F49" i="16" s="1"/>
  <c r="F32" i="14"/>
  <c r="F48" i="16" s="1"/>
  <c r="F31" i="14"/>
  <c r="F47" i="16" s="1"/>
  <c r="A41" i="12"/>
  <c r="A41" i="13" s="1"/>
  <c r="A41" i="14" s="1"/>
  <c r="A57" i="16" s="1"/>
  <c r="A40" i="12"/>
  <c r="A40" i="13" s="1"/>
  <c r="A40" i="14" s="1"/>
  <c r="A56" i="16" s="1"/>
  <c r="H51" i="13"/>
  <c r="D67" i="16" s="1"/>
  <c r="H49" i="13"/>
  <c r="D65" i="16" s="1"/>
  <c r="H48" i="13"/>
  <c r="D64" i="16" s="1"/>
  <c r="H47" i="13"/>
  <c r="D63" i="16" s="1"/>
  <c r="H43" i="13"/>
  <c r="D59" i="16" s="1"/>
  <c r="H42" i="13"/>
  <c r="D58" i="16" s="1"/>
  <c r="H41" i="13"/>
  <c r="D57" i="16" s="1"/>
  <c r="H40" i="13"/>
  <c r="D56" i="16" s="1"/>
  <c r="H39" i="13"/>
  <c r="D55" i="16" s="1"/>
  <c r="H38" i="13"/>
  <c r="D54" i="16" s="1"/>
  <c r="H37" i="13"/>
  <c r="D53" i="16" s="1"/>
  <c r="H36" i="13"/>
  <c r="D52" i="16" s="1"/>
  <c r="H35" i="13"/>
  <c r="D51" i="16" s="1"/>
  <c r="H34" i="13"/>
  <c r="D50" i="16" s="1"/>
  <c r="H33" i="13"/>
  <c r="D49" i="16" s="1"/>
  <c r="H31" i="13"/>
  <c r="D47" i="16" s="1"/>
  <c r="A17" i="12"/>
  <c r="A29" i="12"/>
  <c r="A29" i="13" s="1"/>
  <c r="I25" i="12" l="1"/>
  <c r="N63" i="20"/>
  <c r="C16" i="93"/>
  <c r="E16" i="93" s="1"/>
  <c r="F16" i="93" s="1"/>
  <c r="C46" i="16"/>
  <c r="J46" i="16" s="1"/>
  <c r="Q63" i="19"/>
  <c r="P60" i="19"/>
  <c r="P63" i="19"/>
  <c r="Q60" i="19"/>
  <c r="H70" i="16"/>
  <c r="H73" i="16"/>
  <c r="H32" i="13"/>
  <c r="D48" i="16" s="1"/>
  <c r="H45" i="13"/>
  <c r="D61" i="16" s="1"/>
  <c r="H44" i="13"/>
  <c r="D60" i="16" s="1"/>
  <c r="L29" i="13"/>
  <c r="L32" i="13"/>
  <c r="E48" i="16" s="1"/>
  <c r="L44" i="13"/>
  <c r="E60" i="16" s="1"/>
  <c r="L45" i="13"/>
  <c r="E61" i="16" s="1"/>
  <c r="L46" i="13"/>
  <c r="E62" i="16" s="1"/>
  <c r="L47" i="13"/>
  <c r="E63" i="16" s="1"/>
  <c r="L50" i="13"/>
  <c r="E66" i="16" s="1"/>
  <c r="G29" i="12"/>
  <c r="I29" i="12" s="1"/>
  <c r="G43" i="12"/>
  <c r="I43" i="12" s="1"/>
  <c r="G45" i="12"/>
  <c r="I45" i="12" s="1"/>
  <c r="G49" i="12"/>
  <c r="I49" i="12" s="1"/>
  <c r="G31" i="12"/>
  <c r="I31" i="12" s="1"/>
  <c r="G44" i="12"/>
  <c r="I44" i="12" s="1"/>
  <c r="G46" i="12"/>
  <c r="I46" i="12" s="1"/>
  <c r="L63" i="19"/>
  <c r="L60" i="19"/>
  <c r="J63" i="19"/>
  <c r="H63" i="19"/>
  <c r="H60" i="19"/>
  <c r="F63" i="19"/>
  <c r="F60" i="19"/>
  <c r="D63" i="19"/>
  <c r="D60" i="19"/>
  <c r="B63" i="19"/>
  <c r="B60" i="19"/>
  <c r="M63" i="19"/>
  <c r="M60" i="19"/>
  <c r="K63" i="19"/>
  <c r="K60" i="19"/>
  <c r="G63" i="19"/>
  <c r="G60" i="19"/>
  <c r="E63" i="19"/>
  <c r="E60" i="19"/>
  <c r="C63" i="19"/>
  <c r="C60" i="19"/>
  <c r="K44" i="14"/>
  <c r="G60" i="16" s="1"/>
  <c r="F45" i="14"/>
  <c r="F61" i="16" s="1"/>
  <c r="F46" i="14"/>
  <c r="F62" i="16" s="1"/>
  <c r="K47" i="14"/>
  <c r="G63" i="16" s="1"/>
  <c r="F50" i="14"/>
  <c r="F66" i="16" s="1"/>
  <c r="A48" i="39"/>
  <c r="A47" i="19" s="1"/>
  <c r="A47" i="20" s="1"/>
  <c r="A42" i="23" s="1"/>
  <c r="I67" i="16"/>
  <c r="C67" i="16" s="1"/>
  <c r="I65" i="16"/>
  <c r="I64" i="16"/>
  <c r="C64" i="16" s="1"/>
  <c r="I59" i="16"/>
  <c r="I58" i="16"/>
  <c r="C58" i="16" s="1"/>
  <c r="I57" i="16"/>
  <c r="C57" i="16" s="1"/>
  <c r="I56" i="16"/>
  <c r="C56" i="16" s="1"/>
  <c r="I55" i="16"/>
  <c r="C55" i="16" s="1"/>
  <c r="I54" i="16"/>
  <c r="C54" i="16" s="1"/>
  <c r="I53" i="16"/>
  <c r="C53" i="16" s="1"/>
  <c r="I52" i="16"/>
  <c r="C52" i="16" s="1"/>
  <c r="I51" i="16"/>
  <c r="C51" i="16" s="1"/>
  <c r="I50" i="16"/>
  <c r="C50" i="16" s="1"/>
  <c r="I49" i="16"/>
  <c r="C49" i="16" s="1"/>
  <c r="I47" i="16"/>
  <c r="A50" i="12"/>
  <c r="A50" i="13" s="1"/>
  <c r="A50" i="14" s="1"/>
  <c r="A66" i="16" s="1"/>
  <c r="A38" i="12"/>
  <c r="A38" i="13" s="1"/>
  <c r="A38" i="14" s="1"/>
  <c r="A54" i="16" s="1"/>
  <c r="A43" i="12"/>
  <c r="A43" i="13" s="1"/>
  <c r="A43" i="14" s="1"/>
  <c r="A59" i="16" s="1"/>
  <c r="A31" i="12"/>
  <c r="A31" i="13" s="1"/>
  <c r="A31" i="14" s="1"/>
  <c r="A47" i="16" s="1"/>
  <c r="A46" i="12"/>
  <c r="A46" i="13" s="1"/>
  <c r="A46" i="14" s="1"/>
  <c r="A62" i="16" s="1"/>
  <c r="A48" i="12"/>
  <c r="A48" i="13" s="1"/>
  <c r="A48" i="14" s="1"/>
  <c r="A64" i="16" s="1"/>
  <c r="A36" i="12"/>
  <c r="A36" i="13" s="1"/>
  <c r="A36" i="14" s="1"/>
  <c r="A52" i="16" s="1"/>
  <c r="A51" i="12"/>
  <c r="A51" i="13" s="1"/>
  <c r="A51" i="14" s="1"/>
  <c r="A67" i="16" s="1"/>
  <c r="A39" i="12"/>
  <c r="A39" i="13" s="1"/>
  <c r="A39" i="14" s="1"/>
  <c r="A55" i="16" s="1"/>
  <c r="A42" i="12"/>
  <c r="A42" i="13" s="1"/>
  <c r="A42" i="14" s="1"/>
  <c r="A58" i="16" s="1"/>
  <c r="A30" i="12"/>
  <c r="A30" i="13" s="1"/>
  <c r="A30" i="14" s="1"/>
  <c r="A44" i="12"/>
  <c r="A44" i="13" s="1"/>
  <c r="A44" i="14" s="1"/>
  <c r="A60" i="16" s="1"/>
  <c r="A32" i="12"/>
  <c r="A32" i="13" s="1"/>
  <c r="A32" i="14" s="1"/>
  <c r="A48" i="16" s="1"/>
  <c r="A45" i="12"/>
  <c r="A45" i="13" s="1"/>
  <c r="A45" i="14" s="1"/>
  <c r="A61" i="16" s="1"/>
  <c r="A34" i="12"/>
  <c r="A34" i="13" s="1"/>
  <c r="A34" i="14" s="1"/>
  <c r="A50" i="16" s="1"/>
  <c r="A47" i="12"/>
  <c r="A47" i="13" s="1"/>
  <c r="A47" i="14" s="1"/>
  <c r="A63" i="16" s="1"/>
  <c r="A35" i="12"/>
  <c r="A35" i="13" s="1"/>
  <c r="A35" i="14" s="1"/>
  <c r="A51" i="16" s="1"/>
  <c r="A49" i="12"/>
  <c r="A49" i="13" s="1"/>
  <c r="A49" i="14" s="1"/>
  <c r="A65" i="16" s="1"/>
  <c r="A37" i="12"/>
  <c r="A37" i="13" s="1"/>
  <c r="A37" i="14" s="1"/>
  <c r="A53" i="16" s="1"/>
  <c r="E42" i="86"/>
  <c r="D42" i="86"/>
  <c r="C42" i="86"/>
  <c r="F41" i="86"/>
  <c r="E41" i="86"/>
  <c r="D41" i="86"/>
  <c r="C41" i="86"/>
  <c r="H29" i="13"/>
  <c r="H53" i="13" s="1"/>
  <c r="I50" i="55"/>
  <c r="C51" i="90"/>
  <c r="C50" i="90"/>
  <c r="C47" i="90"/>
  <c r="C46" i="90"/>
  <c r="C43" i="90"/>
  <c r="C42" i="90"/>
  <c r="C39" i="90"/>
  <c r="C38" i="90"/>
  <c r="C35" i="90"/>
  <c r="O63" i="19" l="1"/>
  <c r="N63" i="19"/>
  <c r="I53" i="12"/>
  <c r="C65" i="16"/>
  <c r="L53" i="13"/>
  <c r="C59" i="16"/>
  <c r="A46" i="16"/>
  <c r="A37" i="39"/>
  <c r="A36" i="19" s="1"/>
  <c r="A36" i="20" s="1"/>
  <c r="A31" i="23" s="1"/>
  <c r="A49" i="39"/>
  <c r="A48" i="19" s="1"/>
  <c r="A48" i="20" s="1"/>
  <c r="A43" i="23" s="1"/>
  <c r="H17" i="91"/>
  <c r="F17" i="91"/>
  <c r="I63" i="16"/>
  <c r="C63" i="16" s="1"/>
  <c r="I48" i="16"/>
  <c r="C48" i="16" s="1"/>
  <c r="J48" i="16" s="1"/>
  <c r="C47" i="16"/>
  <c r="J47" i="16" s="1"/>
  <c r="O60" i="19"/>
  <c r="I66" i="16"/>
  <c r="I62" i="16"/>
  <c r="C62" i="16" s="1"/>
  <c r="J62" i="16" s="1"/>
  <c r="I61" i="16"/>
  <c r="D45" i="16"/>
  <c r="E45" i="16"/>
  <c r="I60" i="16"/>
  <c r="N60" i="19"/>
  <c r="J63" i="16"/>
  <c r="J51" i="16"/>
  <c r="J53" i="16"/>
  <c r="J55" i="16"/>
  <c r="J57" i="16"/>
  <c r="J64" i="16"/>
  <c r="J50" i="16"/>
  <c r="J52" i="16"/>
  <c r="J54" i="16"/>
  <c r="J56" i="16"/>
  <c r="J49" i="16"/>
  <c r="A57" i="39"/>
  <c r="A56" i="19" s="1"/>
  <c r="A56" i="20" s="1"/>
  <c r="A51" i="23" s="1"/>
  <c r="A53" i="39"/>
  <c r="A52" i="19" s="1"/>
  <c r="A52" i="20" s="1"/>
  <c r="A47" i="23" s="1"/>
  <c r="A50" i="39"/>
  <c r="A49" i="19" s="1"/>
  <c r="A49" i="20" s="1"/>
  <c r="A44" i="23" s="1"/>
  <c r="A56" i="39"/>
  <c r="A55" i="19" s="1"/>
  <c r="A55" i="20" s="1"/>
  <c r="A50" i="23" s="1"/>
  <c r="A45" i="39"/>
  <c r="A44" i="19" s="1"/>
  <c r="A44" i="20" s="1"/>
  <c r="A39" i="23" s="1"/>
  <c r="A43" i="39"/>
  <c r="A42" i="19" s="1"/>
  <c r="A42" i="20" s="1"/>
  <c r="A37" i="23" s="1"/>
  <c r="A41" i="39"/>
  <c r="A40" i="19" s="1"/>
  <c r="A40" i="20" s="1"/>
  <c r="A35" i="23" s="1"/>
  <c r="A40" i="39"/>
  <c r="A39" i="19" s="1"/>
  <c r="A39" i="20" s="1"/>
  <c r="A34" i="23" s="1"/>
  <c r="A38" i="39"/>
  <c r="A37" i="19" s="1"/>
  <c r="A37" i="20" s="1"/>
  <c r="A32" i="23" s="1"/>
  <c r="A47" i="39"/>
  <c r="A46" i="19" s="1"/>
  <c r="A46" i="20" s="1"/>
  <c r="A41" i="23" s="1"/>
  <c r="A44" i="39"/>
  <c r="A43" i="19" s="1"/>
  <c r="A43" i="20" s="1"/>
  <c r="A38" i="23" s="1"/>
  <c r="A42" i="39"/>
  <c r="A41" i="19" s="1"/>
  <c r="A41" i="20" s="1"/>
  <c r="A36" i="23" s="1"/>
  <c r="A39" i="39"/>
  <c r="A38" i="19" s="1"/>
  <c r="A38" i="20" s="1"/>
  <c r="A33" i="23" s="1"/>
  <c r="A46" i="39"/>
  <c r="A45" i="19" s="1"/>
  <c r="A45" i="20" s="1"/>
  <c r="A40" i="23" s="1"/>
  <c r="A55" i="39"/>
  <c r="A54" i="19" s="1"/>
  <c r="A54" i="20" s="1"/>
  <c r="A49" i="23" s="1"/>
  <c r="A52" i="39"/>
  <c r="A51" i="19" s="1"/>
  <c r="A51" i="20" s="1"/>
  <c r="A46" i="23" s="1"/>
  <c r="A54" i="39"/>
  <c r="A53" i="19" s="1"/>
  <c r="A53" i="20" s="1"/>
  <c r="A48" i="23" s="1"/>
  <c r="A51" i="39"/>
  <c r="A50" i="19" s="1"/>
  <c r="A50" i="20" s="1"/>
  <c r="A45" i="23" s="1"/>
  <c r="A58" i="39"/>
  <c r="A57" i="19" s="1"/>
  <c r="A57" i="20" s="1"/>
  <c r="A52" i="23" s="1"/>
  <c r="J67" i="16"/>
  <c r="J65" i="16"/>
  <c r="J59" i="16"/>
  <c r="J58" i="16"/>
  <c r="D14" i="93"/>
  <c r="C61" i="16" l="1"/>
  <c r="J61" i="16" s="1"/>
  <c r="C66" i="16"/>
  <c r="J66" i="16" s="1"/>
  <c r="C60" i="16"/>
  <c r="J60" i="16" s="1"/>
  <c r="E73" i="16"/>
  <c r="E70" i="16"/>
  <c r="D70" i="16"/>
  <c r="D73" i="16"/>
  <c r="A15" i="92"/>
  <c r="A16" i="92" s="1"/>
  <c r="A17" i="92" s="1"/>
  <c r="A18" i="92" s="1"/>
  <c r="A19" i="92" s="1"/>
  <c r="A20" i="92" s="1"/>
  <c r="A21" i="92" s="1"/>
  <c r="C18" i="93" l="1"/>
  <c r="E18" i="93" s="1"/>
  <c r="F18" i="93" s="1"/>
  <c r="G13" i="91" l="1"/>
  <c r="C14" i="93"/>
  <c r="B20" i="91"/>
  <c r="E51" i="90"/>
  <c r="F50" i="90"/>
  <c r="E50" i="90"/>
  <c r="B54" i="90"/>
  <c r="E47" i="90"/>
  <c r="F46" i="90"/>
  <c r="E46" i="90"/>
  <c r="E43" i="90"/>
  <c r="F42" i="90"/>
  <c r="E42" i="90"/>
  <c r="E39" i="90"/>
  <c r="F38" i="90"/>
  <c r="E38" i="90"/>
  <c r="E35" i="90"/>
  <c r="H20" i="91" l="1"/>
  <c r="F20" i="91"/>
  <c r="C21" i="93"/>
  <c r="E14" i="93"/>
  <c r="F34" i="90"/>
  <c r="E34" i="90"/>
  <c r="E21" i="93" l="1"/>
  <c r="F14" i="93"/>
  <c r="F21" i="93" s="1"/>
  <c r="D26" i="93" s="1"/>
  <c r="D43" i="56" l="1"/>
  <c r="E48" i="86" l="1"/>
  <c r="E38" i="86"/>
  <c r="D38" i="86"/>
  <c r="C38" i="86"/>
  <c r="F37" i="86"/>
  <c r="E37" i="86"/>
  <c r="D37" i="86"/>
  <c r="C37" i="86"/>
  <c r="E34" i="86"/>
  <c r="D34" i="86"/>
  <c r="C34" i="86"/>
  <c r="E33" i="86"/>
  <c r="C33" i="86"/>
  <c r="F33" i="86"/>
  <c r="E26" i="86"/>
  <c r="D26" i="86"/>
  <c r="C26" i="86"/>
  <c r="F25" i="86"/>
  <c r="E25" i="86"/>
  <c r="D25" i="86"/>
  <c r="C25" i="86"/>
  <c r="E18" i="86"/>
  <c r="D18" i="86"/>
  <c r="C18" i="86"/>
  <c r="F17" i="86"/>
  <c r="D48" i="86" l="1"/>
  <c r="F47" i="86"/>
  <c r="C17" i="86"/>
  <c r="E17" i="86"/>
  <c r="D33" i="86"/>
  <c r="C47" i="86"/>
  <c r="E47" i="86"/>
  <c r="C48" i="86"/>
  <c r="D17" i="86"/>
  <c r="D47" i="86"/>
  <c r="K23" i="14" l="1"/>
  <c r="G28" i="16" s="1"/>
  <c r="I28" i="16" s="1"/>
  <c r="C28" i="16" s="1"/>
  <c r="K22" i="14"/>
  <c r="G27" i="16" s="1"/>
  <c r="K21" i="14"/>
  <c r="G26" i="16" s="1"/>
  <c r="K20" i="14"/>
  <c r="G25" i="16" s="1"/>
  <c r="K19" i="14"/>
  <c r="K18" i="14"/>
  <c r="G23" i="16" s="1"/>
  <c r="K17" i="14"/>
  <c r="F22" i="14"/>
  <c r="F21" i="14"/>
  <c r="F26" i="16" s="1"/>
  <c r="F20" i="14"/>
  <c r="F25" i="16" s="1"/>
  <c r="F19" i="14"/>
  <c r="F24" i="16" s="1"/>
  <c r="F18" i="14"/>
  <c r="F23" i="16" s="1"/>
  <c r="I23" i="16" s="1"/>
  <c r="C23" i="16" s="1"/>
  <c r="F17" i="14"/>
  <c r="E52" i="85"/>
  <c r="D52" i="85"/>
  <c r="C52" i="85"/>
  <c r="B52" i="85"/>
  <c r="F64" i="81"/>
  <c r="D61" i="81"/>
  <c r="F27" i="16" l="1"/>
  <c r="I27" i="16" s="1"/>
  <c r="C27" i="16" s="1"/>
  <c r="J27" i="16" s="1"/>
  <c r="G24" i="16"/>
  <c r="I24" i="16" s="1"/>
  <c r="C24" i="16" s="1"/>
  <c r="J24" i="16" s="1"/>
  <c r="I26" i="16"/>
  <c r="C26" i="16" s="1"/>
  <c r="I25" i="16"/>
  <c r="G22" i="16"/>
  <c r="K25" i="14"/>
  <c r="F22" i="16"/>
  <c r="F25" i="14"/>
  <c r="J28" i="16"/>
  <c r="J26" i="16"/>
  <c r="A20" i="39"/>
  <c r="A19" i="19" s="1"/>
  <c r="A19" i="20" s="1"/>
  <c r="A22" i="39"/>
  <c r="A21" i="19" s="1"/>
  <c r="A21" i="20" s="1"/>
  <c r="A17" i="13"/>
  <c r="A17" i="14" s="1"/>
  <c r="A19" i="39" s="1"/>
  <c r="A18" i="19" s="1"/>
  <c r="A18" i="20" s="1"/>
  <c r="A21" i="39"/>
  <c r="A20" i="19" s="1"/>
  <c r="A20" i="20" s="1"/>
  <c r="A23" i="39"/>
  <c r="A22" i="19" s="1"/>
  <c r="A22" i="20" s="1"/>
  <c r="A24" i="39"/>
  <c r="A23" i="19" s="1"/>
  <c r="A23" i="20" s="1"/>
  <c r="I22" i="16" l="1"/>
  <c r="I31" i="16" s="1"/>
  <c r="C25" i="16"/>
  <c r="J25" i="16" s="1"/>
  <c r="I34" i="16"/>
  <c r="F34" i="16"/>
  <c r="F31" i="16"/>
  <c r="G34" i="16"/>
  <c r="G31" i="16"/>
  <c r="C22" i="16"/>
  <c r="J22" i="16" s="1"/>
  <c r="A18" i="23"/>
  <c r="A17" i="23"/>
  <c r="A21" i="23"/>
  <c r="A20" i="23"/>
  <c r="A16" i="23"/>
  <c r="A19" i="23"/>
  <c r="A25" i="39"/>
  <c r="A24" i="19" s="1"/>
  <c r="A24" i="20" s="1"/>
  <c r="F43" i="56"/>
  <c r="C20" i="39"/>
  <c r="G45" i="55"/>
  <c r="I49" i="55"/>
  <c r="I48" i="55"/>
  <c r="I47" i="55"/>
  <c r="D17" i="25"/>
  <c r="O12" i="20"/>
  <c r="F29" i="14"/>
  <c r="F53" i="14" s="1"/>
  <c r="A27" i="12"/>
  <c r="A27" i="13" s="1"/>
  <c r="A27" i="14" s="1"/>
  <c r="C34" i="73"/>
  <c r="B34" i="73"/>
  <c r="D33" i="73"/>
  <c r="C33" i="73"/>
  <c r="B33" i="73"/>
  <c r="C30" i="73"/>
  <c r="B30" i="73"/>
  <c r="D29" i="73"/>
  <c r="C29" i="73"/>
  <c r="B29" i="73"/>
  <c r="C26" i="73"/>
  <c r="B26" i="73"/>
  <c r="D25" i="73"/>
  <c r="C25" i="73"/>
  <c r="B25" i="73"/>
  <c r="C22" i="73"/>
  <c r="B22" i="73"/>
  <c r="D21" i="73"/>
  <c r="C21" i="73"/>
  <c r="B21" i="73"/>
  <c r="I46" i="55"/>
  <c r="G20" i="39"/>
  <c r="G21" i="39" s="1"/>
  <c r="G22" i="39" s="1"/>
  <c r="G23" i="39" s="1"/>
  <c r="G24" i="39" s="1"/>
  <c r="I45" i="55"/>
  <c r="K29" i="14"/>
  <c r="K53" i="14" s="1"/>
  <c r="A30" i="20"/>
  <c r="A27" i="20"/>
  <c r="G17" i="25"/>
  <c r="F17" i="25"/>
  <c r="D19" i="25"/>
  <c r="G19" i="25"/>
  <c r="F19" i="25"/>
  <c r="E17" i="25"/>
  <c r="H9" i="75"/>
  <c r="A10" i="75"/>
  <c r="H10" i="75"/>
  <c r="B18" i="73"/>
  <c r="C17" i="73"/>
  <c r="B17" i="73"/>
  <c r="A16" i="55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A28" i="55" s="1"/>
  <c r="A29" i="55" s="1"/>
  <c r="A30" i="55" s="1"/>
  <c r="A31" i="55" s="1"/>
  <c r="A32" i="55" s="1"/>
  <c r="A33" i="55" s="1"/>
  <c r="A34" i="55" s="1"/>
  <c r="G16" i="55"/>
  <c r="I16" i="55" s="1"/>
  <c r="G17" i="55"/>
  <c r="I17" i="55" s="1"/>
  <c r="G18" i="55"/>
  <c r="I18" i="55" s="1"/>
  <c r="G19" i="55"/>
  <c r="I19" i="55" s="1"/>
  <c r="G20" i="55"/>
  <c r="I20" i="55" s="1"/>
  <c r="G21" i="55"/>
  <c r="I21" i="55" s="1"/>
  <c r="G22" i="55"/>
  <c r="I22" i="55" s="1"/>
  <c r="G23" i="55"/>
  <c r="I23" i="55" s="1"/>
  <c r="G24" i="55"/>
  <c r="I24" i="55" s="1"/>
  <c r="G25" i="55"/>
  <c r="I25" i="55" s="1"/>
  <c r="G26" i="55"/>
  <c r="I26" i="55" s="1"/>
  <c r="G27" i="55"/>
  <c r="I27" i="55" s="1"/>
  <c r="G28" i="55"/>
  <c r="I28" i="55" s="1"/>
  <c r="G29" i="55"/>
  <c r="I29" i="55" s="1"/>
  <c r="G30" i="55"/>
  <c r="I30" i="55" s="1"/>
  <c r="G31" i="55"/>
  <c r="I31" i="55" s="1"/>
  <c r="G32" i="55"/>
  <c r="I32" i="55" s="1"/>
  <c r="G33" i="55"/>
  <c r="I33" i="55" s="1"/>
  <c r="G34" i="55"/>
  <c r="I34" i="55" s="1"/>
  <c r="G35" i="55"/>
  <c r="I35" i="55" s="1"/>
  <c r="G36" i="55"/>
  <c r="I36" i="55" s="1"/>
  <c r="G37" i="55"/>
  <c r="I37" i="55" s="1"/>
  <c r="G38" i="55"/>
  <c r="I38" i="55" s="1"/>
  <c r="A39" i="55"/>
  <c r="A40" i="55" s="1"/>
  <c r="A41" i="55" s="1"/>
  <c r="A42" i="55" s="1"/>
  <c r="G39" i="55"/>
  <c r="I39" i="55" s="1"/>
  <c r="G40" i="55"/>
  <c r="I40" i="55" s="1"/>
  <c r="G41" i="55"/>
  <c r="I41" i="55" s="1"/>
  <c r="G42" i="55"/>
  <c r="I42" i="55" s="1"/>
  <c r="G43" i="55"/>
  <c r="I43" i="55" s="1"/>
  <c r="G44" i="55"/>
  <c r="I44" i="55"/>
  <c r="A6" i="13"/>
  <c r="A5" i="14" s="1"/>
  <c r="A6" i="16" s="1"/>
  <c r="A6" i="39" s="1"/>
  <c r="A5" i="19" s="1"/>
  <c r="A5" i="20" s="1"/>
  <c r="A11" i="13"/>
  <c r="A11" i="14" s="1"/>
  <c r="A15" i="16" s="1"/>
  <c r="A13" i="39" s="1"/>
  <c r="A12" i="19" s="1"/>
  <c r="A10" i="23"/>
  <c r="A15" i="13"/>
  <c r="A15" i="14" s="1"/>
  <c r="A19" i="16" s="1"/>
  <c r="A17" i="39" s="1"/>
  <c r="A16" i="19" s="1"/>
  <c r="A16" i="20" s="1"/>
  <c r="A56" i="14"/>
  <c r="A66" i="20"/>
  <c r="A63" i="20"/>
  <c r="A60" i="20"/>
  <c r="N12" i="20"/>
  <c r="D17" i="73"/>
  <c r="C18" i="73"/>
  <c r="A29" i="14"/>
  <c r="I54" i="55" l="1"/>
  <c r="G45" i="16"/>
  <c r="F45" i="16"/>
  <c r="J23" i="16"/>
  <c r="A14" i="23"/>
  <c r="B17" i="25" s="1"/>
  <c r="A22" i="23"/>
  <c r="G36" i="39"/>
  <c r="G25" i="39"/>
  <c r="C21" i="39"/>
  <c r="C22" i="39" s="1"/>
  <c r="C23" i="39" s="1"/>
  <c r="I20" i="39"/>
  <c r="A22" i="16"/>
  <c r="I19" i="39"/>
  <c r="E19" i="25"/>
  <c r="A45" i="16"/>
  <c r="A36" i="39"/>
  <c r="A35" i="19" s="1"/>
  <c r="A35" i="20" s="1"/>
  <c r="A34" i="39"/>
  <c r="A33" i="19" s="1"/>
  <c r="A33" i="20" s="1"/>
  <c r="A43" i="16"/>
  <c r="F73" i="16" l="1"/>
  <c r="F70" i="16"/>
  <c r="G73" i="16"/>
  <c r="G70" i="16"/>
  <c r="I45" i="16"/>
  <c r="C45" i="16" s="1"/>
  <c r="G38" i="39"/>
  <c r="G40" i="39" s="1"/>
  <c r="G42" i="39" s="1"/>
  <c r="G44" i="39" s="1"/>
  <c r="G46" i="39" s="1"/>
  <c r="G48" i="39" s="1"/>
  <c r="G50" i="39" s="1"/>
  <c r="G52" i="39" s="1"/>
  <c r="G54" i="39" s="1"/>
  <c r="G56" i="39" s="1"/>
  <c r="G58" i="39" s="1"/>
  <c r="G37" i="39"/>
  <c r="I23" i="39"/>
  <c r="C24" i="39"/>
  <c r="I21" i="39"/>
  <c r="I22" i="39"/>
  <c r="A28" i="23"/>
  <c r="B19" i="25" s="1"/>
  <c r="A30" i="23"/>
  <c r="C36" i="39"/>
  <c r="C37" i="39" s="1"/>
  <c r="C34" i="16" l="1"/>
  <c r="C31" i="16"/>
  <c r="I73" i="16"/>
  <c r="I70" i="16"/>
  <c r="C73" i="16"/>
  <c r="C70" i="16"/>
  <c r="G39" i="39"/>
  <c r="G41" i="39" s="1"/>
  <c r="G43" i="39" s="1"/>
  <c r="G45" i="39" s="1"/>
  <c r="G47" i="39" s="1"/>
  <c r="G49" i="39" s="1"/>
  <c r="G51" i="39" s="1"/>
  <c r="G53" i="39" s="1"/>
  <c r="G55" i="39" s="1"/>
  <c r="G57" i="39" s="1"/>
  <c r="I37" i="39"/>
  <c r="I36" i="39"/>
  <c r="C38" i="39"/>
  <c r="J45" i="16"/>
  <c r="I24" i="39"/>
  <c r="C25" i="39"/>
  <c r="H76" i="16" l="1"/>
  <c r="F76" i="16"/>
  <c r="D76" i="16"/>
  <c r="I76" i="16"/>
  <c r="G76" i="16"/>
  <c r="E76" i="16"/>
  <c r="I40" i="16"/>
  <c r="G40" i="16"/>
  <c r="E40" i="16"/>
  <c r="H40" i="16"/>
  <c r="F40" i="16"/>
  <c r="D40" i="16"/>
  <c r="J73" i="16"/>
  <c r="J70" i="16"/>
  <c r="H79" i="16"/>
  <c r="F79" i="16"/>
  <c r="D79" i="16"/>
  <c r="I79" i="16"/>
  <c r="G79" i="16"/>
  <c r="E79" i="16"/>
  <c r="I37" i="16"/>
  <c r="G37" i="16"/>
  <c r="E37" i="16"/>
  <c r="H37" i="16"/>
  <c r="F37" i="16"/>
  <c r="D37" i="16"/>
  <c r="J31" i="16"/>
  <c r="J34" i="16"/>
  <c r="I38" i="39"/>
  <c r="C39" i="39"/>
  <c r="I25" i="39"/>
  <c r="C40" i="39" l="1"/>
  <c r="C41" i="39" s="1"/>
  <c r="I39" i="39"/>
  <c r="I40" i="39" l="1"/>
  <c r="I28" i="39" l="1"/>
  <c r="I31" i="39"/>
  <c r="C42" i="39"/>
  <c r="I41" i="39"/>
  <c r="C43" i="39" l="1"/>
  <c r="I42" i="39"/>
  <c r="C44" i="39" l="1"/>
  <c r="I43" i="39"/>
  <c r="C45" i="39" l="1"/>
  <c r="I44" i="39"/>
  <c r="C46" i="39" l="1"/>
  <c r="I45" i="39"/>
  <c r="C47" i="39" l="1"/>
  <c r="I46" i="39"/>
  <c r="C48" i="39" l="1"/>
  <c r="C49" i="39" s="1"/>
  <c r="I47" i="39"/>
  <c r="I48" i="39" l="1"/>
  <c r="C50" i="39" l="1"/>
  <c r="I49" i="39"/>
  <c r="C51" i="39" l="1"/>
  <c r="I50" i="39"/>
  <c r="C52" i="39" l="1"/>
  <c r="C53" i="39" s="1"/>
  <c r="I51" i="39"/>
  <c r="I52" i="39" l="1"/>
  <c r="C54" i="39" l="1"/>
  <c r="I53" i="39"/>
  <c r="C55" i="39" l="1"/>
  <c r="I54" i="39"/>
  <c r="C56" i="39" l="1"/>
  <c r="I55" i="39"/>
  <c r="C57" i="39" l="1"/>
  <c r="I56" i="39"/>
  <c r="C58" i="39" l="1"/>
  <c r="I57" i="39"/>
  <c r="I58" i="39" l="1"/>
  <c r="I64" i="39" l="1"/>
  <c r="I61" i="39"/>
</calcChain>
</file>

<file path=xl/sharedStrings.xml><?xml version="1.0" encoding="utf-8"?>
<sst xmlns="http://schemas.openxmlformats.org/spreadsheetml/2006/main" count="1172" uniqueCount="481">
  <si>
    <t>YEAR</t>
  </si>
  <si>
    <t>1992</t>
  </si>
  <si>
    <t>1993</t>
  </si>
  <si>
    <t>1994</t>
  </si>
  <si>
    <t>1995</t>
  </si>
  <si>
    <t>1996</t>
  </si>
  <si>
    <t>1997</t>
  </si>
  <si>
    <t>GROWTH</t>
  </si>
  <si>
    <t>RATE</t>
  </si>
  <si>
    <t>S&amp;P</t>
  </si>
  <si>
    <t>Year</t>
  </si>
  <si>
    <t>S &amp; P</t>
  </si>
  <si>
    <t>CAPITAL STRUCTURE RATIOS</t>
  </si>
  <si>
    <t>COMMON</t>
  </si>
  <si>
    <t>EQUITY</t>
  </si>
  <si>
    <t>STOCK</t>
  </si>
  <si>
    <t>LONG-TERM</t>
  </si>
  <si>
    <t xml:space="preserve">  DEBT</t>
  </si>
  <si>
    <t>SHORT-TERM</t>
  </si>
  <si>
    <t>DEBT</t>
  </si>
  <si>
    <t>COMPANY</t>
  </si>
  <si>
    <t>RANKING</t>
  </si>
  <si>
    <t>A-</t>
  </si>
  <si>
    <t>VALUE LINE</t>
  </si>
  <si>
    <t>SAFETY</t>
  </si>
  <si>
    <t>DIVIDEND YIELD</t>
  </si>
  <si>
    <t>AVERAGE</t>
  </si>
  <si>
    <t>DPS</t>
  </si>
  <si>
    <t>HIGH</t>
  </si>
  <si>
    <t>LOW</t>
  </si>
  <si>
    <t>YIELD</t>
  </si>
  <si>
    <t>RETENTION GROWTH RATES</t>
  </si>
  <si>
    <t>Source:  Value Line Investment Survey.</t>
  </si>
  <si>
    <t>Average</t>
  </si>
  <si>
    <t>PER SHARE GROWTH RATES</t>
  </si>
  <si>
    <t>5-Year Historic Growth Rates</t>
  </si>
  <si>
    <t>EPS</t>
  </si>
  <si>
    <t>BVPS</t>
  </si>
  <si>
    <t>DCF COST RATES</t>
  </si>
  <si>
    <t>Sources:  Prior pages of this schedule.</t>
  </si>
  <si>
    <t>ADJUSTED</t>
  </si>
  <si>
    <t>HISTORIC</t>
  </si>
  <si>
    <t>RETENTION</t>
  </si>
  <si>
    <t>PROSPECTIVE</t>
  </si>
  <si>
    <t>PER SHARE</t>
  </si>
  <si>
    <t>DCF</t>
  </si>
  <si>
    <t>RATES</t>
  </si>
  <si>
    <t>CAPM COST RATES</t>
  </si>
  <si>
    <t>Sources:  Value Line Investment Survey, Standard &amp; Poor's Analysts' Handbook, Federal Reserve.</t>
  </si>
  <si>
    <t>RISK-FREE</t>
  </si>
  <si>
    <t>BETA</t>
  </si>
  <si>
    <t>CAPM</t>
  </si>
  <si>
    <t>RATES OF RETURN ON AVERAGE COMMON EQUITY</t>
  </si>
  <si>
    <t>MARKET TO BOOK RATIOS</t>
  </si>
  <si>
    <t>STANDARD &amp; POOR'S 500 COMPOSITE</t>
  </si>
  <si>
    <t>RETURNS AND MARKET-TO-BOOK RATIOS</t>
  </si>
  <si>
    <t>Averages:</t>
  </si>
  <si>
    <t xml:space="preserve">  RETURN ON</t>
  </si>
  <si>
    <t>AVERAGE EQUITY</t>
  </si>
  <si>
    <t>MARKET-TO</t>
  </si>
  <si>
    <t>BOOK RATIO</t>
  </si>
  <si>
    <t>FINANCIAL</t>
  </si>
  <si>
    <t>STRENGTH</t>
  </si>
  <si>
    <t>B++</t>
  </si>
  <si>
    <t>B</t>
  </si>
  <si>
    <t>A</t>
  </si>
  <si>
    <t>S&amp; P</t>
  </si>
  <si>
    <t>RISK INDICATORS</t>
  </si>
  <si>
    <t>GROUP</t>
  </si>
  <si>
    <t>S &amp; P's 500</t>
  </si>
  <si>
    <t>Composite</t>
  </si>
  <si>
    <t>Sources:  Value Line Investment Survey, Standard &amp; Poor's Stock Guide.</t>
  </si>
  <si>
    <t>Definitions:</t>
  </si>
  <si>
    <t>Safety rankings are in a range of 1 to 5, with 1 representing the highest safety or lowest risk.</t>
  </si>
  <si>
    <t>Beta reflects the variability of a particular stock, relative to the market as a whole.  A stock with</t>
  </si>
  <si>
    <t>a beta of 1.0 moves in concert with the market, a stock with a beta below 1.0 is less variable</t>
  </si>
  <si>
    <t>than the market, and a stock with a beta above 1.0 is more variable than the market.</t>
  </si>
  <si>
    <t>Financial strengths range from C to A++, with the latter representing the highest level.</t>
  </si>
  <si>
    <t>FIN STR</t>
  </si>
  <si>
    <t>STK RANK</t>
  </si>
  <si>
    <t>FIRST CALL</t>
  </si>
  <si>
    <t>Source:  Calculations made from data contained in Value Line Investment Survey.</t>
  </si>
  <si>
    <t>Median</t>
  </si>
  <si>
    <t>RISK</t>
  </si>
  <si>
    <t>PREMIUM</t>
  </si>
  <si>
    <t>Mean</t>
  </si>
  <si>
    <t>Source:  Yahoo! Finance.</t>
  </si>
  <si>
    <t>Revenues</t>
  </si>
  <si>
    <t>BBB</t>
  </si>
  <si>
    <t>20-YEAR U.S. TREASURY BOND YIELDS</t>
  </si>
  <si>
    <t>RISK PREMIUMS</t>
  </si>
  <si>
    <t>20-YEAR</t>
  </si>
  <si>
    <t>T-BOND</t>
  </si>
  <si>
    <t>Source:  Standard &amp; Poor's Analysts' Handbook, Ibbotson Associates Handbook.</t>
  </si>
  <si>
    <t>Rate</t>
  </si>
  <si>
    <t>Composite - Mean</t>
  </si>
  <si>
    <t>Composite - Median</t>
  </si>
  <si>
    <t>Moody's</t>
  </si>
  <si>
    <t>Common</t>
  </si>
  <si>
    <t>Value</t>
  </si>
  <si>
    <t>Bond</t>
  </si>
  <si>
    <t>Equity</t>
  </si>
  <si>
    <t>Line</t>
  </si>
  <si>
    <t>Rating</t>
  </si>
  <si>
    <t>Ratio</t>
  </si>
  <si>
    <t>Safety</t>
  </si>
  <si>
    <t>Sources:  AUS Utility Reports, Value Line.</t>
  </si>
  <si>
    <t>Parcell Proxy Group</t>
  </si>
  <si>
    <t>BBB+</t>
  </si>
  <si>
    <t>Baa2</t>
  </si>
  <si>
    <t>Month</t>
  </si>
  <si>
    <t>20-year Treasury Bonds</t>
  </si>
  <si>
    <t>Market</t>
  </si>
  <si>
    <t>Capitalization</t>
  </si>
  <si>
    <t>($ millions)</t>
  </si>
  <si>
    <t>PROXY COMPANIES</t>
  </si>
  <si>
    <t>Percent Reg</t>
  </si>
  <si>
    <t>Qtr</t>
  </si>
  <si>
    <t>A3</t>
  </si>
  <si>
    <t>BASIS FOR SELECTION</t>
  </si>
  <si>
    <t>2002-2008</t>
  </si>
  <si>
    <t>Electric</t>
  </si>
  <si>
    <t>BBB/BBB-</t>
  </si>
  <si>
    <t>A-/BBB+</t>
  </si>
  <si>
    <t>Southern Company</t>
  </si>
  <si>
    <t>A2/A3</t>
  </si>
  <si>
    <t>B+</t>
  </si>
  <si>
    <t>ECONOMIC INDICATORS</t>
  </si>
  <si>
    <t>Real</t>
  </si>
  <si>
    <t>Industrial</t>
  </si>
  <si>
    <t>Unemploy-</t>
  </si>
  <si>
    <t>GDP*</t>
  </si>
  <si>
    <t>Production</t>
  </si>
  <si>
    <t>ment</t>
  </si>
  <si>
    <t>Consumer</t>
  </si>
  <si>
    <t>Growth</t>
  </si>
  <si>
    <t>Price Index</t>
  </si>
  <si>
    <t>1975 - 1982 Cycle</t>
  </si>
  <si>
    <t>1975</t>
  </si>
  <si>
    <t>1976</t>
  </si>
  <si>
    <t>1977</t>
  </si>
  <si>
    <t>1978</t>
  </si>
  <si>
    <t>1979</t>
  </si>
  <si>
    <t>1980</t>
  </si>
  <si>
    <t>1981</t>
  </si>
  <si>
    <t>1982</t>
  </si>
  <si>
    <t>1983 - 1991 Cycle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</si>
  <si>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</si>
  <si>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</si>
  <si>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</si>
  <si>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</si>
  <si>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</si>
  <si>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</si>
  <si>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</si>
  <si>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</si>
  <si>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</si>
  <si>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1992 - 2001 Cycle</t>
  </si>
  <si>
    <t xml:space="preserve"> </t>
  </si>
  <si>
    <t>2002 - 2009 Cycle</t>
  </si>
  <si>
    <t>Current Cycle</t>
  </si>
  <si>
    <t>*GDP=Gross Domestic Product</t>
  </si>
  <si>
    <t>Source:  Council of Economic Advisors, Economic Indicators, various issues.</t>
  </si>
  <si>
    <t>1st Qtr.</t>
  </si>
  <si>
    <t>2nd Qtr.</t>
  </si>
  <si>
    <t>3rd Qtr.</t>
  </si>
  <si>
    <t>4th Qtr.</t>
  </si>
  <si>
    <t>2012</t>
  </si>
  <si>
    <t>INTEREST RATES</t>
  </si>
  <si>
    <t>US Treasury</t>
  </si>
  <si>
    <t>Utility</t>
  </si>
  <si>
    <t>Prime</t>
  </si>
  <si>
    <t xml:space="preserve"> T Bills</t>
  </si>
  <si>
    <t xml:space="preserve"> T Bonds</t>
  </si>
  <si>
    <t>Bonds</t>
  </si>
  <si>
    <t>3 Month</t>
  </si>
  <si>
    <t>10 Year</t>
  </si>
  <si>
    <t xml:space="preserve">   Aaa</t>
  </si>
  <si>
    <t xml:space="preserve">    Aa</t>
  </si>
  <si>
    <t xml:space="preserve">    A</t>
  </si>
  <si>
    <t xml:space="preserve">   Baa</t>
  </si>
  <si>
    <t>[1]</t>
  </si>
  <si>
    <t>[1] Note:  Moody's has not published Aaa utility bond yields since 2001.</t>
  </si>
  <si>
    <t>Sources:  Council of Economic Advisors, Economic Indicators; Moody's Bond Record; Federal</t>
  </si>
  <si>
    <t xml:space="preserve">                 Reserve Bulletin; various issues.</t>
  </si>
  <si>
    <t>Aa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</si>
  <si>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</si>
  <si>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</si>
  <si>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</si>
  <si>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</si>
  <si>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</si>
  <si>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</si>
  <si>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</si>
  <si>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</si>
  <si>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</si>
  <si>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</si>
  <si>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</si>
  <si>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</si>
  <si>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2013</t>
  </si>
  <si>
    <t>STOCK PRICE INDICATORS</t>
  </si>
  <si>
    <t>NASDAQ</t>
  </si>
  <si>
    <t>Composite [1]</t>
  </si>
  <si>
    <t>DJIA</t>
  </si>
  <si>
    <t>D/P</t>
  </si>
  <si>
    <t>E/P</t>
  </si>
  <si>
    <t>[1] Note:  this source did not publish the S&amp;P Composite prior to 1988 and the NASDAQ</t>
  </si>
  <si>
    <t>Composite prior to 1991.</t>
  </si>
  <si>
    <t>Stock</t>
  </si>
  <si>
    <t>Ranking</t>
  </si>
  <si>
    <t>A3/Baa1</t>
  </si>
  <si>
    <t xml:space="preserve">A </t>
  </si>
  <si>
    <t>Northeast Utilities</t>
  </si>
  <si>
    <t>Xcel Energy Inc.</t>
  </si>
  <si>
    <t>PREFERRED</t>
  </si>
  <si>
    <t>A+</t>
  </si>
  <si>
    <t>($000)</t>
  </si>
  <si>
    <t xml:space="preserve">LONG-TERM </t>
  </si>
  <si>
    <t>SECURITIES</t>
  </si>
  <si>
    <t>Consolidated</t>
  </si>
  <si>
    <t>Note:  Percentages may not total 100.0% due to rounding.</t>
  </si>
  <si>
    <t>AUS UTILITY REPORTS</t>
  </si>
  <si>
    <t>ELECTRIC UTILITY GROUPS</t>
  </si>
  <si>
    <t>AVERAGE COMMON EQUITY RATIOS</t>
  </si>
  <si>
    <t>Combination</t>
  </si>
  <si>
    <t>and Gas</t>
  </si>
  <si>
    <t>Note:  Averages include short-term debt.</t>
  </si>
  <si>
    <t>Source:  AUS Utility Reports.</t>
  </si>
  <si>
    <t>TOTAL COST OF CAPITAL</t>
  </si>
  <si>
    <t>Item</t>
  </si>
  <si>
    <t>Cost</t>
  </si>
  <si>
    <t>Weighted Cost</t>
  </si>
  <si>
    <t>Long-Term Debt</t>
  </si>
  <si>
    <t>Common Equity</t>
  </si>
  <si>
    <t>Total</t>
  </si>
  <si>
    <t>HISTORY OF CREDIT RATINGS</t>
  </si>
  <si>
    <t>RATING AGENCY RATIOS</t>
  </si>
  <si>
    <t>COST</t>
  </si>
  <si>
    <t>WEIGHTED</t>
  </si>
  <si>
    <t>PRE-TAX</t>
  </si>
  <si>
    <t>ITEM</t>
  </si>
  <si>
    <t>PERCENT</t>
  </si>
  <si>
    <t>(1)</t>
  </si>
  <si>
    <t>TOTAL CAPITAL</t>
  </si>
  <si>
    <t>(1)  Post-tax weighted cost divided by .65 (composite tax factor)</t>
  </si>
  <si>
    <t>Pre-tax coverage =</t>
  </si>
  <si>
    <t>X</t>
  </si>
  <si>
    <t>Standard &amp; Poor's Utility Benchmark Ratios:</t>
  </si>
  <si>
    <t>Pre-tax coverage (X)</t>
  </si>
  <si>
    <t>Business Position:</t>
  </si>
  <si>
    <t xml:space="preserve"> 2.2 - 3.3 x</t>
  </si>
  <si>
    <t>Total Debt to Total Capital (%)</t>
  </si>
  <si>
    <t>Business Position</t>
  </si>
  <si>
    <t xml:space="preserve"> 52 - 62 %</t>
  </si>
  <si>
    <t>Note:  Standard &amp; Poor's no longer employs the pre-tax coverage</t>
  </si>
  <si>
    <t>ratios as one of its qualitative ratings criteria.  The above-cited</t>
  </si>
  <si>
    <t>S&amp;P benchmark ratios reflect the 1999 criteria reported by S&amp;P.</t>
  </si>
  <si>
    <t>BBB+/BBB</t>
  </si>
  <si>
    <t>Baa1</t>
  </si>
  <si>
    <t>2017-'19</t>
  </si>
  <si>
    <t>Est'd '10-'12 to '17-'19 Growth Rates</t>
  </si>
  <si>
    <t>2017-19</t>
  </si>
  <si>
    <t>2009-2013</t>
  </si>
  <si>
    <t>Baa1/Baa2</t>
  </si>
  <si>
    <t>American Electric Power</t>
  </si>
  <si>
    <t>2009 - 2013</t>
  </si>
  <si>
    <t>Percent  1/</t>
  </si>
  <si>
    <t>45 - 52%</t>
  </si>
  <si>
    <t>3.3 - 4.0 x</t>
  </si>
  <si>
    <t>Alliant Energy</t>
  </si>
  <si>
    <t>Avista Corp.</t>
  </si>
  <si>
    <t>IDACORP</t>
  </si>
  <si>
    <t>NextEra Energy</t>
  </si>
  <si>
    <t>NR</t>
  </si>
  <si>
    <t>OGE Energy</t>
  </si>
  <si>
    <t>Pinnacle West Capital</t>
  </si>
  <si>
    <t>Portland General Electric</t>
  </si>
  <si>
    <t>Westar Energy</t>
  </si>
  <si>
    <t>Strunk Proxy Group</t>
  </si>
  <si>
    <t>Black Hills Corp</t>
  </si>
  <si>
    <t>Cleco Corp</t>
  </si>
  <si>
    <t>Consolidated Edison</t>
  </si>
  <si>
    <t>Dominion Resources</t>
  </si>
  <si>
    <t>DTE Energy</t>
  </si>
  <si>
    <t>Duke Energy</t>
  </si>
  <si>
    <t>El Paso Electric</t>
  </si>
  <si>
    <t>NorthWestern Corp</t>
  </si>
  <si>
    <t>SCANA Corp</t>
  </si>
  <si>
    <t>Wisconsin Energy</t>
  </si>
  <si>
    <t>A1/A2</t>
  </si>
  <si>
    <t>2/ Criteria for selection:</t>
  </si>
  <si>
    <t xml:space="preserve">     Percent electric revenues of over 50%</t>
  </si>
  <si>
    <t xml:space="preserve">     Percent common equity ratio of over 40%</t>
  </si>
  <si>
    <t xml:space="preserve">     Value Line Safety rank of 1, 2, or 3</t>
  </si>
  <si>
    <t xml:space="preserve">     S&amp;P Stock ranking of A or B</t>
  </si>
  <si>
    <t xml:space="preserve">     Moody's or S&amp;P rating of A</t>
  </si>
  <si>
    <t>Source:</t>
  </si>
  <si>
    <t>Value Line</t>
  </si>
  <si>
    <t>AUS Utility Reports</t>
  </si>
  <si>
    <t>S&amp;P Stock Guide</t>
  </si>
  <si>
    <t>Parcell Proxy Group 2/</t>
  </si>
  <si>
    <t>2010</t>
  </si>
  <si>
    <t>BERKSHIRE HATHAWAY ENERGY HOLDINGS COMPANY</t>
  </si>
  <si>
    <t>BERKSHIRE HATHAWAY ENERGY  &amp; SUBSIDIARIES</t>
  </si>
  <si>
    <t>Nevada Power Co</t>
  </si>
  <si>
    <t>NV Energy, Inc.</t>
  </si>
  <si>
    <t>PacifiCorp</t>
  </si>
  <si>
    <t>Kern River Pipeline</t>
  </si>
  <si>
    <t>Northern Natural Gas</t>
  </si>
  <si>
    <t>MidAmerican Energy</t>
  </si>
  <si>
    <t>Berkshire Hathaway</t>
  </si>
  <si>
    <t>Energy Company</t>
  </si>
  <si>
    <t>2002 - 2013</t>
  </si>
  <si>
    <t>B+/A-</t>
  </si>
  <si>
    <t>ROE 1/</t>
  </si>
  <si>
    <t>1/  ROE equals EPS divided by average of year-begin and year-end BVPS.</t>
  </si>
  <si>
    <t>Sierra Pacific Power Co.</t>
  </si>
  <si>
    <t>CenterPoint Energy</t>
  </si>
  <si>
    <t>Pepco Holdings, Inc.</t>
  </si>
  <si>
    <t>In Merger</t>
  </si>
  <si>
    <t xml:space="preserve">     Currently pays dividends &amp; has not reduced dividends</t>
  </si>
  <si>
    <t>A3/baa1</t>
  </si>
  <si>
    <t>A1</t>
  </si>
  <si>
    <t>1/  Book value of PacifiCorp common equity as of December 31, 2013.</t>
  </si>
  <si>
    <t>July - September, 2014</t>
  </si>
  <si>
    <t xml:space="preserve">B+ </t>
  </si>
  <si>
    <t xml:space="preserve">B </t>
  </si>
  <si>
    <t>Preferred Stock</t>
  </si>
  <si>
    <t>2/</t>
  </si>
  <si>
    <t>PACIFICORP</t>
  </si>
  <si>
    <t>SENIOR SECURED DEBT</t>
  </si>
  <si>
    <t>A2</t>
  </si>
  <si>
    <t>Fitch</t>
  </si>
  <si>
    <t xml:space="preserve">  DEBT </t>
  </si>
  <si>
    <t>Source:  MidAmerican Energy, Form 10-K.</t>
  </si>
  <si>
    <t>($ Millions)</t>
  </si>
  <si>
    <t xml:space="preserve">     Market cap of $5 billion to $15 billion</t>
  </si>
  <si>
    <t>July, 2014</t>
  </si>
  <si>
    <t>Aug., 2014</t>
  </si>
  <si>
    <t>Sept., 2014</t>
  </si>
  <si>
    <t>Sum of Utility Subsidiaries</t>
  </si>
  <si>
    <t>Allowed Return for Other Electric Utilities (2013)</t>
  </si>
  <si>
    <t>State</t>
  </si>
  <si>
    <t>Company Name</t>
  </si>
  <si>
    <t xml:space="preserve">Docket No. </t>
  </si>
  <si>
    <t>On Equity</t>
  </si>
  <si>
    <t>Allowed Return</t>
  </si>
  <si>
    <t>AR</t>
  </si>
  <si>
    <t>AZ</t>
  </si>
  <si>
    <t>CT</t>
  </si>
  <si>
    <t>FL</t>
  </si>
  <si>
    <t>GA</t>
  </si>
  <si>
    <t>HI</t>
  </si>
  <si>
    <t>ID</t>
  </si>
  <si>
    <t>IL</t>
  </si>
  <si>
    <t xml:space="preserve">IN </t>
  </si>
  <si>
    <t>KS</t>
  </si>
  <si>
    <t>LA</t>
  </si>
  <si>
    <t>MD</t>
  </si>
  <si>
    <t>MI</t>
  </si>
  <si>
    <t>MN</t>
  </si>
  <si>
    <t>MO</t>
  </si>
  <si>
    <t>MS</t>
  </si>
  <si>
    <t>NC</t>
  </si>
  <si>
    <t>NJ</t>
  </si>
  <si>
    <t>NV</t>
  </si>
  <si>
    <t>NY</t>
  </si>
  <si>
    <t>OH</t>
  </si>
  <si>
    <t>OR</t>
  </si>
  <si>
    <t>SC</t>
  </si>
  <si>
    <t>TX</t>
  </si>
  <si>
    <t>VA</t>
  </si>
  <si>
    <t>WA</t>
  </si>
  <si>
    <t>WI</t>
  </si>
  <si>
    <t>Entergy Arkansas, Inc.</t>
  </si>
  <si>
    <t>UNS Electric. Inc.</t>
  </si>
  <si>
    <t>Tucson Electric Power Company</t>
  </si>
  <si>
    <t>United Illuminating Company</t>
  </si>
  <si>
    <t>Tampa Electric Company</t>
  </si>
  <si>
    <t>Gulf Power Company</t>
  </si>
  <si>
    <t>Maui Electric Company, Limited</t>
  </si>
  <si>
    <t>Avista Corporation</t>
  </si>
  <si>
    <t>Georgia Power Company</t>
  </si>
  <si>
    <t>Ameren Illinois Coimpany</t>
  </si>
  <si>
    <t>Commonwealth Edison Company</t>
  </si>
  <si>
    <t>Indiana Michigan Power Company</t>
  </si>
  <si>
    <t>Westar Energy, Inc.</t>
  </si>
  <si>
    <t>Entergy Gulf States Louisiana, LLC</t>
  </si>
  <si>
    <t>Entergy Louisiana, LLC</t>
  </si>
  <si>
    <t>Potomac Electric Power Company</t>
  </si>
  <si>
    <t>Baltimore Gas and Electric Company</t>
  </si>
  <si>
    <t>Upper Peninsula Power company</t>
  </si>
  <si>
    <t>Consumers Energy Company</t>
  </si>
  <si>
    <t>Northern States Power Company - MN</t>
  </si>
  <si>
    <t>Kansas City Power &amp; Light Company</t>
  </si>
  <si>
    <t>KCP&amp;L Greater Missouri Operations Company</t>
  </si>
  <si>
    <t>Mississippi Power Company</t>
  </si>
  <si>
    <t>Duke Energy Progress, Inc.</t>
  </si>
  <si>
    <t>Duke Energy Carolinas, LLC</t>
  </si>
  <si>
    <t>Atlantic City Electric Company</t>
  </si>
  <si>
    <t>Sierra Pacific Power Company</t>
  </si>
  <si>
    <t>Niagara Mohawk Power Corporation</t>
  </si>
  <si>
    <t>Duke Energy Ohio, Inc.</t>
  </si>
  <si>
    <t>Portland General Electric Company</t>
  </si>
  <si>
    <t>Cross Texas Transmission</t>
  </si>
  <si>
    <t>Wind Energy Transmission Texas, LLC</t>
  </si>
  <si>
    <t>Southwestern Electric Power Company</t>
  </si>
  <si>
    <t>Virginia Electric and Power Company</t>
  </si>
  <si>
    <t>Puget Sound Energy, Inc.</t>
  </si>
  <si>
    <t>Northern States Power Company - WI</t>
  </si>
  <si>
    <t>Wisconsin Public Service Corporation</t>
  </si>
  <si>
    <t>D-13-028-U</t>
  </si>
  <si>
    <t>D-E-04204A-12-0504</t>
  </si>
  <si>
    <t>D-E-01933A-12-0291</t>
  </si>
  <si>
    <t>D-13-01-19</t>
  </si>
  <si>
    <t>D-130040-EI</t>
  </si>
  <si>
    <t>D-130140-EI</t>
  </si>
  <si>
    <t>D-36989</t>
  </si>
  <si>
    <t>D-2011-0092</t>
  </si>
  <si>
    <t>C-AVU-E-12-08</t>
  </si>
  <si>
    <t>D-13-0301</t>
  </si>
  <si>
    <t>D-13-0318</t>
  </si>
  <si>
    <t>Ca-44075</t>
  </si>
  <si>
    <t>D-13-WSEE-629-RTS</t>
  </si>
  <si>
    <t>D-U-32707</t>
  </si>
  <si>
    <t>D-U-32708</t>
  </si>
  <si>
    <t>D-U-32220</t>
  </si>
  <si>
    <t>C-9311</t>
  </si>
  <si>
    <t>C-U-17274</t>
  </si>
  <si>
    <t>C-U-17087</t>
  </si>
  <si>
    <t>D-D-002/GR-12-961</t>
  </si>
  <si>
    <t>C-ER-2012-0174</t>
  </si>
  <si>
    <t>C-ER-2012-0175 (L&amp;P)</t>
  </si>
  <si>
    <t>C-ER-2012-0175 (MPS)</t>
  </si>
  <si>
    <t>D-2013-UN-0014</t>
  </si>
  <si>
    <t>D-E-2, Sub 1023</t>
  </si>
  <si>
    <t>D-E-7, Sub 1026</t>
  </si>
  <si>
    <t>D-ER-12121071</t>
  </si>
  <si>
    <t>D-13-06002</t>
  </si>
  <si>
    <t>D-12-E-0201</t>
  </si>
  <si>
    <t>C-12-1682-EL-AIR</t>
  </si>
  <si>
    <t>D-UE-262</t>
  </si>
  <si>
    <t>D-UE-263</t>
  </si>
  <si>
    <t>D-2013-59-E</t>
  </si>
  <si>
    <t>D-40604</t>
  </si>
  <si>
    <t>D-40606</t>
  </si>
  <si>
    <t>D-40443</t>
  </si>
  <si>
    <t>C-PUE-2013-00020</t>
  </si>
  <si>
    <t>C-9326 (elec)</t>
  </si>
  <si>
    <t>C-PUE-2012-00067 (Rider W)</t>
  </si>
  <si>
    <t>C-PUE-2012-00068 (Rider R)</t>
  </si>
  <si>
    <t>C-PUE-2012-00071 (Rider S)</t>
  </si>
  <si>
    <t>C-PUE-2012-00128 (Rider B)</t>
  </si>
  <si>
    <t>PUE-2013-00009 (G-RAC)</t>
  </si>
  <si>
    <t>C-PUE-2012-00072 (Rider B)</t>
  </si>
  <si>
    <t>D-UE-130043</t>
  </si>
  <si>
    <t>D-UE-130137</t>
  </si>
  <si>
    <t>D-4220-UR-199 (elec)</t>
  </si>
  <si>
    <t>D-6690-UR-122 (elec)</t>
  </si>
  <si>
    <t>Eq Ratio</t>
  </si>
  <si>
    <t>na</t>
  </si>
  <si>
    <t>Appalachian Power Company</t>
  </si>
  <si>
    <t>(Excluding Virginia Cases)</t>
  </si>
  <si>
    <t>Not Rated</t>
  </si>
  <si>
    <t>March 31, 2006</t>
  </si>
  <si>
    <t>2006 - 2013</t>
  </si>
  <si>
    <t>Sources:  Financial Statements of each company.</t>
  </si>
  <si>
    <t>Northern Powergrid Holdings</t>
  </si>
  <si>
    <t>1.6541 GBP to $US)</t>
  </si>
  <si>
    <t>(Using 12/31/2013 conv of</t>
  </si>
  <si>
    <t>AS OF DECEMBER 31, 2013</t>
  </si>
  <si>
    <t>(Time of Merger)</t>
  </si>
  <si>
    <t>1/</t>
  </si>
  <si>
    <t>B++/A</t>
  </si>
  <si>
    <t>9.44%/2.63%</t>
  </si>
  <si>
    <t>2/  Costs of long-term debt and preferred stock, as proposed by PacifiCorp witness Bruce N. Williams.</t>
  </si>
  <si>
    <t>1/  Capital structure ratios approved by Commission in Docket Nos. UE-100749, UE-111190 and UE-130043.</t>
  </si>
  <si>
    <t>Source:  Response to UTC Staff Data Request No. 21, Attachment WUTC 21.</t>
  </si>
  <si>
    <t>Source:  Response to UTC Staff Data Request No. 19, Attachment WUTC 19-1; PacifiCorp Form 10-Ks.</t>
  </si>
  <si>
    <t>Note:  Negative values not used in calculations.</t>
  </si>
  <si>
    <t>Source:  Standard &amp; Poor's Analysts' Handbook, 2014 edition.</t>
  </si>
  <si>
    <t>Common stock rankings range from D to A+, with the latter representing the highest level.</t>
  </si>
  <si>
    <t>Sources:  Information contained in Exhibit No. ___ (KCS-16), SNL Financial, Moody's.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</si>
</sst>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0.0%"/>
    <numFmt numFmtId="165" formatCode="0.0"/>
    <numFmt numFmtId="166" formatCode="[$$-409]#,##0"/>
    <numFmt numFmtId="167" formatCode="[$$-409]#,##0.00"/>
    <numFmt numFmtId="168" formatCode="&quot;$&quot;#,##0.00"/>
    <numFmt numFmtId="169" formatCode="&quot;$&quot;#,##0"/>
    <numFmt numFmtId="170" formatCode="&quot;$&quot;#,##0.000"/>
  </numFmts>
  <fonts count="23">
    <font>
      <sz val="12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Tms Rmn"/>
    </font>
    <font>
      <b/>
      <sz val="18"/>
      <name val="Arial"/>
      <family val="2"/>
    </font>
    <font>
      <b/>
      <sz val="12"/>
      <name val="Tms Rmn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sz val="12"/>
      <color indexed="13"/>
      <name val="Tms Rmn"/>
    </font>
    <font>
      <sz val="12"/>
      <name val="SWISS"/>
    </font>
    <font>
      <b/>
      <sz val="12"/>
      <name val="SWISS"/>
    </font>
  </fonts>
  <fills count="7">
    <fill>
      <patternFill patternType="none"/>
    </fill>
    <fill>
      <patternFill patternType="gray125"/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2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0">
    <xf numFmtId="0" fontId="0" fillId="0" borderId="0"/>
    <xf numFmtId="3" fontId="10" fillId="0" borderId="0" applyFont="0" applyFill="0" applyBorder="0" applyAlignment="0" applyProtection="0"/>
    <xf numFmtId="5" fontId="10" fillId="0" borderId="0" applyFill="0" applyBorder="0" applyAlignment="0" applyProtection="0"/>
    <xf numFmtId="0" fontId="12" fillId="0" borderId="0"/>
    <xf numFmtId="0" fontId="12" fillId="0" borderId="0"/>
    <xf numFmtId="0" fontId="12" fillId="0" borderId="1"/>
    <xf numFmtId="0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2" borderId="1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0" fontId="15" fillId="3" borderId="0">
      <alignment horizontal="right"/>
    </xf>
    <xf numFmtId="0" fontId="16" fillId="4" borderId="0">
      <alignment horizontal="center"/>
    </xf>
    <xf numFmtId="0" fontId="17" fillId="5" borderId="2"/>
    <xf numFmtId="0" fontId="18" fillId="0" borderId="0" applyBorder="0">
      <alignment horizontal="centerContinuous"/>
    </xf>
    <xf numFmtId="0" fontId="19" fillId="0" borderId="0" applyBorder="0">
      <alignment horizontal="centerContinuous"/>
    </xf>
    <xf numFmtId="0" fontId="12" fillId="0" borderId="0"/>
    <xf numFmtId="0" fontId="12" fillId="0" borderId="0"/>
    <xf numFmtId="0" fontId="12" fillId="0" borderId="1"/>
    <xf numFmtId="0" fontId="12" fillId="0" borderId="1"/>
    <xf numFmtId="0" fontId="20" fillId="6" borderId="0"/>
    <xf numFmtId="0" fontId="20" fillId="6" borderId="0"/>
    <xf numFmtId="0" fontId="10" fillId="0" borderId="3" applyNumberFormat="0" applyFont="0" applyFill="0" applyAlignment="0" applyProtection="0"/>
    <xf numFmtId="0" fontId="14" fillId="0" borderId="4"/>
    <xf numFmtId="0" fontId="14" fillId="0" borderId="4"/>
    <xf numFmtId="0" fontId="14" fillId="0" borderId="1"/>
    <xf numFmtId="0" fontId="14" fillId="0" borderId="1"/>
    <xf numFmtId="0" fontId="4" fillId="0" borderId="0"/>
    <xf numFmtId="167" fontId="4" fillId="0" borderId="0"/>
    <xf numFmtId="167" fontId="4" fillId="0" borderId="0"/>
    <xf numFmtId="0" fontId="1" fillId="0" borderId="0"/>
    <xf numFmtId="44" fontId="10" fillId="0" borderId="0" applyFont="0" applyFill="0" applyBorder="0" applyAlignment="0" applyProtection="0"/>
  </cellStyleXfs>
  <cellXfs count="314">
    <xf numFmtId="0" fontId="0" fillId="0" borderId="0" xfId="0"/>
    <xf numFmtId="0" fontId="2" fillId="0" borderId="0" xfId="0" applyNumberFormat="1" applyFont="1" applyAlignment="1"/>
    <xf numFmtId="0" fontId="3" fillId="0" borderId="0" xfId="0" applyNumberFormat="1" applyFont="1" applyAlignment="1">
      <alignment horizontal="centerContinuous"/>
    </xf>
    <xf numFmtId="0" fontId="4" fillId="0" borderId="0" xfId="0" applyNumberFormat="1" applyFont="1" applyAlignment="1">
      <alignment horizontal="centerContinuous"/>
    </xf>
    <xf numFmtId="0" fontId="4" fillId="0" borderId="0" xfId="0" applyNumberFormat="1" applyFont="1" applyAlignment="1"/>
    <xf numFmtId="0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0" fillId="0" borderId="0" xfId="0" applyNumberFormat="1"/>
    <xf numFmtId="10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9" fontId="4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0" fontId="5" fillId="0" borderId="0" xfId="0" applyNumberFormat="1" applyFont="1" applyAlignment="1"/>
    <xf numFmtId="0" fontId="0" fillId="0" borderId="3" xfId="0" applyNumberFormat="1" applyBorder="1"/>
    <xf numFmtId="164" fontId="2" fillId="0" borderId="0" xfId="0" applyNumberFormat="1" applyFont="1" applyAlignment="1">
      <alignment horizontal="center"/>
    </xf>
    <xf numFmtId="0" fontId="4" fillId="0" borderId="3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168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center"/>
    </xf>
    <xf numFmtId="0" fontId="6" fillId="0" borderId="0" xfId="0" applyNumberFormat="1" applyFont="1" applyAlignment="1"/>
    <xf numFmtId="0" fontId="7" fillId="0" borderId="0" xfId="0" applyNumberFormat="1" applyFont="1" applyAlignment="1"/>
    <xf numFmtId="0" fontId="0" fillId="0" borderId="0" xfId="0" applyNumberFormat="1" applyBorder="1"/>
    <xf numFmtId="0" fontId="5" fillId="0" borderId="0" xfId="0" applyNumberFormat="1" applyFont="1" applyBorder="1" applyAlignment="1"/>
    <xf numFmtId="0" fontId="0" fillId="0" borderId="0" xfId="0" applyAlignment="1">
      <alignment horizontal="center"/>
    </xf>
    <xf numFmtId="0" fontId="6" fillId="0" borderId="0" xfId="0" applyFont="1"/>
    <xf numFmtId="0" fontId="0" fillId="0" borderId="0" xfId="0" applyBorder="1"/>
    <xf numFmtId="0" fontId="0" fillId="0" borderId="6" xfId="0" applyBorder="1"/>
    <xf numFmtId="167" fontId="4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5" fillId="0" borderId="6" xfId="0" applyNumberFormat="1" applyFont="1" applyBorder="1" applyAlignment="1"/>
    <xf numFmtId="164" fontId="4" fillId="0" borderId="6" xfId="0" applyNumberFormat="1" applyFont="1" applyBorder="1" applyAlignment="1">
      <alignment horizontal="center"/>
    </xf>
    <xf numFmtId="0" fontId="5" fillId="0" borderId="7" xfId="0" applyNumberFormat="1" applyFont="1" applyBorder="1" applyAlignment="1"/>
    <xf numFmtId="167" fontId="4" fillId="0" borderId="7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0" fillId="0" borderId="6" xfId="0" applyNumberFormat="1" applyBorder="1"/>
    <xf numFmtId="164" fontId="0" fillId="0" borderId="0" xfId="0" applyNumberFormat="1" applyBorder="1"/>
    <xf numFmtId="164" fontId="2" fillId="0" borderId="0" xfId="0" applyNumberFormat="1" applyFont="1" applyBorder="1" applyAlignment="1">
      <alignment horizontal="center"/>
    </xf>
    <xf numFmtId="164" fontId="0" fillId="0" borderId="7" xfId="0" applyNumberFormat="1" applyBorder="1"/>
    <xf numFmtId="0" fontId="6" fillId="0" borderId="0" xfId="0" applyNumberFormat="1" applyFont="1" applyAlignment="1">
      <alignment horizontal="left"/>
    </xf>
    <xf numFmtId="0" fontId="5" fillId="0" borderId="6" xfId="0" applyNumberFormat="1" applyFont="1" applyBorder="1" applyAlignment="1">
      <alignment horizontal="left"/>
    </xf>
    <xf numFmtId="0" fontId="5" fillId="0" borderId="7" xfId="0" applyNumberFormat="1" applyFont="1" applyBorder="1" applyAlignment="1">
      <alignment horizontal="left"/>
    </xf>
    <xf numFmtId="167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0" fontId="4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10" fontId="4" fillId="0" borderId="7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9" fontId="4" fillId="0" borderId="6" xfId="0" applyNumberFormat="1" applyFont="1" applyBorder="1" applyAlignment="1">
      <alignment horizontal="center"/>
    </xf>
    <xf numFmtId="9" fontId="4" fillId="0" borderId="7" xfId="0" applyNumberFormat="1" applyFont="1" applyBorder="1" applyAlignment="1">
      <alignment horizontal="center"/>
    </xf>
    <xf numFmtId="9" fontId="4" fillId="0" borderId="0" xfId="0" applyNumberFormat="1" applyFont="1" applyBorder="1" applyAlignment="1">
      <alignment horizontal="center"/>
    </xf>
    <xf numFmtId="9" fontId="2" fillId="0" borderId="0" xfId="0" applyNumberFormat="1" applyFont="1" applyBorder="1" applyAlignment="1">
      <alignment horizontal="center"/>
    </xf>
    <xf numFmtId="9" fontId="6" fillId="0" borderId="0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9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5" fillId="0" borderId="0" xfId="0" applyNumberFormat="1" applyFont="1" applyBorder="1" applyAlignment="1">
      <alignment horizontal="left"/>
    </xf>
    <xf numFmtId="10" fontId="6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Continuous"/>
    </xf>
    <xf numFmtId="0" fontId="7" fillId="0" borderId="0" xfId="0" applyNumberFormat="1" applyFont="1" applyAlignment="1">
      <alignment horizontal="centerContinuous"/>
    </xf>
    <xf numFmtId="0" fontId="7" fillId="0" borderId="0" xfId="0" applyNumberFormat="1" applyFont="1" applyAlignment="1">
      <alignment horizontal="center"/>
    </xf>
    <xf numFmtId="0" fontId="7" fillId="0" borderId="5" xfId="0" applyNumberFormat="1" applyFont="1" applyBorder="1"/>
    <xf numFmtId="166" fontId="7" fillId="0" borderId="0" xfId="0" applyNumberFormat="1" applyFont="1" applyAlignment="1">
      <alignment horizontal="center"/>
    </xf>
    <xf numFmtId="0" fontId="7" fillId="0" borderId="0" xfId="0" applyNumberFormat="1" applyFont="1" applyBorder="1"/>
    <xf numFmtId="165" fontId="7" fillId="0" borderId="0" xfId="0" applyNumberFormat="1" applyFont="1"/>
    <xf numFmtId="2" fontId="7" fillId="0" borderId="0" xfId="0" applyNumberFormat="1" applyFont="1"/>
    <xf numFmtId="165" fontId="7" fillId="0" borderId="0" xfId="0" applyNumberFormat="1" applyFont="1" applyAlignment="1">
      <alignment horizontal="centerContinuous"/>
    </xf>
    <xf numFmtId="164" fontId="7" fillId="0" borderId="0" xfId="0" applyNumberFormat="1" applyFont="1"/>
    <xf numFmtId="0" fontId="0" fillId="0" borderId="6" xfId="0" applyBorder="1" applyAlignment="1">
      <alignment horizontal="center"/>
    </xf>
    <xf numFmtId="0" fontId="0" fillId="0" borderId="0" xfId="0" applyNumberFormat="1" applyBorder="1" applyAlignment="1">
      <alignment horizontal="center"/>
    </xf>
    <xf numFmtId="168" fontId="0" fillId="0" borderId="0" xfId="0" applyNumberFormat="1" applyBorder="1" applyAlignment="1">
      <alignment horizontal="center"/>
    </xf>
    <xf numFmtId="9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Continuous"/>
    </xf>
    <xf numFmtId="165" fontId="7" fillId="0" borderId="0" xfId="0" applyNumberFormat="1" applyFont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7" fillId="0" borderId="6" xfId="0" applyNumberFormat="1" applyFont="1" applyBorder="1"/>
    <xf numFmtId="10" fontId="0" fillId="0" borderId="0" xfId="0" applyNumberFormat="1"/>
    <xf numFmtId="1" fontId="7" fillId="0" borderId="0" xfId="0" applyNumberFormat="1" applyFont="1" applyAlignment="1">
      <alignment horizontal="center"/>
    </xf>
    <xf numFmtId="10" fontId="4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6" xfId="0" applyNumberFormat="1" applyBorder="1" applyAlignment="1">
      <alignment horizontal="center"/>
    </xf>
    <xf numFmtId="0" fontId="4" fillId="0" borderId="6" xfId="0" applyNumberFormat="1" applyFont="1" applyBorder="1" applyAlignment="1"/>
    <xf numFmtId="168" fontId="4" fillId="0" borderId="0" xfId="0" applyNumberFormat="1" applyFont="1" applyAlignment="1">
      <alignment horizontal="center"/>
    </xf>
    <xf numFmtId="10" fontId="4" fillId="0" borderId="0" xfId="0" applyNumberFormat="1" applyFont="1" applyAlignment="1"/>
    <xf numFmtId="169" fontId="7" fillId="0" borderId="0" xfId="0" applyNumberFormat="1" applyFont="1" applyAlignment="1">
      <alignment horizontal="center"/>
    </xf>
    <xf numFmtId="0" fontId="7" fillId="0" borderId="0" xfId="0" applyNumberFormat="1" applyFont="1" applyBorder="1" applyAlignment="1"/>
    <xf numFmtId="0" fontId="4" fillId="0" borderId="0" xfId="0" applyNumberFormat="1" applyFont="1" applyAlignment="1">
      <alignment horizontal="left"/>
    </xf>
    <xf numFmtId="10" fontId="6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/>
    <xf numFmtId="164" fontId="5" fillId="0" borderId="6" xfId="0" applyNumberFormat="1" applyFont="1" applyBorder="1" applyAlignment="1">
      <alignment horizontal="center"/>
    </xf>
    <xf numFmtId="9" fontId="5" fillId="0" borderId="0" xfId="0" applyNumberFormat="1" applyFont="1" applyAlignment="1">
      <alignment horizontal="center"/>
    </xf>
    <xf numFmtId="9" fontId="5" fillId="0" borderId="6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169" fontId="0" fillId="0" borderId="0" xfId="0" applyNumberFormat="1" applyAlignment="1">
      <alignment horizontal="center"/>
    </xf>
    <xf numFmtId="0" fontId="7" fillId="0" borderId="0" xfId="0" applyFont="1"/>
    <xf numFmtId="0" fontId="7" fillId="0" borderId="0" xfId="0" applyFont="1" applyBorder="1"/>
    <xf numFmtId="9" fontId="0" fillId="0" borderId="0" xfId="0" applyNumberFormat="1" applyBorder="1"/>
    <xf numFmtId="9" fontId="0" fillId="0" borderId="0" xfId="0" applyNumberFormat="1"/>
    <xf numFmtId="168" fontId="4" fillId="0" borderId="0" xfId="0" applyNumberFormat="1" applyFon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168" fontId="4" fillId="0" borderId="6" xfId="0" applyNumberFormat="1" applyFon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0" fontId="7" fillId="0" borderId="0" xfId="0" quotePrefix="1" applyNumberFormat="1" applyFont="1" applyAlignment="1">
      <alignment horizontal="center"/>
    </xf>
    <xf numFmtId="164" fontId="6" fillId="0" borderId="0" xfId="0" applyNumberFormat="1" applyFont="1"/>
    <xf numFmtId="9" fontId="6" fillId="0" borderId="6" xfId="0" applyNumberFormat="1" applyFont="1" applyBorder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164" fontId="4" fillId="0" borderId="0" xfId="0" applyNumberFormat="1" applyFont="1"/>
    <xf numFmtId="0" fontId="4" fillId="0" borderId="0" xfId="0" applyFont="1" applyAlignment="1">
      <alignment horizontal="right"/>
    </xf>
    <xf numFmtId="169" fontId="0" fillId="0" borderId="0" xfId="0" applyNumberFormat="1" applyBorder="1"/>
    <xf numFmtId="169" fontId="6" fillId="0" borderId="0" xfId="0" applyNumberFormat="1" applyFont="1" applyBorder="1"/>
    <xf numFmtId="0" fontId="0" fillId="0" borderId="0" xfId="0" applyFill="1" applyBorder="1" applyAlignment="1">
      <alignment horizontal="center"/>
    </xf>
    <xf numFmtId="164" fontId="4" fillId="0" borderId="0" xfId="0" quotePrefix="1" applyNumberFormat="1" applyFont="1" applyAlignment="1">
      <alignment horizontal="center"/>
    </xf>
    <xf numFmtId="164" fontId="5" fillId="0" borderId="0" xfId="0" applyNumberFormat="1" applyFont="1" applyAlignment="1"/>
    <xf numFmtId="9" fontId="5" fillId="0" borderId="0" xfId="0" applyNumberFormat="1" applyFont="1" applyAlignment="1"/>
    <xf numFmtId="9" fontId="3" fillId="0" borderId="0" xfId="0" applyNumberFormat="1" applyFont="1" applyAlignment="1">
      <alignment horizontal="centerContinuous"/>
    </xf>
    <xf numFmtId="9" fontId="0" fillId="0" borderId="3" xfId="0" applyNumberFormat="1" applyBorder="1"/>
    <xf numFmtId="9" fontId="4" fillId="0" borderId="3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4" fontId="4" fillId="0" borderId="0" xfId="0" applyNumberFormat="1" applyFont="1" applyAlignment="1">
      <alignment horizontal="right"/>
    </xf>
    <xf numFmtId="2" fontId="0" fillId="0" borderId="0" xfId="0" applyNumberFormat="1"/>
    <xf numFmtId="0" fontId="11" fillId="0" borderId="0" xfId="0" applyFont="1" applyBorder="1" applyAlignment="1"/>
    <xf numFmtId="164" fontId="7" fillId="0" borderId="7" xfId="0" applyNumberFormat="1" applyFont="1" applyBorder="1" applyAlignment="1">
      <alignment horizontal="center"/>
    </xf>
    <xf numFmtId="166" fontId="7" fillId="0" borderId="7" xfId="0" applyNumberFormat="1" applyFont="1" applyBorder="1" applyAlignment="1">
      <alignment horizontal="center"/>
    </xf>
    <xf numFmtId="6" fontId="9" fillId="0" borderId="7" xfId="0" quotePrefix="1" applyNumberFormat="1" applyFont="1" applyBorder="1" applyAlignment="1">
      <alignment horizontal="center"/>
    </xf>
    <xf numFmtId="6" fontId="9" fillId="0" borderId="0" xfId="0" quotePrefix="1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7" fillId="0" borderId="7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0" fontId="4" fillId="0" borderId="0" xfId="35"/>
    <xf numFmtId="0" fontId="2" fillId="0" borderId="0" xfId="35" applyFont="1"/>
    <xf numFmtId="0" fontId="4" fillId="0" borderId="0" xfId="35" applyAlignment="1">
      <alignment horizontal="center"/>
    </xf>
    <xf numFmtId="0" fontId="4" fillId="0" borderId="6" xfId="35" applyBorder="1"/>
    <xf numFmtId="0" fontId="4" fillId="0" borderId="0" xfId="35" applyBorder="1" applyAlignment="1">
      <alignment horizontal="center"/>
    </xf>
    <xf numFmtId="0" fontId="4" fillId="0" borderId="0" xfId="35" applyBorder="1"/>
    <xf numFmtId="0" fontId="11" fillId="0" borderId="0" xfId="35" applyFont="1" applyBorder="1" applyAlignment="1"/>
    <xf numFmtId="2" fontId="5" fillId="0" borderId="0" xfId="0" applyNumberFormat="1" applyFont="1" applyAlignment="1"/>
    <xf numFmtId="0" fontId="0" fillId="0" borderId="0" xfId="0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167" fontId="4" fillId="0" borderId="0" xfId="36" applyNumberFormat="1" applyFont="1" applyAlignment="1"/>
    <xf numFmtId="167" fontId="2" fillId="0" borderId="0" xfId="36" applyNumberFormat="1" applyFont="1" applyAlignment="1"/>
    <xf numFmtId="167" fontId="4" fillId="0" borderId="0" xfId="36" applyNumberFormat="1" applyFont="1" applyBorder="1" applyAlignment="1"/>
    <xf numFmtId="167" fontId="4" fillId="0" borderId="0" xfId="36" applyNumberFormat="1" applyFont="1" applyBorder="1" applyAlignment="1">
      <alignment horizontal="centerContinuous"/>
    </xf>
    <xf numFmtId="167" fontId="4" fillId="0" borderId="3" xfId="36" applyNumberFormat="1" applyFont="1" applyBorder="1" applyAlignment="1"/>
    <xf numFmtId="167" fontId="2" fillId="0" borderId="0" xfId="36" applyNumberFormat="1" applyFont="1" applyBorder="1" applyAlignment="1">
      <alignment horizontal="center"/>
    </xf>
    <xf numFmtId="167" fontId="2" fillId="0" borderId="0" xfId="36" applyNumberFormat="1" applyFont="1" applyBorder="1" applyAlignment="1"/>
    <xf numFmtId="167" fontId="2" fillId="0" borderId="6" xfId="36" applyNumberFormat="1" applyFont="1" applyBorder="1" applyAlignment="1">
      <alignment horizontal="center"/>
    </xf>
    <xf numFmtId="167" fontId="4" fillId="0" borderId="6" xfId="36" applyNumberFormat="1" applyFont="1" applyBorder="1" applyAlignment="1"/>
    <xf numFmtId="167" fontId="4" fillId="0" borderId="0" xfId="36" applyNumberFormat="1" applyFont="1" applyBorder="1"/>
    <xf numFmtId="167" fontId="4" fillId="0" borderId="0" xfId="36" applyNumberFormat="1" applyFont="1" applyAlignment="1">
      <alignment horizontal="center"/>
    </xf>
    <xf numFmtId="164" fontId="4" fillId="0" borderId="0" xfId="36" applyNumberFormat="1" applyFont="1" applyAlignment="1">
      <alignment horizontal="center"/>
    </xf>
    <xf numFmtId="164" fontId="4" fillId="0" borderId="0" xfId="36" applyNumberFormat="1" applyFont="1" applyBorder="1" applyAlignment="1"/>
    <xf numFmtId="165" fontId="4" fillId="0" borderId="0" xfId="36" applyNumberFormat="1" applyFont="1" applyBorder="1"/>
    <xf numFmtId="165" fontId="4" fillId="0" borderId="0" xfId="36" applyNumberFormat="1" applyFont="1"/>
    <xf numFmtId="165" fontId="4" fillId="0" borderId="0" xfId="36" applyNumberFormat="1" applyFont="1" applyBorder="1" applyAlignment="1">
      <alignment horizontal="centerContinuous"/>
    </xf>
    <xf numFmtId="1" fontId="4" fillId="0" borderId="0" xfId="36" applyNumberFormat="1" applyFont="1" applyAlignment="1">
      <alignment horizontal="center"/>
    </xf>
    <xf numFmtId="164" fontId="4" fillId="0" borderId="0" xfId="38" applyNumberFormat="1" applyFont="1" applyAlignment="1">
      <alignment horizontal="center"/>
    </xf>
    <xf numFmtId="1" fontId="4" fillId="0" borderId="0" xfId="36" applyNumberFormat="1" applyFont="1" applyBorder="1" applyAlignment="1">
      <alignment horizontal="center"/>
    </xf>
    <xf numFmtId="164" fontId="4" fillId="0" borderId="0" xfId="36" applyNumberFormat="1" applyFont="1" applyBorder="1" applyAlignment="1">
      <alignment horizontal="center"/>
    </xf>
    <xf numFmtId="164" fontId="4" fillId="0" borderId="0" xfId="38" applyNumberFormat="1" applyFont="1" applyBorder="1" applyAlignment="1">
      <alignment horizontal="center"/>
    </xf>
    <xf numFmtId="167" fontId="4" fillId="0" borderId="7" xfId="36" applyNumberFormat="1" applyFont="1" applyBorder="1" applyAlignment="1"/>
    <xf numFmtId="164" fontId="4" fillId="0" borderId="7" xfId="36" applyNumberFormat="1" applyFont="1" applyBorder="1" applyAlignment="1">
      <alignment horizontal="center"/>
    </xf>
    <xf numFmtId="167" fontId="3" fillId="0" borderId="0" xfId="36" applyNumberFormat="1" applyFont="1" applyAlignment="1">
      <alignment horizontal="centerContinuous"/>
    </xf>
    <xf numFmtId="167" fontId="4" fillId="0" borderId="0" xfId="36" applyNumberFormat="1" applyFont="1" applyAlignment="1">
      <alignment horizontal="centerContinuous"/>
    </xf>
    <xf numFmtId="1" fontId="2" fillId="0" borderId="0" xfId="36" applyNumberFormat="1" applyFont="1" applyAlignment="1">
      <alignment horizontal="center"/>
    </xf>
    <xf numFmtId="167" fontId="4" fillId="0" borderId="0" xfId="36" applyNumberFormat="1" applyFont="1" applyBorder="1" applyAlignment="1">
      <alignment horizontal="center"/>
    </xf>
    <xf numFmtId="167" fontId="2" fillId="0" borderId="0" xfId="36" quotePrefix="1" applyNumberFormat="1" applyFont="1" applyAlignment="1">
      <alignment horizontal="center"/>
    </xf>
    <xf numFmtId="167" fontId="4" fillId="0" borderId="7" xfId="36" applyNumberFormat="1" applyFont="1" applyBorder="1" applyAlignment="1">
      <alignment horizontal="center"/>
    </xf>
    <xf numFmtId="167" fontId="3" fillId="0" borderId="0" xfId="36" applyNumberFormat="1" applyFont="1" applyAlignment="1">
      <alignment horizontal="center"/>
    </xf>
    <xf numFmtId="167" fontId="4" fillId="0" borderId="8" xfId="36" applyNumberFormat="1" applyFont="1" applyBorder="1" applyAlignment="1"/>
    <xf numFmtId="10" fontId="4" fillId="0" borderId="0" xfId="36" applyNumberFormat="1" applyFont="1" applyAlignment="1">
      <alignment horizontal="center"/>
    </xf>
    <xf numFmtId="10" fontId="4" fillId="0" borderId="0" xfId="36" applyNumberFormat="1" applyFont="1" applyBorder="1" applyAlignment="1">
      <alignment horizontal="center"/>
    </xf>
    <xf numFmtId="10" fontId="4" fillId="0" borderId="7" xfId="36" applyNumberFormat="1" applyFont="1" applyBorder="1" applyAlignment="1">
      <alignment horizontal="center"/>
    </xf>
    <xf numFmtId="2" fontId="4" fillId="0" borderId="0" xfId="36" applyNumberFormat="1" applyFont="1"/>
    <xf numFmtId="167" fontId="4" fillId="0" borderId="6" xfId="36" applyNumberFormat="1" applyFont="1" applyBorder="1" applyAlignment="1">
      <alignment horizontal="centerContinuous"/>
    </xf>
    <xf numFmtId="1" fontId="2" fillId="0" borderId="0" xfId="36" applyNumberFormat="1" applyFont="1" applyBorder="1" applyAlignment="1">
      <alignment horizontal="center"/>
    </xf>
    <xf numFmtId="167" fontId="2" fillId="0" borderId="0" xfId="36" quotePrefix="1" applyNumberFormat="1" applyFont="1" applyBorder="1" applyAlignment="1">
      <alignment horizontal="center"/>
    </xf>
    <xf numFmtId="167" fontId="21" fillId="0" borderId="0" xfId="36" applyNumberFormat="1" applyFont="1" applyAlignment="1"/>
    <xf numFmtId="167" fontId="22" fillId="0" borderId="0" xfId="36" applyNumberFormat="1" applyFont="1" applyAlignment="1"/>
    <xf numFmtId="167" fontId="21" fillId="0" borderId="3" xfId="36" applyNumberFormat="1" applyFont="1" applyBorder="1" applyAlignment="1"/>
    <xf numFmtId="167" fontId="4" fillId="0" borderId="0" xfId="36" applyNumberFormat="1" applyBorder="1"/>
    <xf numFmtId="2" fontId="4" fillId="0" borderId="0" xfId="36" applyNumberFormat="1" applyFont="1" applyAlignment="1">
      <alignment horizontal="center"/>
    </xf>
    <xf numFmtId="4" fontId="4" fillId="0" borderId="0" xfId="36" applyNumberFormat="1" applyFont="1" applyAlignment="1">
      <alignment horizontal="center"/>
    </xf>
    <xf numFmtId="2" fontId="2" fillId="0" borderId="0" xfId="36" applyNumberFormat="1" applyFont="1" applyAlignment="1">
      <alignment horizontal="center"/>
    </xf>
    <xf numFmtId="4" fontId="4" fillId="0" borderId="0" xfId="36" applyNumberFormat="1" applyFont="1" applyBorder="1" applyAlignment="1">
      <alignment horizontal="center"/>
    </xf>
    <xf numFmtId="10" fontId="4" fillId="0" borderId="0" xfId="36" quotePrefix="1" applyNumberFormat="1" applyFont="1" applyBorder="1" applyAlignment="1">
      <alignment horizontal="center"/>
    </xf>
    <xf numFmtId="4" fontId="4" fillId="0" borderId="7" xfId="36" applyNumberFormat="1" applyFont="1" applyBorder="1" applyAlignment="1">
      <alignment horizontal="center"/>
    </xf>
    <xf numFmtId="2" fontId="4" fillId="0" borderId="0" xfId="36" applyNumberFormat="1" applyFont="1" applyBorder="1" applyAlignment="1">
      <alignment horizontal="center"/>
    </xf>
    <xf numFmtId="10" fontId="4" fillId="0" borderId="0" xfId="36" quotePrefix="1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1" fontId="4" fillId="0" borderId="6" xfId="0" applyNumberFormat="1" applyFont="1" applyBorder="1" applyAlignment="1">
      <alignment horizontal="center"/>
    </xf>
    <xf numFmtId="169" fontId="0" fillId="0" borderId="6" xfId="0" applyNumberFormat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4" fillId="0" borderId="0" xfId="35" applyNumberFormat="1" applyFont="1" applyAlignment="1"/>
    <xf numFmtId="0" fontId="2" fillId="0" borderId="0" xfId="35" applyNumberFormat="1" applyFont="1" applyAlignment="1"/>
    <xf numFmtId="0" fontId="3" fillId="0" borderId="0" xfId="35" applyNumberFormat="1" applyFont="1" applyAlignment="1">
      <alignment horizontal="centerContinuous"/>
    </xf>
    <xf numFmtId="0" fontId="4" fillId="0" borderId="0" xfId="35" applyNumberFormat="1" applyFont="1" applyAlignment="1">
      <alignment horizontal="centerContinuous"/>
    </xf>
    <xf numFmtId="6" fontId="3" fillId="0" borderId="0" xfId="35" quotePrefix="1" applyNumberFormat="1" applyFont="1" applyAlignment="1">
      <alignment horizontal="centerContinuous"/>
    </xf>
    <xf numFmtId="0" fontId="4" fillId="0" borderId="7" xfId="35" applyNumberFormat="1" applyFont="1" applyBorder="1" applyAlignment="1"/>
    <xf numFmtId="0" fontId="4" fillId="0" borderId="0" xfId="35" applyNumberFormat="1" applyFont="1" applyBorder="1" applyAlignment="1"/>
    <xf numFmtId="0" fontId="4" fillId="0" borderId="0" xfId="35" applyNumberFormat="1" applyFont="1" applyBorder="1" applyAlignment="1">
      <alignment horizontal="center"/>
    </xf>
    <xf numFmtId="0" fontId="4" fillId="0" borderId="6" xfId="35" applyNumberFormat="1" applyFont="1" applyBorder="1"/>
    <xf numFmtId="0" fontId="4" fillId="0" borderId="0" xfId="35" applyNumberFormat="1" applyFont="1" applyBorder="1"/>
    <xf numFmtId="0" fontId="4" fillId="0" borderId="0" xfId="35" applyNumberFormat="1" applyFont="1" applyAlignment="1">
      <alignment horizontal="left"/>
    </xf>
    <xf numFmtId="169" fontId="4" fillId="0" borderId="0" xfId="35" applyNumberFormat="1" applyFont="1" applyAlignment="1">
      <alignment horizontal="center"/>
    </xf>
    <xf numFmtId="164" fontId="4" fillId="0" borderId="0" xfId="35" applyNumberFormat="1" applyFont="1" applyAlignment="1"/>
    <xf numFmtId="164" fontId="4" fillId="0" borderId="0" xfId="35" applyNumberFormat="1" applyFont="1" applyAlignment="1">
      <alignment horizontal="center"/>
    </xf>
    <xf numFmtId="166" fontId="4" fillId="0" borderId="0" xfId="35" applyNumberFormat="1" applyFont="1" applyAlignment="1">
      <alignment horizontal="center"/>
    </xf>
    <xf numFmtId="0" fontId="4" fillId="0" borderId="0" xfId="35" applyNumberFormat="1" applyFont="1" applyAlignment="1">
      <alignment horizontal="center"/>
    </xf>
    <xf numFmtId="0" fontId="4" fillId="0" borderId="8" xfId="35" applyBorder="1"/>
    <xf numFmtId="0" fontId="4" fillId="0" borderId="8" xfId="35" applyBorder="1" applyAlignment="1">
      <alignment horizontal="center"/>
    </xf>
    <xf numFmtId="0" fontId="4" fillId="0" borderId="7" xfId="35" applyBorder="1" applyAlignment="1">
      <alignment horizontal="center"/>
    </xf>
    <xf numFmtId="9" fontId="4" fillId="0" borderId="0" xfId="35" applyNumberFormat="1" applyAlignment="1">
      <alignment horizontal="center"/>
    </xf>
    <xf numFmtId="0" fontId="4" fillId="0" borderId="0" xfId="35" applyAlignment="1">
      <alignment horizontal="left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6" fontId="3" fillId="0" borderId="0" xfId="0" quotePrefix="1" applyNumberFormat="1" applyFont="1" applyAlignment="1">
      <alignment horizontal="centerContinuous"/>
    </xf>
    <xf numFmtId="0" fontId="4" fillId="0" borderId="7" xfId="0" applyNumberFormat="1" applyFont="1" applyBorder="1" applyAlignment="1"/>
    <xf numFmtId="0" fontId="4" fillId="0" borderId="6" xfId="0" applyNumberFormat="1" applyFont="1" applyBorder="1"/>
    <xf numFmtId="169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5" fontId="4" fillId="0" borderId="0" xfId="0" quotePrefix="1" applyNumberFormat="1" applyFont="1" applyAlignment="1">
      <alignment horizontal="center"/>
    </xf>
    <xf numFmtId="169" fontId="4" fillId="0" borderId="7" xfId="0" applyNumberFormat="1" applyFont="1" applyBorder="1" applyAlignment="1">
      <alignment horizontal="center"/>
    </xf>
    <xf numFmtId="169" fontId="4" fillId="0" borderId="0" xfId="0" applyNumberFormat="1" applyFont="1"/>
    <xf numFmtId="169" fontId="4" fillId="0" borderId="0" xfId="0" applyNumberFormat="1" applyFont="1" applyAlignment="1"/>
    <xf numFmtId="10" fontId="0" fillId="0" borderId="0" xfId="0" applyNumberFormat="1" applyAlignment="1">
      <alignment horizontal="right"/>
    </xf>
    <xf numFmtId="10" fontId="0" fillId="0" borderId="0" xfId="0" applyNumberFormat="1" applyAlignment="1">
      <alignment horizontal="left"/>
    </xf>
    <xf numFmtId="0" fontId="0" fillId="0" borderId="6" xfId="0" applyBorder="1" applyAlignment="1">
      <alignment horizontal="right"/>
    </xf>
    <xf numFmtId="0" fontId="0" fillId="0" borderId="6" xfId="0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10" fontId="2" fillId="0" borderId="0" xfId="0" applyNumberFormat="1" applyFont="1" applyAlignment="1">
      <alignment horizontal="center"/>
    </xf>
    <xf numFmtId="0" fontId="11" fillId="0" borderId="7" xfId="35" applyFont="1" applyBorder="1" applyAlignment="1">
      <alignment horizontal="center"/>
    </xf>
    <xf numFmtId="0" fontId="4" fillId="0" borderId="7" xfId="35" applyBorder="1"/>
    <xf numFmtId="0" fontId="4" fillId="0" borderId="0" xfId="35" applyFont="1" applyAlignment="1">
      <alignment horizontal="center"/>
    </xf>
    <xf numFmtId="0" fontId="4" fillId="0" borderId="7" xfId="35" applyFont="1" applyBorder="1" applyAlignment="1">
      <alignment horizontal="center"/>
    </xf>
    <xf numFmtId="0" fontId="2" fillId="0" borderId="0" xfId="0" applyNumberFormat="1" applyFont="1" applyFill="1" applyAlignment="1"/>
    <xf numFmtId="0" fontId="4" fillId="0" borderId="0" xfId="0" applyNumberFormat="1" applyFont="1" applyAlignment="1">
      <alignment horizontal="right"/>
    </xf>
    <xf numFmtId="0" fontId="4" fillId="0" borderId="5" xfId="0" applyNumberFormat="1" applyFont="1" applyBorder="1"/>
    <xf numFmtId="10" fontId="4" fillId="0" borderId="0" xfId="0" applyNumberFormat="1" applyFont="1"/>
    <xf numFmtId="10" fontId="4" fillId="0" borderId="5" xfId="0" applyNumberFormat="1" applyFont="1" applyBorder="1" applyAlignment="1">
      <alignment horizontal="center"/>
    </xf>
    <xf numFmtId="2" fontId="2" fillId="0" borderId="0" xfId="0" applyNumberFormat="1" applyFont="1" applyAlignment="1"/>
    <xf numFmtId="10" fontId="2" fillId="0" borderId="0" xfId="0" applyNumberFormat="1" applyFont="1" applyAlignment="1"/>
    <xf numFmtId="10" fontId="4" fillId="0" borderId="0" xfId="0" applyNumberFormat="1" applyFont="1" applyBorder="1"/>
    <xf numFmtId="10" fontId="4" fillId="0" borderId="5" xfId="0" applyNumberFormat="1" applyFont="1" applyBorder="1"/>
    <xf numFmtId="44" fontId="4" fillId="0" borderId="0" xfId="39" applyFont="1" applyAlignment="1">
      <alignment horizontal="left"/>
    </xf>
    <xf numFmtId="0" fontId="4" fillId="0" borderId="0" xfId="35" applyFont="1" applyFill="1" applyAlignment="1">
      <alignment horizontal="left"/>
    </xf>
    <xf numFmtId="170" fontId="5" fillId="0" borderId="0" xfId="0" applyNumberFormat="1" applyFont="1" applyAlignment="1">
      <alignment horizontal="center"/>
    </xf>
    <xf numFmtId="170" fontId="5" fillId="0" borderId="0" xfId="0" applyNumberFormat="1" applyFont="1" applyAlignment="1"/>
    <xf numFmtId="170" fontId="5" fillId="0" borderId="7" xfId="0" applyNumberFormat="1" applyFont="1" applyBorder="1" applyAlignment="1"/>
    <xf numFmtId="170" fontId="5" fillId="0" borderId="0" xfId="0" applyNumberFormat="1" applyFont="1" applyBorder="1" applyAlignment="1"/>
    <xf numFmtId="1" fontId="2" fillId="0" borderId="0" xfId="36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Continuous"/>
    </xf>
    <xf numFmtId="0" fontId="2" fillId="0" borderId="5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7" fillId="0" borderId="7" xfId="0" applyNumberFormat="1" applyFont="1" applyBorder="1" applyAlignment="1"/>
    <xf numFmtId="0" fontId="7" fillId="0" borderId="6" xfId="0" applyNumberFormat="1" applyFont="1" applyBorder="1" applyAlignment="1">
      <alignment horizontal="center"/>
    </xf>
    <xf numFmtId="164" fontId="7" fillId="0" borderId="7" xfId="0" applyNumberFormat="1" applyFont="1" applyBorder="1" applyAlignment="1"/>
    <xf numFmtId="1" fontId="7" fillId="0" borderId="7" xfId="0" applyNumberFormat="1" applyFont="1" applyBorder="1" applyAlignment="1"/>
    <xf numFmtId="165" fontId="7" fillId="0" borderId="7" xfId="0" applyNumberFormat="1" applyFont="1" applyBorder="1"/>
    <xf numFmtId="0" fontId="2" fillId="0" borderId="0" xfId="0" applyNumberFormat="1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4" fillId="0" borderId="0" xfId="0" applyFont="1" applyAlignment="1">
      <alignment horizontal="left"/>
    </xf>
    <xf numFmtId="0" fontId="4" fillId="0" borderId="0" xfId="0" applyFont="1" applyFill="1" applyBorder="1"/>
    <xf numFmtId="9" fontId="4" fillId="0" borderId="0" xfId="0" applyNumberFormat="1" applyFont="1" applyBorder="1"/>
    <xf numFmtId="0" fontId="2" fillId="0" borderId="0" xfId="0" applyFont="1" applyBorder="1"/>
    <xf numFmtId="164" fontId="5" fillId="0" borderId="0" xfId="0" applyNumberFormat="1" applyFont="1" applyBorder="1" applyAlignment="1"/>
    <xf numFmtId="9" fontId="5" fillId="0" borderId="6" xfId="0" applyNumberFormat="1" applyFont="1" applyBorder="1" applyAlignment="1"/>
    <xf numFmtId="9" fontId="5" fillId="0" borderId="7" xfId="0" applyNumberFormat="1" applyFont="1" applyBorder="1" applyAlignment="1"/>
    <xf numFmtId="3" fontId="4" fillId="0" borderId="0" xfId="35" applyNumberFormat="1" applyFont="1" applyAlignment="1">
      <alignment horizontal="center"/>
    </xf>
    <xf numFmtId="0" fontId="4" fillId="0" borderId="0" xfId="35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1" fontId="4" fillId="0" borderId="0" xfId="0" quotePrefix="1" applyNumberFormat="1" applyFont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" fontId="2" fillId="0" borderId="0" xfId="36" applyNumberFormat="1" applyFont="1" applyBorder="1" applyAlignment="1">
      <alignment horizontal="center"/>
    </xf>
    <xf numFmtId="167" fontId="3" fillId="0" borderId="0" xfId="36" applyNumberFormat="1" applyFont="1" applyAlignment="1">
      <alignment horizontal="center"/>
    </xf>
    <xf numFmtId="167" fontId="2" fillId="0" borderId="0" xfId="36" applyNumberFormat="1" applyFont="1" applyAlignment="1">
      <alignment horizontal="center"/>
    </xf>
    <xf numFmtId="165" fontId="2" fillId="0" borderId="0" xfId="36" applyNumberFormat="1" applyFont="1" applyAlignment="1">
      <alignment horizontal="center"/>
    </xf>
    <xf numFmtId="2" fontId="2" fillId="0" borderId="0" xfId="36" applyNumberFormat="1" applyFont="1" applyAlignment="1">
      <alignment horizontal="center"/>
    </xf>
    <xf numFmtId="4" fontId="2" fillId="0" borderId="0" xfId="36" applyNumberFormat="1" applyFont="1" applyAlignment="1">
      <alignment horizontal="center"/>
    </xf>
    <xf numFmtId="0" fontId="11" fillId="0" borderId="0" xfId="35" applyFont="1" applyBorder="1" applyAlignment="1">
      <alignment horizontal="center"/>
    </xf>
    <xf numFmtId="0" fontId="4" fillId="0" borderId="6" xfId="35" applyFont="1" applyBorder="1" applyAlignment="1">
      <alignment horizontal="center"/>
    </xf>
    <xf numFmtId="0" fontId="4" fillId="0" borderId="6" xfId="35" applyBorder="1" applyAlignment="1">
      <alignment horizontal="center"/>
    </xf>
    <xf numFmtId="6" fontId="3" fillId="0" borderId="0" xfId="0" applyNumberFormat="1" applyFont="1" applyAlignment="1">
      <alignment horizontal="center"/>
    </xf>
    <xf numFmtId="6" fontId="9" fillId="0" borderId="0" xfId="0" quotePrefix="1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7" xfId="0" applyNumberFormat="1" applyFont="1" applyBorder="1" applyAlignment="1">
      <alignment horizontal="center"/>
    </xf>
  </cellXfs>
  <cellStyles count="40">
    <cellStyle name="Comma0" xfId="1"/>
    <cellStyle name="Currency 2" xfId="39"/>
    <cellStyle name="Currency0" xfId="2"/>
    <cellStyle name="Custom - Style1" xfId="3"/>
    <cellStyle name="Custom - Style8" xfId="4"/>
    <cellStyle name="Data   - Style2" xfId="5"/>
    <cellStyle name="Date" xfId="6"/>
    <cellStyle name="Fixed" xfId="7"/>
    <cellStyle name="Heading 1" xfId="8" builtinId="16" customBuiltin="1"/>
    <cellStyle name="Heading 2" xfId="9" builtinId="17" customBuiltin="1"/>
    <cellStyle name="Labels - Style3" xfId="10"/>
    <cellStyle name="Normal" xfId="0" builtinId="0"/>
    <cellStyle name="Normal - Style1" xfId="11"/>
    <cellStyle name="Normal - Style2" xfId="12"/>
    <cellStyle name="Normal - Style3" xfId="13"/>
    <cellStyle name="Normal - Style4" xfId="14"/>
    <cellStyle name="Normal - Style5" xfId="15"/>
    <cellStyle name="Normal - Style6" xfId="16"/>
    <cellStyle name="Normal - Style7" xfId="17"/>
    <cellStyle name="Normal - Style8" xfId="18"/>
    <cellStyle name="Normal 2" xfId="35"/>
    <cellStyle name="Normal 3" xfId="36"/>
    <cellStyle name="Normal 3 2" xfId="37"/>
    <cellStyle name="Normal 4" xfId="38"/>
    <cellStyle name="Output Amounts" xfId="19"/>
    <cellStyle name="Output Column Headings" xfId="20"/>
    <cellStyle name="Output Line Items" xfId="21"/>
    <cellStyle name="Output Report Heading" xfId="22"/>
    <cellStyle name="Output Report Title" xfId="23"/>
    <cellStyle name="Reset  - Style4" xfId="24"/>
    <cellStyle name="Reset  - Style7" xfId="25"/>
    <cellStyle name="Table  - Style5" xfId="26"/>
    <cellStyle name="Table  - Style6" xfId="27"/>
    <cellStyle name="Title  - Style1" xfId="28"/>
    <cellStyle name="Title  - Style6" xfId="29"/>
    <cellStyle name="Total" xfId="30" builtinId="25" customBuiltin="1"/>
    <cellStyle name="TotCol - Style5" xfId="31"/>
    <cellStyle name="TotCol - Style7" xfId="32"/>
    <cellStyle name="TotRow - Style4" xfId="33"/>
    <cellStyle name="TotRow - Style8" xfId="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6.xml"/><Relationship Id="rId42" Type="http://schemas.openxmlformats.org/officeDocument/2006/relationships/externalLink" Target="externalLinks/externalLink14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4.xml"/><Relationship Id="rId37" Type="http://schemas.openxmlformats.org/officeDocument/2006/relationships/externalLink" Target="externalLinks/externalLink9.xml"/><Relationship Id="rId40" Type="http://schemas.openxmlformats.org/officeDocument/2006/relationships/externalLink" Target="externalLinks/externalLink12.xml"/><Relationship Id="rId45" Type="http://schemas.openxmlformats.org/officeDocument/2006/relationships/externalLink" Target="externalLinks/externalLink17.xml"/><Relationship Id="rId53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3.xml"/><Relationship Id="rId44" Type="http://schemas.openxmlformats.org/officeDocument/2006/relationships/externalLink" Target="externalLinks/externalLink16.xml"/><Relationship Id="rId52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35" Type="http://schemas.openxmlformats.org/officeDocument/2006/relationships/externalLink" Target="externalLinks/externalLink7.xml"/><Relationship Id="rId43" Type="http://schemas.openxmlformats.org/officeDocument/2006/relationships/externalLink" Target="externalLinks/externalLink15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5.xml"/><Relationship Id="rId38" Type="http://schemas.openxmlformats.org/officeDocument/2006/relationships/externalLink" Target="externalLinks/externalLink10.xml"/><Relationship Id="rId46" Type="http://schemas.openxmlformats.org/officeDocument/2006/relationships/externalLink" Target="externalLinks/externalLink18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3.xml"/><Relationship Id="rId54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8.xml"/><Relationship Id="rId4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PPE%2013%20month%20by%20su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TAI\06%20Cases\0636%20%20UNS%20Gas\UNS%20Gas%20Schedul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SES\TAI\06%20Cases\0636%20%20UNS%20Gas\UNS%20Gas%20Schedul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cp.TAI-M056\AppData\Local\Microsoft\Windows\Temporary%20Internet%20Files\Content.Outlook\HI6E25ND\CASES\TAI\06%20Cases\0636%20%20UNS%20Gas\UNS%20Gas%20Schedul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MENT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s_intg\Rate%20Case_01\MSFR_Wps%20&amp;%20Scheds%20to%20file\RATECAS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Energas\Amarillo\DefStudyMay01\Exhibits%20May%2001%20Amarill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LMEN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11%20CASES/1143%20Entergy/Entergy%20Schedules%202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TAI\08%20Cases\0812%20Atmos%20Energy\Atmos%20Schedu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buchanan\My%20Documents\bbfiles\Colorado\CO%202005-06%20GCA\AppendixA%202005-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Cash%20Working%20Capital\Cash%20Working%20Capit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bfiles\Colorado\Study%201202\AppendixA2002-12%20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Greeley\Kansas\Study%203-31-01\Kansas%20Study%203-31-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Mid-States\VIRGINIA\2003%20AIF\2003%2009%20AIF\REVISED%202003%2009%20FILED%20AI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Missouri%20Study%20ending%209-30-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sl\My%20Documents\My%20TAI\PPL%20Electric\PPL%20Schedule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iecon\COMMON\CASES\TAI\07%20Cases\0704%20PEPCO\Schedules\Pepco%20Schedu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Jun 99"/>
      <sheetName val="Jul 99"/>
      <sheetName val="Aug 99"/>
      <sheetName val="Sep 99"/>
      <sheetName val="Oct 99"/>
      <sheetName val="Nov 99"/>
      <sheetName val="Dec 99"/>
      <sheetName val="Jan 00"/>
      <sheetName val="Feb 00"/>
      <sheetName val="Mar 00"/>
      <sheetName val="Apr 00"/>
      <sheetName val="May 00"/>
      <sheetName val="Jun-00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>
        <row r="3">
          <cell r="B3" t="str">
            <v>UNISOURCE ENERGY 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>
        <row r="3">
          <cell r="B3" t="str">
            <v>UNISOURCE ENERGY 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>
        <row r="3">
          <cell r="B3" t="str">
            <v>UNISOURCE ENERGY 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_G"/>
      <sheetName val="WP_G6"/>
      <sheetName val="WP_G14"/>
      <sheetName val="WP_G15"/>
      <sheetName val="WP_G-16"/>
      <sheetName val="WP_G-17"/>
      <sheetName val="WP_G-18a"/>
      <sheetName val="WP_G-18b"/>
      <sheetName val="WP_H1"/>
      <sheetName val="WP_H1.1"/>
      <sheetName val="WP_H1.2"/>
      <sheetName val="WP_H3"/>
      <sheetName val="WP_H3-1"/>
      <sheetName val="WP_H4"/>
      <sheetName val="WP_H4.1"/>
      <sheetName val="WP_H4.2"/>
      <sheetName val="WP_H4.3"/>
      <sheetName val="WP_H4.4"/>
      <sheetName val="WP_H4.5"/>
      <sheetName val="WP_H4.6"/>
      <sheetName val="WP_H5"/>
      <sheetName val="WP_H6"/>
      <sheetName val="WP_H7"/>
      <sheetName val="WP_H8"/>
      <sheetName val="WP_H8.1"/>
      <sheetName val="WP_H8.2"/>
      <sheetName val="WP_H9"/>
      <sheetName val="WP_H9.1"/>
      <sheetName val="WP_H9.2"/>
      <sheetName val="WP_H10"/>
      <sheetName val="WP_H10.1"/>
      <sheetName val="WP_H10.2"/>
      <sheetName val="WP_H11"/>
      <sheetName val="WP_H12"/>
      <sheetName val="WP_H13"/>
      <sheetName val="WP_H14"/>
      <sheetName val="WP_H15"/>
      <sheetName val="WP_H16"/>
      <sheetName val="WP_H17"/>
      <sheetName val="WP_H18"/>
      <sheetName val="WP_H19"/>
      <sheetName val="WP_H20"/>
      <sheetName val="WP_H21"/>
      <sheetName val="WP_H22"/>
      <sheetName val="WP_I1"/>
      <sheetName val="WP_I2"/>
      <sheetName val="WP_I3"/>
      <sheetName val="WP_J1"/>
      <sheetName val="WP_J2"/>
      <sheetName val="WP_J3"/>
      <sheetName val="WP_J4"/>
      <sheetName val="WP_J5"/>
      <sheetName val="WP_J6"/>
      <sheetName val="SECT_K"/>
      <sheetName val="SECT_L"/>
      <sheetName val="SECT_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B2" t="str">
            <v>Section H - Operating Income Statement</v>
          </cell>
        </row>
        <row r="3">
          <cell r="B3" t="str">
            <v>W/P H-9</v>
          </cell>
        </row>
        <row r="4">
          <cell r="A4" t="str">
            <v>OKLAHOMA GAS AND ELECTRIC SERVICES</v>
          </cell>
        </row>
        <row r="5">
          <cell r="A5" t="str">
            <v>DIRECTORS' FEES &amp; EXECUTIVE SALARIES &amp; EXPENSES</v>
          </cell>
        </row>
        <row r="6">
          <cell r="A6" t="str">
            <v>TEST YEAR ENDING DECEMBER 31, 1995</v>
          </cell>
        </row>
        <row r="7">
          <cell r="A7" t="str">
            <v>CAUSE NO. PUD  960000116</v>
          </cell>
        </row>
        <row r="10">
          <cell r="B10" t="str">
            <v>Line</v>
          </cell>
          <cell r="F10" t="str">
            <v>Fees &amp;</v>
          </cell>
          <cell r="H10" t="str">
            <v>Incentive</v>
          </cell>
          <cell r="J10" t="str">
            <v>Restricted</v>
          </cell>
        </row>
        <row r="11">
          <cell r="B11" t="str">
            <v>No.</v>
          </cell>
          <cell r="D11" t="str">
            <v>Description</v>
          </cell>
          <cell r="F11" t="str">
            <v>Salaries</v>
          </cell>
          <cell r="H11" t="str">
            <v>Compensation</v>
          </cell>
          <cell r="J11" t="str">
            <v>Stock</v>
          </cell>
          <cell r="L11" t="str">
            <v>Expenses</v>
          </cell>
        </row>
        <row r="13">
          <cell r="B13" t="str">
            <v>1.</v>
          </cell>
          <cell r="D13" t="str">
            <v>Herbert H Champlin</v>
          </cell>
          <cell r="F13">
            <v>34000</v>
          </cell>
          <cell r="L13">
            <v>1495</v>
          </cell>
        </row>
        <row r="14">
          <cell r="D14" t="str">
            <v>William E Durrett</v>
          </cell>
          <cell r="F14">
            <v>35000</v>
          </cell>
        </row>
        <row r="15">
          <cell r="D15" t="str">
            <v>Martha W Griffin</v>
          </cell>
          <cell r="F15">
            <v>34000</v>
          </cell>
          <cell r="L15">
            <v>1740</v>
          </cell>
        </row>
        <row r="16">
          <cell r="D16" t="str">
            <v>Hugh Hembree</v>
          </cell>
          <cell r="F16">
            <v>30000</v>
          </cell>
          <cell r="L16">
            <v>2074</v>
          </cell>
        </row>
        <row r="17">
          <cell r="D17" t="str">
            <v>Donald S Kennedy</v>
          </cell>
          <cell r="F17">
            <v>8000</v>
          </cell>
        </row>
        <row r="18">
          <cell r="D18" t="str">
            <v>Wayne A Parker</v>
          </cell>
          <cell r="F18">
            <v>24000</v>
          </cell>
        </row>
        <row r="19">
          <cell r="D19" t="str">
            <v>John F Snodgrass</v>
          </cell>
          <cell r="F19">
            <v>31000</v>
          </cell>
          <cell r="L19">
            <v>1329</v>
          </cell>
        </row>
        <row r="20">
          <cell r="D20" t="str">
            <v>John A Taylor</v>
          </cell>
          <cell r="F20">
            <v>35000</v>
          </cell>
          <cell r="L20">
            <v>407</v>
          </cell>
        </row>
        <row r="21">
          <cell r="D21" t="str">
            <v>Ronald White</v>
          </cell>
          <cell r="F21">
            <v>31000</v>
          </cell>
        </row>
        <row r="24">
          <cell r="D24" t="str">
            <v>J G Harlow jr</v>
          </cell>
          <cell r="F24">
            <v>500000</v>
          </cell>
          <cell r="H24">
            <v>183000</v>
          </cell>
          <cell r="J24">
            <v>149972</v>
          </cell>
          <cell r="L24">
            <v>6850</v>
          </cell>
        </row>
        <row r="25">
          <cell r="D25" t="str">
            <v>Patrick J Ryan</v>
          </cell>
          <cell r="F25">
            <v>295000</v>
          </cell>
          <cell r="H25">
            <v>63130</v>
          </cell>
          <cell r="J25">
            <v>58968</v>
          </cell>
          <cell r="L25">
            <v>5218</v>
          </cell>
        </row>
        <row r="26">
          <cell r="D26" t="str">
            <v>S E Moore</v>
          </cell>
          <cell r="F26">
            <v>212000</v>
          </cell>
          <cell r="H26">
            <v>58591</v>
          </cell>
          <cell r="J26">
            <v>52974</v>
          </cell>
          <cell r="L26">
            <v>1912</v>
          </cell>
        </row>
        <row r="27">
          <cell r="D27" t="str">
            <v>A M Strecker</v>
          </cell>
          <cell r="F27">
            <v>200000</v>
          </cell>
          <cell r="H27">
            <v>46800</v>
          </cell>
          <cell r="J27">
            <v>39974</v>
          </cell>
          <cell r="L27">
            <v>602</v>
          </cell>
        </row>
        <row r="28">
          <cell r="D28" t="str">
            <v>J T Coffman</v>
          </cell>
          <cell r="F28">
            <v>127500</v>
          </cell>
          <cell r="H28">
            <v>31720</v>
          </cell>
          <cell r="J28">
            <v>25475</v>
          </cell>
          <cell r="L28">
            <v>3758</v>
          </cell>
        </row>
        <row r="29">
          <cell r="D29" t="str">
            <v>J R Hatfield</v>
          </cell>
          <cell r="F29">
            <v>127500</v>
          </cell>
          <cell r="H29">
            <v>29835</v>
          </cell>
          <cell r="J29">
            <v>25475</v>
          </cell>
          <cell r="L29">
            <v>1902</v>
          </cell>
        </row>
        <row r="30">
          <cell r="D30" t="str">
            <v>D L Young</v>
          </cell>
          <cell r="F30">
            <v>120000</v>
          </cell>
          <cell r="H30">
            <v>25894</v>
          </cell>
          <cell r="J30">
            <v>23976</v>
          </cell>
          <cell r="L30">
            <v>2050</v>
          </cell>
        </row>
        <row r="31">
          <cell r="D31" t="str">
            <v>M D Bowen jr</v>
          </cell>
          <cell r="F31">
            <v>119167</v>
          </cell>
          <cell r="H31">
            <v>28548</v>
          </cell>
          <cell r="J31">
            <v>23814</v>
          </cell>
          <cell r="L31">
            <v>3474</v>
          </cell>
        </row>
        <row r="32">
          <cell r="D32" t="str">
            <v>M G Davis</v>
          </cell>
          <cell r="F32">
            <v>118000</v>
          </cell>
          <cell r="H32">
            <v>25680</v>
          </cell>
          <cell r="J32">
            <v>23571</v>
          </cell>
        </row>
        <row r="33">
          <cell r="D33" t="str">
            <v>D R Rowlett</v>
          </cell>
          <cell r="F33">
            <v>94167</v>
          </cell>
          <cell r="H33">
            <v>15960</v>
          </cell>
          <cell r="J33">
            <v>18833</v>
          </cell>
          <cell r="L33">
            <v>1053</v>
          </cell>
        </row>
        <row r="34">
          <cell r="D34" t="str">
            <v>I B Elliott</v>
          </cell>
          <cell r="F34">
            <v>94333</v>
          </cell>
          <cell r="H34">
            <v>16128</v>
          </cell>
          <cell r="J34">
            <v>9396</v>
          </cell>
          <cell r="L34">
            <v>763</v>
          </cell>
        </row>
        <row r="37">
          <cell r="D37" t="str">
            <v>B G Anthony</v>
          </cell>
          <cell r="F37">
            <v>104772</v>
          </cell>
          <cell r="J37">
            <v>8384</v>
          </cell>
          <cell r="L37">
            <v>7579</v>
          </cell>
        </row>
        <row r="38">
          <cell r="D38" t="str">
            <v>T C Vincent</v>
          </cell>
          <cell r="F38">
            <v>104472</v>
          </cell>
          <cell r="J38">
            <v>8384</v>
          </cell>
          <cell r="L38">
            <v>1091</v>
          </cell>
        </row>
        <row r="39">
          <cell r="D39" t="str">
            <v>W L Wylie</v>
          </cell>
          <cell r="F39">
            <v>104472</v>
          </cell>
          <cell r="J39">
            <v>8384</v>
          </cell>
          <cell r="L39">
            <v>5126</v>
          </cell>
        </row>
        <row r="40">
          <cell r="D40" t="str">
            <v>P M Dean</v>
          </cell>
          <cell r="F40">
            <v>104472</v>
          </cell>
          <cell r="J40">
            <v>6278</v>
          </cell>
          <cell r="L40">
            <v>7328</v>
          </cell>
        </row>
        <row r="41">
          <cell r="D41" t="str">
            <v>O W Beasley</v>
          </cell>
          <cell r="F41">
            <v>103712</v>
          </cell>
          <cell r="J41">
            <v>5184</v>
          </cell>
          <cell r="L41">
            <v>3143</v>
          </cell>
        </row>
        <row r="42">
          <cell r="D42" t="str">
            <v>T L Henry</v>
          </cell>
          <cell r="F42">
            <v>102340</v>
          </cell>
          <cell r="J42">
            <v>5103</v>
          </cell>
          <cell r="L42">
            <v>3483</v>
          </cell>
        </row>
        <row r="43">
          <cell r="D43" t="str">
            <v>J R Helton</v>
          </cell>
          <cell r="F43">
            <v>101980</v>
          </cell>
          <cell r="J43">
            <v>5103</v>
          </cell>
          <cell r="L43">
            <v>8777</v>
          </cell>
        </row>
        <row r="44">
          <cell r="D44" t="str">
            <v>R P Schmid</v>
          </cell>
          <cell r="F44">
            <v>95820</v>
          </cell>
          <cell r="J44">
            <v>9599</v>
          </cell>
          <cell r="L44">
            <v>4449</v>
          </cell>
        </row>
        <row r="45">
          <cell r="D45" t="str">
            <v>J E Wilson *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 Info_Factors &amp; Rates"/>
      <sheetName val="Index"/>
      <sheetName val="SCH_B1"/>
      <sheetName val="SCH_B2"/>
      <sheetName val="SCH_B2.1"/>
      <sheetName val="SCH_B2.2"/>
      <sheetName val="SCH_B2.3"/>
      <sheetName val="SCH_B2.4"/>
      <sheetName val="SCH_B3"/>
      <sheetName val="SCH_B4_P forma Adjs list"/>
      <sheetName val="SCH_C1"/>
      <sheetName val="SCH_C2"/>
      <sheetName val="SCH_C2.1"/>
      <sheetName val="SCH_D1A"/>
      <sheetName val="SCH_D2"/>
      <sheetName val="SCH_D2.1"/>
      <sheetName val="SCH_E1"/>
      <sheetName val="SCH_F1"/>
      <sheetName val="SCH_F-2"/>
      <sheetName val="SCH_F-3"/>
      <sheetName val="SCH_G"/>
      <sheetName val="SCH_H1"/>
      <sheetName val="SCH_H2"/>
      <sheetName val="SCH_H3"/>
      <sheetName val="SCH_I1"/>
      <sheetName val="SCH_I1_1"/>
      <sheetName val="SCH_J1 &amp; J2"/>
      <sheetName val="SCH_J3"/>
      <sheetName val="SCH_J4"/>
      <sheetName val="SCH_B4_Adjs list"/>
      <sheetName val="SCH_C3 Adjs List"/>
      <sheetName val="SCH_D1"/>
      <sheetName val="SCH_D3 Adjs list"/>
      <sheetName val="Sheet1"/>
      <sheetName val="SCH_B3.1"/>
      <sheetName val="SCH_C1-a"/>
      <sheetName val="SCH_I1a"/>
      <sheetName val="SCH_J1"/>
    </sheetNames>
    <sheetDataSet>
      <sheetData sheetId="0"/>
      <sheetData sheetId="1"/>
      <sheetData sheetId="2" refreshError="1">
        <row r="2">
          <cell r="B2" t="str">
            <v>SCHEDULE B - 1</v>
          </cell>
        </row>
        <row r="4">
          <cell r="B4" t="str">
            <v>OKLAHOMA GAS AND ELECTRIC SERVICES</v>
          </cell>
        </row>
        <row r="5">
          <cell r="B5" t="str">
            <v>REVENUE REQUIREMENT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0">
          <cell r="B10" t="str">
            <v>Line</v>
          </cell>
        </row>
        <row r="11">
          <cell r="B11" t="str">
            <v>No.</v>
          </cell>
          <cell r="D11" t="str">
            <v>Description</v>
          </cell>
          <cell r="F11" t="str">
            <v>Reference</v>
          </cell>
        </row>
        <row r="13">
          <cell r="B13" t="str">
            <v>1.</v>
          </cell>
          <cell r="D13" t="str">
            <v>Pro Forma Rate Base</v>
          </cell>
          <cell r="F13" t="str">
            <v>Sch B-2</v>
          </cell>
        </row>
        <row r="15">
          <cell r="B15" t="str">
            <v>2.</v>
          </cell>
          <cell r="D15" t="str">
            <v>Rate of Return</v>
          </cell>
          <cell r="F15" t="str">
            <v>Sch F-1</v>
          </cell>
        </row>
        <row r="17">
          <cell r="B17" t="str">
            <v>3.</v>
          </cell>
          <cell r="D17" t="str">
            <v>Return on Rate Base</v>
          </cell>
          <cell r="F17" t="str">
            <v>1 times 2</v>
          </cell>
        </row>
        <row r="19">
          <cell r="B19" t="str">
            <v>4.</v>
          </cell>
          <cell r="D19" t="str">
            <v>Operating Efficiency Allowance</v>
          </cell>
          <cell r="F19" t="str">
            <v>1 times .383</v>
          </cell>
        </row>
        <row r="21">
          <cell r="B21" t="str">
            <v>5.</v>
          </cell>
          <cell r="D21" t="str">
            <v>Operating Income Required</v>
          </cell>
          <cell r="F21" t="str">
            <v>3 plus 4</v>
          </cell>
        </row>
        <row r="23">
          <cell r="B23" t="str">
            <v>6.</v>
          </cell>
          <cell r="D23" t="str">
            <v>Pro Forma Operating Income</v>
          </cell>
          <cell r="F23" t="str">
            <v>Sch H-1</v>
          </cell>
        </row>
        <row r="25">
          <cell r="B25" t="str">
            <v>7.</v>
          </cell>
          <cell r="D25" t="str">
            <v>Difference</v>
          </cell>
          <cell r="F25" t="str">
            <v>5 minus 6</v>
          </cell>
        </row>
        <row r="27">
          <cell r="B27" t="str">
            <v>8.</v>
          </cell>
          <cell r="D27" t="str">
            <v>Income Tax Gross Up Factor</v>
          </cell>
        </row>
        <row r="29">
          <cell r="B29" t="str">
            <v>9.</v>
          </cell>
          <cell r="D29" t="str">
            <v>Revenue Change</v>
          </cell>
          <cell r="F29" t="str">
            <v>7 times 8</v>
          </cell>
        </row>
      </sheetData>
      <sheetData sheetId="3"/>
      <sheetData sheetId="4"/>
      <sheetData sheetId="5"/>
      <sheetData sheetId="6"/>
      <sheetData sheetId="7"/>
      <sheetData sheetId="8" refreshError="1">
        <row r="2">
          <cell r="B2" t="str">
            <v>SCHEDULE   B - 3</v>
          </cell>
        </row>
        <row r="4">
          <cell r="B4" t="str">
            <v>OKLAHOMA GAS AND ELECTRIC SERVICES</v>
          </cell>
        </row>
        <row r="5">
          <cell r="B5" t="str">
            <v>ADJUSTMENTS TO RATE BASE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B11" t="str">
            <v>Line</v>
          </cell>
        </row>
        <row r="12">
          <cell r="B12" t="str">
            <v>No.</v>
          </cell>
          <cell r="D12" t="str">
            <v>Description</v>
          </cell>
          <cell r="F12" t="str">
            <v>Ref.</v>
          </cell>
        </row>
        <row r="14">
          <cell r="D14" t="str">
            <v>Plant in Service</v>
          </cell>
        </row>
        <row r="15">
          <cell r="B15" t="str">
            <v>1.</v>
          </cell>
          <cell r="D15" t="str">
            <v>Utility Plant</v>
          </cell>
          <cell r="F15" t="str">
            <v>Sch C-1</v>
          </cell>
        </row>
        <row r="17">
          <cell r="B17" t="str">
            <v>2.</v>
          </cell>
          <cell r="D17" t="str">
            <v>Accumulated Depreciation</v>
          </cell>
          <cell r="F17" t="str">
            <v>Sch D-1</v>
          </cell>
        </row>
        <row r="19">
          <cell r="B19" t="str">
            <v>3.</v>
          </cell>
          <cell r="D19" t="str">
            <v>Plant held for future use</v>
          </cell>
          <cell r="F19" t="str">
            <v>Sch C-1</v>
          </cell>
        </row>
        <row r="21">
          <cell r="B21" t="str">
            <v>4.</v>
          </cell>
          <cell r="D21" t="str">
            <v>Net Plant</v>
          </cell>
        </row>
        <row r="23">
          <cell r="B23" t="str">
            <v>5.</v>
          </cell>
          <cell r="D23" t="str">
            <v>Other Rate Base Investment</v>
          </cell>
        </row>
        <row r="24">
          <cell r="D24" t="str">
            <v>Cash Working Capital</v>
          </cell>
          <cell r="F24" t="str">
            <v>Sch E-1</v>
          </cell>
        </row>
        <row r="26">
          <cell r="B26" t="str">
            <v>6.</v>
          </cell>
          <cell r="D26" t="str">
            <v>Prepayments</v>
          </cell>
          <cell r="F26" t="str">
            <v>Sch B 2-1</v>
          </cell>
        </row>
        <row r="28">
          <cell r="B28" t="str">
            <v>7.</v>
          </cell>
          <cell r="D28" t="str">
            <v>Material &amp; Supplies</v>
          </cell>
          <cell r="F28" t="str">
            <v>Sch B 2-1</v>
          </cell>
        </row>
        <row r="30">
          <cell r="B30" t="str">
            <v>8.</v>
          </cell>
          <cell r="D30" t="str">
            <v>Fuel Inventories</v>
          </cell>
          <cell r="F30" t="str">
            <v>Sch B 2-1</v>
          </cell>
        </row>
        <row r="32">
          <cell r="B32" t="str">
            <v>9.</v>
          </cell>
          <cell r="D32" t="str">
            <v>Gas in Storage</v>
          </cell>
          <cell r="F32" t="str">
            <v>Sch B 2-1</v>
          </cell>
        </row>
        <row r="34">
          <cell r="B34" t="str">
            <v>10.</v>
          </cell>
          <cell r="D34" t="str">
            <v>Other</v>
          </cell>
        </row>
        <row r="36">
          <cell r="B36" t="str">
            <v>11.</v>
          </cell>
          <cell r="D36" t="str">
            <v>Rate Base Additions &amp; Reductions</v>
          </cell>
        </row>
        <row r="37">
          <cell r="D37" t="str">
            <v>Accum Deferred Inc Taxes</v>
          </cell>
          <cell r="F37" t="str">
            <v>Sch B 2-2</v>
          </cell>
        </row>
        <row r="39">
          <cell r="B39" t="str">
            <v>13.</v>
          </cell>
          <cell r="D39" t="str">
            <v>Regulatory Assets</v>
          </cell>
          <cell r="F39" t="str">
            <v>Sch B 2-4</v>
          </cell>
        </row>
        <row r="41">
          <cell r="B41" t="str">
            <v>14.</v>
          </cell>
          <cell r="D41" t="str">
            <v>Regulatory Liabilities</v>
          </cell>
          <cell r="F41" t="str">
            <v>Sch B 2-4</v>
          </cell>
        </row>
      </sheetData>
      <sheetData sheetId="9"/>
      <sheetData sheetId="10"/>
      <sheetData sheetId="11" refreshError="1">
        <row r="2">
          <cell r="B2" t="str">
            <v>SCHEDULE   C - 2</v>
          </cell>
        </row>
        <row r="4">
          <cell r="A4" t="str">
            <v>OKLAHOMA GAS AND ELECTRIC SERVICES</v>
          </cell>
        </row>
        <row r="5">
          <cell r="A5" t="str">
            <v>ADJUSTMENTS TO PLANT IN SERVICE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8">
          <cell r="D8" t="str">
            <v xml:space="preserve">   &lt;&lt;&lt;</v>
          </cell>
          <cell r="E8" t="str">
            <v xml:space="preserve">  shows where data was entered in last rate case ….  Fyi only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CWIP</v>
          </cell>
        </row>
        <row r="19">
          <cell r="B19" t="str">
            <v>5.</v>
          </cell>
          <cell r="F19" t="str">
            <v>TOTAL INTANGIBLE PLANT</v>
          </cell>
        </row>
        <row r="21">
          <cell r="F21" t="str">
            <v xml:space="preserve">            PRODUCTION PLANT</v>
          </cell>
        </row>
        <row r="22">
          <cell r="F22" t="str">
            <v xml:space="preserve">   STEAM PRODUCTION</v>
          </cell>
        </row>
        <row r="23">
          <cell r="B23" t="str">
            <v>6.</v>
          </cell>
          <cell r="D23">
            <v>310</v>
          </cell>
          <cell r="F23" t="str">
            <v>Land and Land Rights</v>
          </cell>
        </row>
        <row r="24">
          <cell r="B24" t="str">
            <v>7.</v>
          </cell>
          <cell r="D24">
            <v>311</v>
          </cell>
          <cell r="F24" t="str">
            <v>Structures and Improvements</v>
          </cell>
        </row>
        <row r="25">
          <cell r="B25" t="str">
            <v>8.</v>
          </cell>
          <cell r="D25">
            <v>312</v>
          </cell>
          <cell r="F25" t="str">
            <v>Boiler Plant Equipment</v>
          </cell>
        </row>
        <row r="26">
          <cell r="B26" t="str">
            <v>9.</v>
          </cell>
          <cell r="D26">
            <v>313</v>
          </cell>
          <cell r="F26" t="str">
            <v>Engines and Engine-Driven Generators</v>
          </cell>
        </row>
        <row r="27">
          <cell r="B27" t="str">
            <v>10.</v>
          </cell>
          <cell r="D27">
            <v>314</v>
          </cell>
          <cell r="F27" t="str">
            <v>Turbogenerator Units</v>
          </cell>
        </row>
        <row r="28">
          <cell r="B28" t="str">
            <v>11.</v>
          </cell>
          <cell r="D28">
            <v>315</v>
          </cell>
          <cell r="F28" t="str">
            <v>Accessory Electric Equipment</v>
          </cell>
        </row>
        <row r="29">
          <cell r="B29" t="str">
            <v>12.</v>
          </cell>
          <cell r="D29">
            <v>316</v>
          </cell>
          <cell r="F29" t="str">
            <v>Miscellaneous Power Plant Equipment</v>
          </cell>
        </row>
        <row r="30">
          <cell r="B30" t="str">
            <v>13.</v>
          </cell>
          <cell r="F30" t="str">
            <v>TOTAL STEAM PRODUCTION</v>
          </cell>
        </row>
        <row r="32">
          <cell r="F32" t="str">
            <v xml:space="preserve">   OTHER PRODUCTION</v>
          </cell>
        </row>
        <row r="33">
          <cell r="B33" t="str">
            <v>14.</v>
          </cell>
          <cell r="D33">
            <v>340</v>
          </cell>
          <cell r="F33" t="str">
            <v>Land and Land Rights</v>
          </cell>
        </row>
        <row r="34">
          <cell r="B34" t="str">
            <v>15.</v>
          </cell>
          <cell r="D34">
            <v>341</v>
          </cell>
          <cell r="F34" t="str">
            <v>Structures and Improvements</v>
          </cell>
        </row>
        <row r="35">
          <cell r="B35" t="str">
            <v>16.</v>
          </cell>
          <cell r="D35">
            <v>342</v>
          </cell>
          <cell r="F35" t="str">
            <v>Fuel Holders, Producers and Accessories</v>
          </cell>
        </row>
        <row r="36">
          <cell r="B36" t="str">
            <v>17.</v>
          </cell>
          <cell r="D36">
            <v>343</v>
          </cell>
          <cell r="F36" t="str">
            <v>Prime movers</v>
          </cell>
        </row>
        <row r="37">
          <cell r="B37" t="str">
            <v>18.</v>
          </cell>
          <cell r="D37">
            <v>344</v>
          </cell>
          <cell r="F37" t="str">
            <v>Generators</v>
          </cell>
        </row>
        <row r="38">
          <cell r="B38" t="str">
            <v>19.</v>
          </cell>
          <cell r="D38">
            <v>345</v>
          </cell>
          <cell r="F38" t="str">
            <v>Accessory Electric Equipment</v>
          </cell>
        </row>
        <row r="39">
          <cell r="B39" t="str">
            <v>20.</v>
          </cell>
          <cell r="D39">
            <v>346</v>
          </cell>
          <cell r="F39" t="str">
            <v>Miscellaneous Power Plant Equipment</v>
          </cell>
        </row>
        <row r="40">
          <cell r="B40" t="str">
            <v>21.</v>
          </cell>
          <cell r="F40" t="str">
            <v>TOTAL OTHER PRODUCTION</v>
          </cell>
        </row>
        <row r="42">
          <cell r="B42" t="str">
            <v>22.</v>
          </cell>
          <cell r="F42" t="str">
            <v>CWIP</v>
          </cell>
        </row>
      </sheetData>
      <sheetData sheetId="12"/>
      <sheetData sheetId="13"/>
      <sheetData sheetId="14" refreshError="1">
        <row r="2">
          <cell r="B2" t="str">
            <v>SCHEDULE   D - 2</v>
          </cell>
        </row>
        <row r="4">
          <cell r="A4" t="str">
            <v>OKLAHOMA GAS AND ELECTRIC SERVICES</v>
          </cell>
        </row>
        <row r="5">
          <cell r="A5" t="str">
            <v>ADJUSTMENTS TO ACCUMULATED PROVISION FOR DEPRECIATION, AMORTIZATION AND DEPLETION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TOTAL INTANGIBLE PLANT</v>
          </cell>
        </row>
        <row r="20">
          <cell r="F20" t="str">
            <v xml:space="preserve">            PRODUCTION PLANT</v>
          </cell>
        </row>
        <row r="21">
          <cell r="F21" t="str">
            <v xml:space="preserve">   STEAM PRODUCTION</v>
          </cell>
        </row>
        <row r="22">
          <cell r="B22" t="str">
            <v>5.</v>
          </cell>
          <cell r="D22">
            <v>310</v>
          </cell>
          <cell r="F22" t="str">
            <v>Land and Land Rights</v>
          </cell>
        </row>
        <row r="23">
          <cell r="B23" t="str">
            <v>6.</v>
          </cell>
          <cell r="D23">
            <v>311</v>
          </cell>
          <cell r="F23" t="str">
            <v>Structures and Improvements</v>
          </cell>
        </row>
        <row r="24">
          <cell r="B24" t="str">
            <v>7.</v>
          </cell>
          <cell r="D24">
            <v>312</v>
          </cell>
          <cell r="F24" t="str">
            <v>Boiler Plant Equipment</v>
          </cell>
        </row>
        <row r="25">
          <cell r="B25" t="str">
            <v>8.</v>
          </cell>
          <cell r="D25">
            <v>313</v>
          </cell>
          <cell r="F25" t="str">
            <v>Engines and Engine-Driven Generators</v>
          </cell>
        </row>
        <row r="26">
          <cell r="B26" t="str">
            <v>9.</v>
          </cell>
          <cell r="D26">
            <v>314</v>
          </cell>
          <cell r="F26" t="str">
            <v>Turbogenerator Units</v>
          </cell>
        </row>
        <row r="27">
          <cell r="B27" t="str">
            <v>10.</v>
          </cell>
          <cell r="D27">
            <v>315</v>
          </cell>
          <cell r="F27" t="str">
            <v>Accessory Electric Equipment</v>
          </cell>
        </row>
        <row r="28">
          <cell r="B28" t="str">
            <v>11.</v>
          </cell>
          <cell r="D28">
            <v>316</v>
          </cell>
          <cell r="F28" t="str">
            <v>Miscellaneous Power Plant Equipment</v>
          </cell>
        </row>
        <row r="29">
          <cell r="B29" t="str">
            <v>12.</v>
          </cell>
          <cell r="F29" t="str">
            <v>TOTAL STEAM PRODUCTION</v>
          </cell>
        </row>
        <row r="31">
          <cell r="F31" t="str">
            <v xml:space="preserve">   OTHER PRODUCTION</v>
          </cell>
        </row>
        <row r="32">
          <cell r="B32" t="str">
            <v>13.</v>
          </cell>
          <cell r="D32">
            <v>340</v>
          </cell>
          <cell r="F32" t="str">
            <v>Land and Land Rights</v>
          </cell>
        </row>
        <row r="33">
          <cell r="B33" t="str">
            <v>14.</v>
          </cell>
          <cell r="D33">
            <v>341</v>
          </cell>
          <cell r="F33" t="str">
            <v>Structures and Improvements</v>
          </cell>
        </row>
        <row r="34">
          <cell r="B34" t="str">
            <v>15.</v>
          </cell>
          <cell r="D34">
            <v>342</v>
          </cell>
          <cell r="F34" t="str">
            <v>Fuel Holders, Producers and Accessories</v>
          </cell>
        </row>
        <row r="35">
          <cell r="B35" t="str">
            <v>16.</v>
          </cell>
          <cell r="D35">
            <v>343</v>
          </cell>
          <cell r="F35" t="str">
            <v>Prime movers</v>
          </cell>
        </row>
        <row r="36">
          <cell r="B36" t="str">
            <v>17.</v>
          </cell>
          <cell r="D36">
            <v>344</v>
          </cell>
          <cell r="F36" t="str">
            <v>Generators</v>
          </cell>
        </row>
        <row r="37">
          <cell r="B37" t="str">
            <v>18.</v>
          </cell>
          <cell r="D37">
            <v>345</v>
          </cell>
          <cell r="F37" t="str">
            <v>Accessory Electric Equipment</v>
          </cell>
        </row>
        <row r="38">
          <cell r="B38" t="str">
            <v>19.</v>
          </cell>
          <cell r="D38">
            <v>346</v>
          </cell>
          <cell r="F38" t="str">
            <v>Miscellaneous Power Plant Equipment</v>
          </cell>
        </row>
        <row r="39">
          <cell r="B39" t="str">
            <v>20.</v>
          </cell>
          <cell r="F39" t="str">
            <v>TOTAL OTHER PRODUCTION</v>
          </cell>
        </row>
        <row r="41">
          <cell r="B41" t="str">
            <v>21.</v>
          </cell>
          <cell r="F41" t="str">
            <v>TOTAL PRODUCTION PLANT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2">
          <cell r="B2" t="str">
            <v>SCHEDULE  H - 2</v>
          </cell>
        </row>
        <row r="4">
          <cell r="B4" t="str">
            <v>OKLAHOMA GAS AND ELECTRIC SERVICES</v>
          </cell>
        </row>
        <row r="5">
          <cell r="B5" t="str">
            <v>OPERATING INCOME PRO FORMA ADJUSTMENTS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F11" t="str">
            <v>Total</v>
          </cell>
        </row>
        <row r="12">
          <cell r="B12" t="str">
            <v>Line</v>
          </cell>
          <cell r="F12" t="str">
            <v>Company</v>
          </cell>
        </row>
        <row r="13">
          <cell r="B13" t="str">
            <v>No.</v>
          </cell>
          <cell r="D13" t="str">
            <v>Description</v>
          </cell>
          <cell r="F13" t="str">
            <v>Per Books</v>
          </cell>
        </row>
        <row r="15">
          <cell r="B15" t="str">
            <v>1.</v>
          </cell>
          <cell r="D15" t="str">
            <v>Operating Revenue:</v>
          </cell>
        </row>
        <row r="16">
          <cell r="B16" t="str">
            <v>2.</v>
          </cell>
          <cell r="D16" t="str">
            <v xml:space="preserve">     Electric </v>
          </cell>
          <cell r="F16">
            <v>1149203275</v>
          </cell>
        </row>
        <row r="17">
          <cell r="B17" t="str">
            <v>3.</v>
          </cell>
          <cell r="D17" t="str">
            <v xml:space="preserve">     Other</v>
          </cell>
          <cell r="F17">
            <v>19083683</v>
          </cell>
        </row>
        <row r="19">
          <cell r="B19" t="str">
            <v>4.</v>
          </cell>
          <cell r="D19" t="str">
            <v>Total Operating Revenue</v>
          </cell>
          <cell r="F19">
            <v>0</v>
          </cell>
        </row>
        <row r="21">
          <cell r="B21" t="str">
            <v>5.</v>
          </cell>
          <cell r="D21" t="str">
            <v>Operating Expenses:</v>
          </cell>
        </row>
        <row r="22">
          <cell r="B22" t="str">
            <v>6.</v>
          </cell>
          <cell r="D22" t="str">
            <v xml:space="preserve">     Fuel</v>
          </cell>
          <cell r="F22">
            <v>304775108</v>
          </cell>
        </row>
        <row r="23">
          <cell r="B23" t="str">
            <v>7.</v>
          </cell>
          <cell r="D23" t="str">
            <v xml:space="preserve">     Purchased Power</v>
          </cell>
          <cell r="F23">
            <v>216597409</v>
          </cell>
        </row>
        <row r="24">
          <cell r="B24" t="str">
            <v>8.</v>
          </cell>
          <cell r="D24" t="str">
            <v xml:space="preserve">     Other O&amp;M</v>
          </cell>
          <cell r="F24">
            <v>249872967</v>
          </cell>
        </row>
        <row r="25">
          <cell r="B25" t="str">
            <v>9.</v>
          </cell>
          <cell r="D25" t="str">
            <v xml:space="preserve">     Depreciation</v>
          </cell>
          <cell r="F25">
            <v>110718649</v>
          </cell>
        </row>
        <row r="26">
          <cell r="B26" t="str">
            <v>10.</v>
          </cell>
          <cell r="D26" t="str">
            <v xml:space="preserve">     Misc. Taxes</v>
          </cell>
          <cell r="F26">
            <v>101895</v>
          </cell>
        </row>
        <row r="27">
          <cell r="B27" t="str">
            <v>11.</v>
          </cell>
          <cell r="D27" t="str">
            <v xml:space="preserve">     Property Taxes</v>
          </cell>
          <cell r="F27">
            <v>33272491</v>
          </cell>
        </row>
        <row r="28">
          <cell r="B28" t="str">
            <v>12.</v>
          </cell>
          <cell r="D28" t="str">
            <v xml:space="preserve">     Payroll Taxes</v>
          </cell>
          <cell r="F28">
            <v>6615366</v>
          </cell>
        </row>
        <row r="30">
          <cell r="B30" t="str">
            <v>13.</v>
          </cell>
          <cell r="D30" t="str">
            <v>Total Operating Expenses</v>
          </cell>
          <cell r="F30">
            <v>0</v>
          </cell>
        </row>
        <row r="32">
          <cell r="B32" t="str">
            <v>14.</v>
          </cell>
          <cell r="D32" t="str">
            <v>Operating Income Before Income Tax</v>
          </cell>
          <cell r="F32">
            <v>0</v>
          </cell>
        </row>
        <row r="34">
          <cell r="B34" t="str">
            <v>15.</v>
          </cell>
          <cell r="D34" t="str">
            <v>Less: Income Tax</v>
          </cell>
          <cell r="F34">
            <v>0</v>
          </cell>
        </row>
        <row r="36">
          <cell r="B36" t="str">
            <v>16.</v>
          </cell>
          <cell r="D36" t="str">
            <v>Operating Income</v>
          </cell>
          <cell r="F36">
            <v>0</v>
          </cell>
        </row>
      </sheetData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Exh 1"/>
      <sheetName val="Wp 1-1"/>
      <sheetName val="Exh 2"/>
      <sheetName val="Wp 2-1"/>
      <sheetName val="Wp 2-2 Res"/>
      <sheetName val="Wp 2-2 Com"/>
      <sheetName val="Wp 2-2 Ind"/>
      <sheetName val="Wp 2-3 Res"/>
      <sheetName val="Wp 2-3 Com"/>
      <sheetName val="Wp 2-3 Ind"/>
      <sheetName val="Wp 2-4"/>
      <sheetName val="Wp 2-5"/>
      <sheetName val="WP 2-6"/>
      <sheetName val="WP 2-6-2"/>
      <sheetName val="WP2-6-3"/>
      <sheetName val="Exh 3"/>
      <sheetName val="Exh 4"/>
      <sheetName val="Wp 4-1"/>
      <sheetName val="Wp 4-2"/>
      <sheetName val="Wp 4-3"/>
      <sheetName val="Wp 4-4"/>
      <sheetName val="Wp 4-5"/>
      <sheetName val="Wp 4-6"/>
      <sheetName val="Wp 4-7"/>
      <sheetName val="Exh 5"/>
      <sheetName val="Wp 5-1"/>
      <sheetName val="Wp 5-2"/>
      <sheetName val="Wp 5-3"/>
      <sheetName val="wp 5-4"/>
      <sheetName val="Exh 6"/>
      <sheetName val="Wp 6-1"/>
      <sheetName val="Wp 6-2"/>
      <sheetName val="Wp 6-3"/>
      <sheetName val="Wp 6-4"/>
      <sheetName val="Exh 7"/>
      <sheetName val="Wp 7-1"/>
      <sheetName val="Wp 7-1-1"/>
      <sheetName val="Wp 7-1-2"/>
      <sheetName val="Wp 7-2"/>
      <sheetName val="Wp 7-2-1"/>
      <sheetName val="Wp 7-2-2"/>
      <sheetName val="Wp 7-3"/>
      <sheetName val="Wp 7-4"/>
      <sheetName val="Wp 7-5"/>
      <sheetName val="Wp 7-6"/>
      <sheetName val="Wp 7-7"/>
      <sheetName val="Exh 8"/>
      <sheetName val="Exh 9"/>
      <sheetName val="Wp 9-1"/>
      <sheetName val="Module1"/>
    </sheetNames>
    <sheetDataSet>
      <sheetData sheetId="0">
        <row r="20">
          <cell r="D20">
            <v>37042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ECT_A"/>
      <sheetName val="WP_B1"/>
      <sheetName val="WP_B2"/>
      <sheetName val="WP_B4"/>
      <sheetName val="WP_B5"/>
      <sheetName val="WP_B6"/>
      <sheetName val="WP_B6.1"/>
      <sheetName val="WP_B6.2"/>
      <sheetName val="WP_B7"/>
      <sheetName val="WP_B8"/>
      <sheetName val="WP_B9"/>
      <sheetName val="WP_C1"/>
      <sheetName val="WP_C1.1"/>
      <sheetName val="WP_C1.2"/>
      <sheetName val="WP_C2"/>
      <sheetName val="WP_C3"/>
      <sheetName val="WP_C4"/>
      <sheetName val="WP_C4a"/>
      <sheetName val="WP_C4.1"/>
      <sheetName val="WP_C4.2"/>
      <sheetName val="WP_C4.3"/>
      <sheetName val="WP_C5"/>
      <sheetName val="WP_C6"/>
      <sheetName val="WP_C7"/>
      <sheetName val="WP_C8"/>
      <sheetName val="WP_C9"/>
      <sheetName val="WP_C10"/>
      <sheetName val="WP_C11"/>
      <sheetName val="WP_C12"/>
      <sheetName val="WP_C13"/>
      <sheetName val="WP_C14"/>
      <sheetName val="WP_D1"/>
      <sheetName val="WP_D2"/>
      <sheetName val="WP_E1 "/>
      <sheetName val="WP_E1.1"/>
      <sheetName val="WP_E2"/>
      <sheetName val="WP_E3"/>
      <sheetName val="WP_E4"/>
      <sheetName val="WP_E5"/>
      <sheetName val="WP_F1"/>
      <sheetName val="WP_F-2"/>
      <sheetName val="WP_F-2-1"/>
      <sheetName val="WP_F-2-2"/>
      <sheetName val="WP_F-3"/>
      <sheetName val="WP_F-3-1"/>
      <sheetName val="WP_F-3-2"/>
      <sheetName val="WP_F-4"/>
      <sheetName val="WP_F-4.1"/>
      <sheetName val="WP_F-4.2"/>
      <sheetName val="WP_F-5"/>
      <sheetName val="WP_F-6"/>
      <sheetName val="WP_F-7"/>
    </sheetNames>
    <sheetDataSet>
      <sheetData sheetId="0"/>
      <sheetData sheetId="1"/>
      <sheetData sheetId="2"/>
      <sheetData sheetId="3"/>
      <sheetData sheetId="4"/>
      <sheetData sheetId="5">
        <row r="14">
          <cell r="B14" t="str">
            <v>1.</v>
          </cell>
          <cell r="D14" t="str">
            <v>December 1994</v>
          </cell>
          <cell r="F14">
            <v>24941476.600000001</v>
          </cell>
          <cell r="H14">
            <v>1866801.99</v>
          </cell>
          <cell r="J14">
            <v>26808278.59</v>
          </cell>
        </row>
        <row r="15">
          <cell r="B15" t="str">
            <v>2.</v>
          </cell>
          <cell r="D15" t="str">
            <v>January 1995</v>
          </cell>
          <cell r="F15">
            <v>25485000.73</v>
          </cell>
          <cell r="H15">
            <v>1814996.68</v>
          </cell>
          <cell r="J15">
            <v>27299997.41</v>
          </cell>
        </row>
        <row r="16">
          <cell r="B16" t="str">
            <v>3.</v>
          </cell>
          <cell r="D16" t="str">
            <v>February 1995</v>
          </cell>
          <cell r="F16">
            <v>24987449.539999999</v>
          </cell>
          <cell r="H16">
            <v>1814532.74</v>
          </cell>
          <cell r="J16">
            <v>26801982.279999997</v>
          </cell>
        </row>
        <row r="17">
          <cell r="B17" t="str">
            <v>4.</v>
          </cell>
          <cell r="D17" t="str">
            <v>March 1995</v>
          </cell>
          <cell r="F17">
            <v>25178482.41</v>
          </cell>
          <cell r="H17">
            <v>2163538.5099999998</v>
          </cell>
          <cell r="J17">
            <v>27342020.920000002</v>
          </cell>
        </row>
        <row r="18">
          <cell r="B18" t="str">
            <v>5.</v>
          </cell>
          <cell r="D18" t="str">
            <v>April 1995</v>
          </cell>
          <cell r="F18">
            <v>24197150.059999999</v>
          </cell>
          <cell r="H18">
            <v>2279739.9700000002</v>
          </cell>
          <cell r="J18">
            <v>26476890.029999997</v>
          </cell>
        </row>
        <row r="19">
          <cell r="B19" t="str">
            <v>6.</v>
          </cell>
          <cell r="D19" t="str">
            <v>May 1995</v>
          </cell>
          <cell r="F19">
            <v>23165235.16</v>
          </cell>
          <cell r="H19">
            <v>2343292.67</v>
          </cell>
          <cell r="J19">
            <v>25508527.829999998</v>
          </cell>
        </row>
        <row r="20">
          <cell r="B20" t="str">
            <v>7.</v>
          </cell>
          <cell r="D20" t="str">
            <v>June 1995</v>
          </cell>
          <cell r="F20">
            <v>21010269.390000001</v>
          </cell>
          <cell r="H20">
            <v>2226928.59</v>
          </cell>
          <cell r="J20">
            <v>23237197.98</v>
          </cell>
        </row>
        <row r="21">
          <cell r="B21" t="str">
            <v>8.</v>
          </cell>
          <cell r="D21" t="str">
            <v>July 1995</v>
          </cell>
          <cell r="F21">
            <v>19948585.600000001</v>
          </cell>
          <cell r="H21">
            <v>2104992.17</v>
          </cell>
          <cell r="J21">
            <v>22053577.770000003</v>
          </cell>
        </row>
        <row r="22">
          <cell r="B22" t="str">
            <v>9.</v>
          </cell>
          <cell r="D22" t="str">
            <v>August 1995</v>
          </cell>
          <cell r="F22">
            <v>18877211.559999999</v>
          </cell>
          <cell r="H22">
            <v>1470401.39</v>
          </cell>
          <cell r="J22">
            <v>20347612.949999999</v>
          </cell>
        </row>
        <row r="23">
          <cell r="B23" t="str">
            <v>10.</v>
          </cell>
          <cell r="D23" t="str">
            <v>September 1995</v>
          </cell>
          <cell r="F23">
            <v>18181226.510000002</v>
          </cell>
          <cell r="H23">
            <v>1189428.6499999999</v>
          </cell>
          <cell r="J23">
            <v>19370655.16</v>
          </cell>
        </row>
        <row r="24">
          <cell r="B24" t="str">
            <v>11.</v>
          </cell>
          <cell r="D24" t="str">
            <v>October 1995</v>
          </cell>
          <cell r="F24">
            <v>17322422.190000001</v>
          </cell>
          <cell r="H24">
            <v>832329.37</v>
          </cell>
          <cell r="J24">
            <v>18154751.560000002</v>
          </cell>
        </row>
        <row r="25">
          <cell r="B25" t="str">
            <v>12.</v>
          </cell>
          <cell r="D25" t="str">
            <v>November 1995</v>
          </cell>
          <cell r="F25">
            <v>16855400.690000001</v>
          </cell>
          <cell r="H25">
            <v>1273455.75</v>
          </cell>
          <cell r="J25">
            <v>18128856.440000001</v>
          </cell>
        </row>
        <row r="26">
          <cell r="B26" t="str">
            <v>13.</v>
          </cell>
          <cell r="D26" t="str">
            <v>December 1995</v>
          </cell>
          <cell r="F26">
            <v>17102940.969999999</v>
          </cell>
          <cell r="H26">
            <v>1752853.75</v>
          </cell>
          <cell r="J26">
            <v>18855794.719999999</v>
          </cell>
        </row>
        <row r="28">
          <cell r="B28" t="str">
            <v>14.</v>
          </cell>
          <cell r="D28" t="str">
            <v>13 month average</v>
          </cell>
          <cell r="F28">
            <v>21327142.416153844</v>
          </cell>
          <cell r="H28">
            <v>1779484.0176923077</v>
          </cell>
          <cell r="J28">
            <v>23106626.433846153</v>
          </cell>
        </row>
      </sheetData>
      <sheetData sheetId="6"/>
      <sheetData sheetId="7"/>
      <sheetData sheetId="8"/>
      <sheetData sheetId="9"/>
      <sheetData sheetId="10"/>
      <sheetData sheetId="11">
        <row r="31">
          <cell r="F31" t="str">
            <v>Group</v>
          </cell>
          <cell r="H31" t="str">
            <v>Workers</v>
          </cell>
          <cell r="J31" t="str">
            <v>Rate</v>
          </cell>
          <cell r="L31" t="str">
            <v>Post Retirement</v>
          </cell>
          <cell r="N31" t="str">
            <v>Post Retirement</v>
          </cell>
          <cell r="P31" t="str">
            <v>Incentive</v>
          </cell>
          <cell r="R31" t="str">
            <v>Severance</v>
          </cell>
        </row>
        <row r="32">
          <cell r="D32" t="str">
            <v>Month</v>
          </cell>
          <cell r="F32" t="str">
            <v>Dental</v>
          </cell>
          <cell r="H32" t="str">
            <v>Comp</v>
          </cell>
          <cell r="J32" t="str">
            <v>Refunds</v>
          </cell>
          <cell r="L32" t="str">
            <v>Medical</v>
          </cell>
          <cell r="N32" t="str">
            <v>Life</v>
          </cell>
          <cell r="P32" t="str">
            <v>Compensation</v>
          </cell>
          <cell r="R32" t="str">
            <v>Compensation</v>
          </cell>
        </row>
        <row r="34">
          <cell r="B34" t="str">
            <v>15.</v>
          </cell>
          <cell r="D34" t="str">
            <v>December 1994</v>
          </cell>
          <cell r="F34">
            <v>30358.33</v>
          </cell>
          <cell r="H34">
            <v>5170388.96</v>
          </cell>
          <cell r="J34">
            <v>2970183.74</v>
          </cell>
          <cell r="L34">
            <v>0</v>
          </cell>
          <cell r="N34">
            <v>32447.89</v>
          </cell>
          <cell r="P34">
            <v>400000</v>
          </cell>
          <cell r="R34">
            <v>1441439</v>
          </cell>
        </row>
        <row r="35">
          <cell r="B35" t="str">
            <v>16.</v>
          </cell>
          <cell r="D35" t="str">
            <v>January 1995</v>
          </cell>
          <cell r="F35">
            <v>33319.870000000003</v>
          </cell>
          <cell r="H35">
            <v>5151038.8099999996</v>
          </cell>
          <cell r="J35">
            <v>2970184.74</v>
          </cell>
          <cell r="L35">
            <v>18265.27</v>
          </cell>
          <cell r="N35">
            <v>43220.53</v>
          </cell>
          <cell r="P35">
            <v>441667</v>
          </cell>
          <cell r="R35">
            <v>1177844</v>
          </cell>
        </row>
        <row r="36">
          <cell r="B36" t="str">
            <v>17.</v>
          </cell>
          <cell r="D36" t="str">
            <v>February 1995</v>
          </cell>
          <cell r="F36">
            <v>45759.4</v>
          </cell>
          <cell r="H36">
            <v>5755217.0899999999</v>
          </cell>
          <cell r="J36">
            <v>2970184.74</v>
          </cell>
          <cell r="L36">
            <v>-48260.160000000003</v>
          </cell>
          <cell r="N36">
            <v>47433.53</v>
          </cell>
          <cell r="P36">
            <v>483334</v>
          </cell>
          <cell r="R36">
            <v>994287.87</v>
          </cell>
        </row>
        <row r="37">
          <cell r="B37" t="str">
            <v>18.</v>
          </cell>
          <cell r="D37" t="str">
            <v>March 1995</v>
          </cell>
          <cell r="F37">
            <v>52402.04</v>
          </cell>
          <cell r="H37">
            <v>5652991.3499999996</v>
          </cell>
          <cell r="J37">
            <v>2000000</v>
          </cell>
          <cell r="L37">
            <v>-244097.81</v>
          </cell>
          <cell r="N37">
            <v>-3894.47</v>
          </cell>
          <cell r="P37">
            <v>36161</v>
          </cell>
          <cell r="R37">
            <v>875794.72</v>
          </cell>
        </row>
        <row r="38">
          <cell r="B38" t="str">
            <v>19.</v>
          </cell>
          <cell r="D38" t="str">
            <v>April 1995</v>
          </cell>
          <cell r="F38">
            <v>73487.13</v>
          </cell>
          <cell r="H38">
            <v>5480393.5300000003</v>
          </cell>
          <cell r="J38">
            <v>2000000</v>
          </cell>
          <cell r="L38">
            <v>-360241.96</v>
          </cell>
          <cell r="N38">
            <v>-36243.19</v>
          </cell>
          <cell r="P38">
            <v>77828</v>
          </cell>
          <cell r="R38">
            <v>816363.78</v>
          </cell>
        </row>
        <row r="39">
          <cell r="B39" t="str">
            <v>20.</v>
          </cell>
          <cell r="D39" t="str">
            <v>May 1995</v>
          </cell>
          <cell r="F39">
            <v>67667.02</v>
          </cell>
          <cell r="H39">
            <v>5490327.5300000003</v>
          </cell>
          <cell r="J39">
            <v>2000000</v>
          </cell>
          <cell r="L39">
            <v>-592392.78</v>
          </cell>
          <cell r="N39">
            <v>38756.81</v>
          </cell>
          <cell r="P39">
            <v>119495</v>
          </cell>
          <cell r="R39">
            <v>793188.66</v>
          </cell>
        </row>
        <row r="40">
          <cell r="B40" t="str">
            <v>21.</v>
          </cell>
          <cell r="D40" t="str">
            <v>June 1995</v>
          </cell>
          <cell r="F40">
            <v>83440.09</v>
          </cell>
          <cell r="H40">
            <v>5622117.9500000002</v>
          </cell>
          <cell r="J40">
            <v>4650000</v>
          </cell>
          <cell r="L40">
            <v>-646602.88</v>
          </cell>
          <cell r="N40">
            <v>-11678.11</v>
          </cell>
          <cell r="P40">
            <v>161161</v>
          </cell>
          <cell r="R40">
            <v>782547.16</v>
          </cell>
        </row>
        <row r="41">
          <cell r="B41" t="str">
            <v>22.</v>
          </cell>
          <cell r="D41" t="str">
            <v>July 1995</v>
          </cell>
          <cell r="F41">
            <v>86127.38</v>
          </cell>
          <cell r="H41">
            <v>5450518.1500000004</v>
          </cell>
          <cell r="J41">
            <v>4650000</v>
          </cell>
          <cell r="L41">
            <v>-427867.11</v>
          </cell>
          <cell r="N41">
            <v>-34648.35</v>
          </cell>
          <cell r="P41">
            <v>202828</v>
          </cell>
          <cell r="R41">
            <v>778673.28</v>
          </cell>
        </row>
        <row r="42">
          <cell r="B42" t="str">
            <v>23.</v>
          </cell>
          <cell r="D42" t="str">
            <v>August 1995</v>
          </cell>
          <cell r="F42">
            <v>95197.93</v>
          </cell>
          <cell r="H42">
            <v>5872340.1600000001</v>
          </cell>
          <cell r="J42">
            <v>4650000</v>
          </cell>
          <cell r="L42">
            <v>-501333.55</v>
          </cell>
          <cell r="N42">
            <v>-46707.63</v>
          </cell>
          <cell r="P42">
            <v>333334</v>
          </cell>
          <cell r="R42">
            <v>777543.63</v>
          </cell>
        </row>
        <row r="43">
          <cell r="B43" t="str">
            <v>24.</v>
          </cell>
          <cell r="D43" t="str">
            <v>September 1995</v>
          </cell>
          <cell r="F43">
            <v>94530.13</v>
          </cell>
          <cell r="H43">
            <v>5795458.7300000004</v>
          </cell>
          <cell r="J43">
            <v>5050000</v>
          </cell>
          <cell r="L43">
            <v>-608582.40000000002</v>
          </cell>
          <cell r="N43">
            <v>-79414.7</v>
          </cell>
          <cell r="P43">
            <v>375000</v>
          </cell>
          <cell r="R43">
            <v>776193.63</v>
          </cell>
        </row>
        <row r="44">
          <cell r="B44" t="str">
            <v>25.</v>
          </cell>
          <cell r="D44" t="str">
            <v>October 1995</v>
          </cell>
          <cell r="F44">
            <v>115083.46</v>
          </cell>
          <cell r="H44">
            <v>5758658.5700000003</v>
          </cell>
          <cell r="J44">
            <v>5050000</v>
          </cell>
          <cell r="L44">
            <v>-687945.5</v>
          </cell>
          <cell r="N44">
            <v>-18529.939999999999</v>
          </cell>
          <cell r="P44">
            <v>416667</v>
          </cell>
          <cell r="R44">
            <v>774931.63</v>
          </cell>
        </row>
        <row r="45">
          <cell r="B45" t="str">
            <v>26.</v>
          </cell>
          <cell r="D45" t="str">
            <v>November 1995</v>
          </cell>
          <cell r="F45">
            <v>91129.83</v>
          </cell>
          <cell r="H45">
            <v>5610187.6900000004</v>
          </cell>
          <cell r="J45">
            <v>5111916</v>
          </cell>
          <cell r="L45">
            <v>-413312.39</v>
          </cell>
          <cell r="N45">
            <v>-17650.78</v>
          </cell>
          <cell r="P45">
            <v>458334</v>
          </cell>
          <cell r="R45">
            <v>774616.13</v>
          </cell>
        </row>
        <row r="46">
          <cell r="B46" t="str">
            <v>27.</v>
          </cell>
          <cell r="D46" t="str">
            <v>December 1995</v>
          </cell>
          <cell r="F46">
            <v>66275.490000000005</v>
          </cell>
          <cell r="H46">
            <v>5563949.29</v>
          </cell>
          <cell r="J46">
            <v>2650000</v>
          </cell>
          <cell r="L46">
            <v>0</v>
          </cell>
          <cell r="N46">
            <v>54223.18</v>
          </cell>
          <cell r="P46">
            <v>500000</v>
          </cell>
          <cell r="R46">
            <v>80300.63</v>
          </cell>
        </row>
        <row r="48">
          <cell r="B48" t="str">
            <v>28.</v>
          </cell>
          <cell r="D48" t="str">
            <v>13 month average</v>
          </cell>
          <cell r="F48">
            <v>71906.007692307685</v>
          </cell>
          <cell r="H48">
            <v>5567199.0623076921</v>
          </cell>
          <cell r="J48">
            <v>3594036.0938461539</v>
          </cell>
          <cell r="L48">
            <v>-347105.48230769229</v>
          </cell>
          <cell r="N48">
            <v>-2514.2484615384619</v>
          </cell>
          <cell r="P48">
            <v>308139.15384615387</v>
          </cell>
          <cell r="R48">
            <v>834132.62461538496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P-2"/>
      <sheetName val="DCP-3, P 1"/>
      <sheetName val="DCP-3, P 2"/>
      <sheetName val="DCP-3, P 3"/>
      <sheetName val="DCP-3, P 4"/>
      <sheetName val="DCP-3, P 5"/>
      <sheetName val="DCP-3, P 6"/>
      <sheetName val="DCP-4"/>
      <sheetName val="DCP-6, p1"/>
      <sheetName val="DCP-6, p 2"/>
      <sheetName val="DCP-6, p 3"/>
      <sheetName val="DCP-7"/>
      <sheetName val="DCP-8"/>
      <sheetName val="DCP-9, p1"/>
      <sheetName val="DCP-9, p2"/>
      <sheetName val="DCP-9, p3"/>
      <sheetName val="DCP-9, p4"/>
      <sheetName val="DCP-10"/>
      <sheetName val="DCP-11"/>
      <sheetName val="DCP-12, p 1"/>
      <sheetName val="DCP-13, p 2"/>
      <sheetName val="DCP-13"/>
      <sheetName val="DCP-14, P 1"/>
      <sheetName val="DCP-14, P 2"/>
      <sheetName val="DCP-15"/>
      <sheetName val="DCP-16, p 1"/>
      <sheetName val="DCP-16, p 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5">
          <cell r="B35" t="str">
            <v>Note:  Percentages may not total 100.0% due to rounding.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"/>
      <sheetName val="Sch 2, p 1"/>
      <sheetName val="Sch 2, p 2"/>
      <sheetName val="Sch 2, p 3"/>
      <sheetName val="Sch 2, p 4"/>
      <sheetName val="Sch 2, p 5"/>
      <sheetName val="Sch 2, p 6"/>
      <sheetName val="Sch 3"/>
      <sheetName val="Sch 4"/>
      <sheetName val="Sch 5"/>
      <sheetName val="Sch 6, p 1"/>
      <sheetName val="Sch 6, p 2"/>
      <sheetName val="Sch 7"/>
      <sheetName val="Sch 8, p1"/>
      <sheetName val="Sch 8, p 2"/>
      <sheetName val="Sch 8, p 3"/>
      <sheetName val="Sch 8, p 4"/>
      <sheetName val="Sch 8"/>
      <sheetName val="Sch 10"/>
      <sheetName val="Sch 11, p 1"/>
      <sheetName val="Sch 11, p 2"/>
      <sheetName val="Sch 12"/>
      <sheetName val="Sch 13 WP"/>
      <sheetName val="Sch 13"/>
      <sheetName val="Sch 14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">
          <cell r="A11" t="str">
            <v>Company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-1"/>
      <sheetName val="Wp 2-7-2"/>
      <sheetName val="Wp 2-7-3"/>
      <sheetName val="WP 2-7"/>
      <sheetName val="WP 2-8"/>
      <sheetName val="Wp 2-9"/>
      <sheetName val="not used WP 2-10"/>
      <sheetName val="Schedule 3"/>
      <sheetName val="Wp 3-1 Gas Cost per bk"/>
      <sheetName val="Schedule 4 O&amp;M"/>
      <sheetName val="Wp 4-1 per bk 33,34,35,36,41"/>
      <sheetName val="WP 4-2 payroll"/>
      <sheetName val="WP4-2-1 Labor subaccts"/>
      <sheetName val="WP 4-3 benefits"/>
      <sheetName val="WP 4-3-1 Benefits Adj"/>
      <sheetName val="WP 4-3-2 benefits analysis"/>
      <sheetName val="WP 4-4 alloc gen office"/>
      <sheetName val="Wp 4-4-1 per bk 24,30,31"/>
      <sheetName val="out of period cr Srvc Awd"/>
      <sheetName val="WP 4-5 Dues &amp; Adv"/>
      <sheetName val="WkShtPUC#2"/>
      <sheetName val="Wp 4-5-1 Dues &amp; Adv"/>
      <sheetName val="WP 4-6 Int Cust Dep"/>
      <sheetName val="WP 4-7 CapRate"/>
      <sheetName val="WP 4-8 Uncollectible"/>
      <sheetName val="Schedule 5 taxes other"/>
      <sheetName val="WP 5-1 taxes other"/>
      <sheetName val="Schedule 6 depr amort"/>
      <sheetName val="WP 6-1 SSU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age Gas 1641"/>
      <sheetName val="WP 1641 per bk subaccts"/>
      <sheetName val="WP Storg Gas 1641 Repriced"/>
      <sheetName val="WP PPs 1650"/>
      <sheetName val="WP PPs 165 wksht"/>
      <sheetName val="WP Cust Dep 2350"/>
      <sheetName val="WP Cust Adv 2520"/>
      <sheetName val="DIV012netplant"/>
      <sheetName val="PP Pension 186"/>
      <sheetName val="WP ADIT 1900,2820,2830"/>
      <sheetName val="WP 7-7 Cash Working Capital"/>
      <sheetName val="WP 7-7-1 tax collections"/>
      <sheetName val="Cap Struc"/>
      <sheetName val="WP Equity LTD"/>
      <sheetName val="WP LTD rate"/>
      <sheetName val="WP LTDebt Discount"/>
    </sheetNames>
    <sheetDataSet>
      <sheetData sheetId="0" refreshError="1"/>
      <sheetData sheetId="1">
        <row r="12">
          <cell r="D12">
            <v>0.10525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1"/>
      <sheetName val="WP 1-1"/>
      <sheetName val="WP 1-2"/>
      <sheetName val="WP 1-3"/>
      <sheetName val="WP 1-3-1"/>
      <sheetName val="WP 1-4"/>
      <sheetName val="WP 1-5"/>
      <sheetName val="WP 1-5-1"/>
      <sheetName val="Schedule 2"/>
      <sheetName val="WP 2-1"/>
      <sheetName val="Schedule 3"/>
      <sheetName val="WP 3-1"/>
      <sheetName val="Schedule 4"/>
      <sheetName val="Schedule 5"/>
      <sheetName val="Schedule 6"/>
      <sheetName val="Schedule 7"/>
      <sheetName val="Schedule 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Schedule 3"/>
      <sheetName val="Wp 3-1"/>
      <sheetName val="Schedule 4 O&amp;M"/>
      <sheetName val="Wp 4-1 per bk 33,34,35,36"/>
      <sheetName val="WP 4-2 payroll"/>
      <sheetName val="WP4-2-1 Labor subaccts"/>
      <sheetName val="WP 4-3 benefits"/>
      <sheetName val="WP 4-3-1 benefits"/>
      <sheetName val="WP 4-3-2 benefits subaccts"/>
      <sheetName val="WP 4-4 alloc gen office"/>
      <sheetName val="Wp 4-4-1 per bk 24,30,31"/>
      <sheetName val="WP 4-5 dues donate"/>
      <sheetName val="Wp 4-5-1 dues donate adv"/>
      <sheetName val="WP 4-6 int cust dep"/>
      <sheetName val="WP 4-7 CapRate"/>
      <sheetName val="WP 4-8 Bad Debt"/>
      <sheetName val="Schedule 5 taxes other"/>
      <sheetName val="WP 5-1 taxes other"/>
      <sheetName val="Schedule 6 depr amort"/>
      <sheetName val="WP 6-1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g Gas per bk 1641"/>
      <sheetName val="WP 1641 per bk subaccts"/>
      <sheetName val="WP Storg Gas 1641 Normal"/>
      <sheetName val="WP PPs 1650"/>
      <sheetName val="WP PPs 165 subaccts"/>
      <sheetName val="WP Cust Dep 2350"/>
      <sheetName val="WP Cust Adv 2520"/>
      <sheetName val="PP Pension 186"/>
      <sheetName val="WP2-8 ADIT 1900,2820,2830"/>
      <sheetName val="WP 2-8-1 ADIT"/>
      <sheetName val="WP 7-7 Cash Working Capital"/>
      <sheetName val="WP 7-7-1 tax collections"/>
      <sheetName val="Cap Struc"/>
      <sheetName val="WP Equity LTD"/>
      <sheetName val="WP Equity detail"/>
      <sheetName val="WP LTD Rate"/>
    </sheetNames>
    <sheetDataSet>
      <sheetData sheetId="0" refreshError="1"/>
      <sheetData sheetId="1">
        <row r="13">
          <cell r="D13">
            <v>0.12939999999999999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Exh 1"/>
      <sheetName val="Exh 2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Exh 3"/>
      <sheetName val="Exh 4"/>
      <sheetName val="Wp 4-1"/>
      <sheetName val="Exh 5"/>
      <sheetName val="Exh 6"/>
      <sheetName val="Exh 7"/>
      <sheetName val="WP 7-1"/>
      <sheetName val="WP7-1-1"/>
      <sheetName val="WP 7-2"/>
      <sheetName val="Wp 7-3"/>
      <sheetName val="WP 7-3-1"/>
      <sheetName val="WP 7-4"/>
      <sheetName val="Wp 7-4-1"/>
      <sheetName val="WP 7-5"/>
      <sheetName val="WP 7-6"/>
      <sheetName val="WP 7-7"/>
      <sheetName val="WP 7-8"/>
      <sheetName val="Exh 8"/>
      <sheetName val="Exh 9"/>
      <sheetName val="WP 9-1"/>
    </sheetNames>
    <sheetDataSet>
      <sheetData sheetId="0">
        <row r="29">
          <cell r="E29">
            <v>8.3450884513631737E-2</v>
          </cell>
        </row>
        <row r="31">
          <cell r="E31">
            <v>0.68700349864976129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TB SUMMARY"/>
      <sheetName val="DTB INPUT"/>
      <sheetName val="BS INPUT"/>
      <sheetName val="IS INPUT"/>
      <sheetName val="STOCK DATA INPUT"/>
      <sheetName val="INDEX"/>
      <sheetName val="Sch 1"/>
      <sheetName val="Wp 1-1"/>
      <sheetName val="Sch 2"/>
      <sheetName val="Wp 2-1"/>
      <sheetName val="Sch 3"/>
      <sheetName val="Sch 4"/>
      <sheetName val="Wp 4-1"/>
      <sheetName val="Sch 5"/>
      <sheetName val="Sch 6"/>
      <sheetName val="Sch 7"/>
      <sheetName val="Sch 8"/>
      <sheetName val="WP 8-1"/>
      <sheetName val="WP 8-2"/>
      <sheetName val="WP 8-3"/>
      <sheetName val="Sch 9"/>
      <sheetName val="Wp 9-1"/>
      <sheetName val="Wp 9-2"/>
      <sheetName val="Wp 9-3"/>
      <sheetName val="Wp 9-4"/>
      <sheetName val="Wp 9-5"/>
      <sheetName val="Wp 9-6"/>
      <sheetName val="Wp 9-7"/>
      <sheetName val="WP 9-7-1"/>
      <sheetName val="WP 9-8"/>
      <sheetName val="Sch 10"/>
      <sheetName val="WP 10-1"/>
      <sheetName val="WP 10-2"/>
      <sheetName val="Wp 10-3"/>
      <sheetName val="WP 10-4 "/>
      <sheetName val="WP 10-5"/>
      <sheetName val="WP 10-6"/>
      <sheetName val="WP10-7"/>
      <sheetName val="WP 10-8"/>
      <sheetName val="WP 10-9 "/>
      <sheetName val="WP 10-10"/>
      <sheetName val="Sch 11"/>
      <sheetName val="WP 11-1"/>
      <sheetName val="WP 11-2 "/>
      <sheetName val="Sch 12"/>
      <sheetName val="ADJ 12-1"/>
      <sheetName val="ADJ 12-2"/>
      <sheetName val="ADJ 12-3"/>
      <sheetName val="ADJ 12-4"/>
      <sheetName val="ADJ 12-5"/>
      <sheetName val="ADJ 12-6"/>
      <sheetName val="ADJ 12-7"/>
      <sheetName val="ADJ 12-8"/>
      <sheetName val="ADJ 12-9"/>
      <sheetName val="ADJ 12-10"/>
      <sheetName val="ADJ 12-11"/>
      <sheetName val="ADJ 12-12"/>
      <sheetName val="ADJ 12-13"/>
      <sheetName val="ADJ 12-14"/>
      <sheetName val="ADJ 12-15"/>
      <sheetName val="ADJ 12-16"/>
      <sheetName val="Sch 13"/>
      <sheetName val="Sch 14 "/>
      <sheetName val="Sch 15"/>
      <sheetName val="WP 15-1"/>
      <sheetName val="WP 15-1-1"/>
      <sheetName val="WP 15-2"/>
      <sheetName val="WP 15-3"/>
      <sheetName val="WP 15-4"/>
      <sheetName val="Sch 16"/>
      <sheetName val="WP 16-1"/>
      <sheetName val="WP 16-2"/>
      <sheetName val="WP 16-3"/>
      <sheetName val="WP 16-4"/>
      <sheetName val="WP16-5"/>
      <sheetName val="WP 16-6"/>
      <sheetName val="WP 16-7"/>
      <sheetName val="WP 16-8"/>
      <sheetName val="Sch 17"/>
      <sheetName val="ADJ 17-1"/>
      <sheetName val="WP 17-1"/>
      <sheetName val="WP 17-1-1"/>
      <sheetName val="WP 17-1-2 "/>
      <sheetName val="WP 17-1-3"/>
      <sheetName val="ADJ 17- 2"/>
      <sheetName val="Wp 17-2"/>
      <sheetName val="WP 17-2-1"/>
      <sheetName val="Wp 17-2-2"/>
      <sheetName val="ADJ 17-3"/>
      <sheetName val="WP 17-3"/>
      <sheetName val="WP 17-3-1"/>
      <sheetName val="ADJ 17-4"/>
      <sheetName val="ADJ 17-5"/>
      <sheetName val="ADJ 17-6"/>
      <sheetName val="ADJ 17-7"/>
      <sheetName val="Wp 17-7"/>
      <sheetName val="ADJ 17-8"/>
      <sheetName val="WP 17-8"/>
      <sheetName val="ADJ 17-9"/>
      <sheetName val="ADJ 17-10"/>
      <sheetName val="ADJ 17-11"/>
      <sheetName val="ADJ 17-12"/>
      <sheetName val="WP 17-12"/>
      <sheetName val="ADJ 17-13"/>
      <sheetName val="ADJ 17-14"/>
      <sheetName val="ADJ 17-15"/>
      <sheetName val="ADJ 17-16"/>
      <sheetName val="ADJ 17-17"/>
      <sheetName val="WP 17-17-1"/>
      <sheetName val="Wp 17-17-2"/>
      <sheetName val="Wp 17-17-3"/>
      <sheetName val="Wp 17-17-4"/>
      <sheetName val="ADJ 17-18"/>
      <sheetName val="ADJ 17-19"/>
      <sheetName val="ADJ 17-20"/>
      <sheetName val="ADJ 17-21"/>
      <sheetName val="ADJ 17-22"/>
      <sheetName val="ADJ 17-23"/>
      <sheetName val="ADJ 17-24"/>
      <sheetName val="ADJ 17-25"/>
      <sheetName val="ADJ 17-26"/>
      <sheetName val="ADJ 17-27"/>
      <sheetName val="ADJ 17-28"/>
      <sheetName val="ADJ 17-29"/>
      <sheetName val="ADJ 17-30"/>
      <sheetName val="ADJ 17-31"/>
      <sheetName val="ADJ 17-32"/>
      <sheetName val="ADJ 17-33"/>
      <sheetName val="ADJ 17-34"/>
      <sheetName val="ADJ 17-35"/>
      <sheetName val="ADJ 17-36"/>
      <sheetName val="ADJ 17-37"/>
      <sheetName val="ADJ 17-38"/>
      <sheetName val="Sch 18"/>
      <sheetName val="Sch 19"/>
      <sheetName val="Sch 20"/>
      <sheetName val="Sch 21"/>
      <sheetName val="Sch 26A"/>
      <sheetName val="Sch 26B"/>
      <sheetName val="SCH 29"/>
      <sheetName val="Sch 30"/>
      <sheetName val="WP 30-1"/>
      <sheetName val=" WP 30-2 PEAK DAYS"/>
      <sheetName val=" WP 30-3 METER SIZE"/>
      <sheetName val="WP 30-4 BF BY CLASS"/>
      <sheetName val="SCH 31"/>
      <sheetName val="SCH 32"/>
      <sheetName val="WP 32-1"/>
      <sheetName val="SCH 33"/>
      <sheetName val="SCH 34"/>
      <sheetName val="SCH 34A"/>
    </sheetNames>
    <sheetDataSet>
      <sheetData sheetId="0">
        <row r="7">
          <cell r="C7" t="str">
            <v>ATMOS ENERGY CORPORATION</v>
          </cell>
        </row>
        <row r="9">
          <cell r="C9">
            <v>37894</v>
          </cell>
        </row>
        <row r="43">
          <cell r="D43">
            <v>0.218</v>
          </cell>
        </row>
        <row r="53">
          <cell r="D53">
            <v>7.0599999999999996E-2</v>
          </cell>
        </row>
        <row r="57">
          <cell r="D57">
            <v>8.7400000000000005E-2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sure"/>
      <sheetName val="Rate Base Deductions"/>
      <sheetName val="Input "/>
      <sheetName val="Sch 1"/>
      <sheetName val="Sch 2"/>
      <sheetName val="WP 2-1 Rev70"/>
      <sheetName val="WP 2-2 Rev71"/>
      <sheetName val="WP 2-3 Rev72"/>
      <sheetName val="WP 2-4 Rev97Pal"/>
      <sheetName val="WP 2-5 Rev97U Paducah"/>
      <sheetName val="WP 2-6 Rev97U StL"/>
      <sheetName val="WP 2-7 Rev29"/>
      <sheetName val="WP 2-8 HDDs"/>
      <sheetName val="Sch 3 Gas Cost"/>
      <sheetName val="Sch 4 O&amp;M"/>
      <sheetName val="Sch 4-1 O&amp;M Per Book"/>
      <sheetName val="WP 4-2 Labor Adj"/>
      <sheetName val="WP 4-2-1 Labor O&amp;M subaccts"/>
      <sheetName val="WP 4-2-2 MO Union Labor exp"/>
      <sheetName val="WP 4- Benefits Adj"/>
      <sheetName val="WP 4- Benefits O&amp;M subaccts"/>
      <sheetName val="WP 4-3 M&amp;I "/>
      <sheetName val="WP 4-5 realloc 922"/>
      <sheetName val="WP 4-6 Ins Prem"/>
      <sheetName val="WP 4- Postage"/>
      <sheetName val="WP 4- Bad Debt adj"/>
      <sheetName val="WP4-Outside Srvc adj"/>
      <sheetName val="Sch 5 Taxes Other"/>
      <sheetName val="WP 5-1 Other Tax subaccts"/>
      <sheetName val="WP 5-2 MO AdValorem Summary"/>
      <sheetName val="Sch 6 Deprec"/>
      <sheetName val="WP 6-1 SS"/>
      <sheetName val="WP 6-2 Div91GO"/>
      <sheetName val="WP 6-3 Div88Central"/>
      <sheetName val="WP 6-4 Div70"/>
      <sheetName val="WP 6-5 Div71"/>
      <sheetName val="WP 6-6 Div72"/>
      <sheetName val="WP 6-7 Div97"/>
      <sheetName val="WP 6-8 Div30 CoKs GO"/>
      <sheetName val="WP 6-10 Div29"/>
      <sheetName val="WP 6- Meter"/>
      <sheetName val="WP 6-11 Deprec Exp SubAccts"/>
      <sheetName val="4060 Amort Acq Adj"/>
      <sheetName val="Sch 7 RateBase"/>
      <sheetName val="WP 7-1NetPlant"/>
      <sheetName val="WP 7-2 Alloc NetPlant"/>
      <sheetName val="WP 7-3 CWIP"/>
      <sheetName val="WP 7-4 ADIT"/>
      <sheetName val="WP 7-4-1 ADIT"/>
      <sheetName val="WP 7-4-2 Def Alloc Adjusted"/>
      <sheetName val="WP 7-5 PrePaids"/>
      <sheetName val="WP 7-6"/>
      <sheetName val="WP 7-6-1CustAdv"/>
      <sheetName val="WP 7-6-2CustDep "/>
      <sheetName val="WP 7-7 M&amp;S"/>
      <sheetName val="M&amp;S new"/>
      <sheetName val="WP 7-8 StorgGas"/>
      <sheetName val="WP7- Storg Gas 1641 Repriced"/>
      <sheetName val="WP 7- ANG Rate Base Deduct"/>
      <sheetName val="Sch 8 FIT"/>
      <sheetName val="Sch 9 CapStruc"/>
      <sheetName val="WP 9-1-1 Cap Bal"/>
      <sheetName val="WP 9-1-2 Proj Bal"/>
      <sheetName val="WP 9-2-1 LTD rate"/>
      <sheetName val="WP 9-2-2 Proj LTD rate"/>
      <sheetName val="Sch 10 Int on Deposits"/>
      <sheetName val="WP 2-8"/>
      <sheetName val="WP 4-4 Int on Deposits"/>
      <sheetName val="WP 7-4 DefFIT"/>
      <sheetName val="WP 7-4-1DefFIT"/>
      <sheetName val="WP 7-5 PP"/>
      <sheetName val="PP new"/>
      <sheetName val="WP Storg Gas 1641 Repriced"/>
      <sheetName val="WP 9-1"/>
      <sheetName val="WP 9-1-1Proj"/>
      <sheetName val="WP 9-2 LTD rate"/>
      <sheetName val="WP 9-2-1 Proj LTD rate"/>
    </sheetNames>
    <sheetDataSet>
      <sheetData sheetId="0"/>
      <sheetData sheetId="1"/>
      <sheetData sheetId="2">
        <row r="8">
          <cell r="C8" t="str">
            <v>Missouri</v>
          </cell>
        </row>
        <row r="9">
          <cell r="C9" t="str">
            <v>Atmos Energy Mid-States</v>
          </cell>
        </row>
        <row r="10">
          <cell r="C10" t="str">
            <v>September 30, 2005</v>
          </cell>
        </row>
        <row r="23">
          <cell r="C23">
            <v>5.5753243416792088E-2</v>
          </cell>
        </row>
        <row r="24">
          <cell r="C24">
            <v>4.0312366146111597E-2</v>
          </cell>
        </row>
        <row r="25">
          <cell r="C25">
            <v>0.12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2, p 1"/>
      <sheetName val="Sch 2, p 2 "/>
      <sheetName val="Sch 2, p 3"/>
      <sheetName val="Sch 3"/>
      <sheetName val="Sch 4"/>
      <sheetName val="Sch 5"/>
      <sheetName val="Sch 6, p1"/>
      <sheetName val="Sch 6, p 2"/>
      <sheetName val="Sch 6, p 3"/>
      <sheetName val="Company Groups"/>
      <sheetName val="Company Data Inputs"/>
      <sheetName val="Sch 7"/>
      <sheetName val="Sch 8 "/>
      <sheetName val="Sch 9, p1"/>
      <sheetName val="Sch 9, p 2"/>
      <sheetName val="Sch 9, p 3"/>
      <sheetName val="Sch 9, p 4"/>
      <sheetName val="Sch 10"/>
      <sheetName val="Sch 11"/>
      <sheetName val="Sch 12, p 1"/>
      <sheetName val="Sch 12, p 2"/>
      <sheetName val="Sch 13"/>
      <sheetName val="Sch 12 WP"/>
      <sheetName val="Sch 14 "/>
      <sheetName val="Sch 15"/>
      <sheetName val="Sch 16"/>
      <sheetName val="p.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edule 2"/>
      <sheetName val=" Schedule 2"/>
      <sheetName val="  Schedule 2"/>
      <sheetName val="Schedule 3"/>
      <sheetName val="Schedule 4"/>
      <sheetName val="Schedule 5"/>
      <sheetName val=" Schedule 5"/>
      <sheetName val="  Schedule 5"/>
      <sheetName val="Schedule 6"/>
      <sheetName val="Schedule 7"/>
      <sheetName val="Schedule 8"/>
      <sheetName val=" Schedule 8"/>
      <sheetName val="  Schedule 8"/>
      <sheetName val="   Schedule 8"/>
      <sheetName val="Schedule 9"/>
      <sheetName val="Schedule 10"/>
      <sheetName val="Schedule 11"/>
      <sheetName val=" Schedule 11"/>
      <sheetName val="Schedule 12"/>
      <sheetName val="Schedule 13"/>
      <sheetName val="Schedule 14"/>
      <sheetName val="Schedule 15"/>
      <sheetName val="Schedule 16"/>
      <sheetName val="W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zoomScaleNormal="100" workbookViewId="0">
      <selection activeCell="A25" sqref="A25"/>
    </sheetView>
  </sheetViews>
  <sheetFormatPr defaultRowHeight="15"/>
  <cols>
    <col min="1" max="1" width="29.6640625" bestFit="1" customWidth="1"/>
    <col min="2" max="2" width="13.44140625" customWidth="1"/>
    <col min="4" max="4" width="7" customWidth="1"/>
    <col min="5" max="5" width="9" bestFit="1" customWidth="1"/>
    <col min="7" max="7" width="6" customWidth="1"/>
  </cols>
  <sheetData>
    <row r="1" spans="1:9" ht="15.75">
      <c r="F1" s="117"/>
    </row>
    <row r="2" spans="1:9" ht="15.75">
      <c r="F2" s="117"/>
      <c r="G2" s="117"/>
    </row>
    <row r="4" spans="1:9" ht="20.25">
      <c r="A4" s="293" t="s">
        <v>327</v>
      </c>
      <c r="B4" s="293"/>
      <c r="C4" s="293"/>
      <c r="D4" s="293"/>
      <c r="E4" s="293"/>
      <c r="F4" s="293"/>
      <c r="G4" s="293"/>
      <c r="H4" s="293"/>
    </row>
    <row r="5" spans="1:9" ht="20.25">
      <c r="A5" s="293" t="s">
        <v>226</v>
      </c>
      <c r="B5" s="293"/>
      <c r="C5" s="293"/>
      <c r="D5" s="293"/>
      <c r="E5" s="293"/>
      <c r="F5" s="293"/>
      <c r="G5" s="293"/>
      <c r="H5" s="293"/>
    </row>
    <row r="6" spans="1:9" ht="20.25">
      <c r="A6" s="293"/>
      <c r="B6" s="293"/>
      <c r="C6" s="293"/>
      <c r="D6" s="293"/>
      <c r="E6" s="293"/>
      <c r="F6" s="293"/>
      <c r="G6" s="293"/>
      <c r="H6" s="293"/>
    </row>
    <row r="7" spans="1:9" ht="15.75" thickBot="1">
      <c r="A7" s="89"/>
      <c r="B7" s="89"/>
      <c r="C7" s="89"/>
      <c r="D7" s="89"/>
      <c r="E7" s="89"/>
      <c r="F7" s="89"/>
      <c r="G7" s="89"/>
      <c r="H7" s="89"/>
    </row>
    <row r="8" spans="1:9" ht="15.75" thickTop="1"/>
    <row r="9" spans="1:9" ht="15.75">
      <c r="A9" s="278" t="s">
        <v>227</v>
      </c>
      <c r="B9" s="278" t="s">
        <v>264</v>
      </c>
      <c r="C9" s="294" t="s">
        <v>228</v>
      </c>
      <c r="D9" s="294"/>
      <c r="E9" s="294"/>
      <c r="F9" s="294" t="s">
        <v>229</v>
      </c>
      <c r="G9" s="294"/>
      <c r="H9" s="294"/>
      <c r="I9" s="117"/>
    </row>
    <row r="10" spans="1:9" ht="15.75">
      <c r="A10" s="278"/>
      <c r="B10" s="278"/>
      <c r="C10" s="279"/>
      <c r="D10" s="279"/>
      <c r="E10" s="279"/>
      <c r="F10" s="279"/>
      <c r="G10" s="279"/>
      <c r="H10" s="279"/>
      <c r="I10" s="117"/>
    </row>
    <row r="11" spans="1:9">
      <c r="A11" s="31"/>
      <c r="B11" s="31"/>
      <c r="C11" s="31"/>
      <c r="D11" s="76"/>
      <c r="E11" s="31"/>
      <c r="F11" s="31"/>
      <c r="G11" s="31"/>
      <c r="H11" s="31"/>
    </row>
    <row r="12" spans="1:9">
      <c r="A12" s="30"/>
      <c r="B12" s="30"/>
      <c r="C12" s="30"/>
      <c r="D12" s="152"/>
      <c r="E12" s="30"/>
      <c r="F12" s="30"/>
      <c r="G12" s="30"/>
      <c r="H12" s="30"/>
    </row>
    <row r="13" spans="1:9">
      <c r="A13" t="s">
        <v>230</v>
      </c>
      <c r="B13" s="49">
        <v>0.50619999999999998</v>
      </c>
      <c r="C13" s="49"/>
      <c r="D13" s="49">
        <v>5.1900000000000002E-2</v>
      </c>
      <c r="E13" s="119" t="s">
        <v>326</v>
      </c>
      <c r="G13" s="49">
        <f>+B13*D13</f>
        <v>2.6271780000000002E-2</v>
      </c>
    </row>
    <row r="14" spans="1:9">
      <c r="B14" s="49"/>
      <c r="C14" s="49"/>
      <c r="D14" s="49"/>
      <c r="E14" s="119"/>
      <c r="G14" s="49"/>
    </row>
    <row r="15" spans="1:9">
      <c r="A15" s="119" t="s">
        <v>325</v>
      </c>
      <c r="B15" s="49">
        <v>2.8E-3</v>
      </c>
      <c r="C15" s="49"/>
      <c r="D15" s="49">
        <v>6.7500000000000004E-2</v>
      </c>
      <c r="E15" s="119" t="s">
        <v>326</v>
      </c>
      <c r="G15" s="49">
        <f>+B15*D15</f>
        <v>1.8900000000000001E-4</v>
      </c>
    </row>
    <row r="16" spans="1:9">
      <c r="B16" s="49"/>
      <c r="C16" s="49"/>
      <c r="D16" s="49"/>
      <c r="G16" s="49"/>
    </row>
    <row r="17" spans="1:8">
      <c r="A17" t="s">
        <v>231</v>
      </c>
      <c r="B17" s="49">
        <v>0.49099999999999999</v>
      </c>
      <c r="C17" s="241">
        <v>0.09</v>
      </c>
      <c r="D17" s="49"/>
      <c r="E17" s="242">
        <v>9.5000000000000001E-2</v>
      </c>
      <c r="F17" s="241">
        <f>+B17*C17</f>
        <v>4.419E-2</v>
      </c>
      <c r="G17" s="49"/>
      <c r="H17" s="242">
        <f>+B17*E17</f>
        <v>4.6644999999999999E-2</v>
      </c>
    </row>
    <row r="18" spans="1:8">
      <c r="B18" s="31"/>
      <c r="D18" s="28"/>
      <c r="F18" s="243"/>
      <c r="H18" s="244"/>
    </row>
    <row r="19" spans="1:8">
      <c r="B19" s="30"/>
      <c r="D19" s="28"/>
      <c r="F19" s="245"/>
      <c r="H19" s="246"/>
    </row>
    <row r="20" spans="1:8">
      <c r="A20" t="s">
        <v>232</v>
      </c>
      <c r="B20" s="49">
        <f>SUM(B13:B17)</f>
        <v>1</v>
      </c>
      <c r="C20" s="85"/>
      <c r="D20" s="28"/>
      <c r="F20" s="241">
        <f>+G13+G15+F17</f>
        <v>7.0650779999999996E-2</v>
      </c>
      <c r="G20" s="28"/>
      <c r="H20" s="242">
        <f>+G13+G15+H17</f>
        <v>7.3105780000000009E-2</v>
      </c>
    </row>
    <row r="21" spans="1:8">
      <c r="B21" s="49"/>
      <c r="C21" s="85"/>
      <c r="D21" s="28"/>
      <c r="F21" s="241"/>
      <c r="G21" s="49"/>
      <c r="H21" s="242"/>
    </row>
    <row r="22" spans="1:8">
      <c r="B22" s="49"/>
      <c r="C22" s="85"/>
      <c r="D22" s="28"/>
      <c r="F22" s="241"/>
      <c r="G22" s="118"/>
      <c r="H22" s="242"/>
    </row>
    <row r="23" spans="1:8" ht="15.75" thickBot="1">
      <c r="A23" s="89"/>
      <c r="B23" s="89"/>
      <c r="C23" s="89"/>
      <c r="D23" s="89"/>
      <c r="E23" s="89"/>
      <c r="F23" s="89"/>
      <c r="G23" s="89"/>
      <c r="H23" s="89"/>
    </row>
    <row r="24" spans="1:8" ht="16.5" thickTop="1">
      <c r="F24" s="117"/>
      <c r="G24" s="247"/>
      <c r="H24" s="117"/>
    </row>
    <row r="25" spans="1:8">
      <c r="A25" s="119" t="s">
        <v>474</v>
      </c>
    </row>
    <row r="26" spans="1:8">
      <c r="A26" s="119"/>
    </row>
    <row r="27" spans="1:8">
      <c r="A27" s="119" t="s">
        <v>473</v>
      </c>
    </row>
    <row r="30" spans="1:8">
      <c r="C30" s="49"/>
      <c r="D30" s="49"/>
      <c r="E30" s="49"/>
      <c r="F30" s="49"/>
    </row>
    <row r="31" spans="1:8">
      <c r="C31" s="49"/>
      <c r="D31" s="49"/>
      <c r="E31" s="49"/>
      <c r="F31" s="49"/>
    </row>
    <row r="32" spans="1:8">
      <c r="C32" s="49"/>
      <c r="D32" s="49"/>
      <c r="E32" s="49"/>
      <c r="F32" s="49"/>
    </row>
    <row r="33" spans="2:6">
      <c r="C33" s="49"/>
      <c r="D33" s="49"/>
      <c r="E33" s="49"/>
      <c r="F33" s="49"/>
    </row>
    <row r="34" spans="2:6">
      <c r="B34" s="119"/>
      <c r="C34" s="49"/>
      <c r="D34" s="49"/>
      <c r="E34" s="49"/>
      <c r="F34" s="49"/>
    </row>
  </sheetData>
  <mergeCells count="5">
    <mergeCell ref="A4:H4"/>
    <mergeCell ref="A5:H5"/>
    <mergeCell ref="A6:H6"/>
    <mergeCell ref="C9:E9"/>
    <mergeCell ref="F9:H9"/>
  </mergeCells>
  <pageMargins left="0.75" right="0.75" top="1" bottom="1" header="0.5" footer="0.5"/>
  <pageSetup scale="8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zoomScaleNormal="100" workbookViewId="0">
      <selection activeCell="D2" sqref="D2"/>
    </sheetView>
  </sheetViews>
  <sheetFormatPr defaultColWidth="8.88671875" defaultRowHeight="15"/>
  <cols>
    <col min="1" max="1" width="14.77734375" style="106" customWidth="1"/>
    <col min="2" max="2" width="17.21875" style="106" customWidth="1"/>
    <col min="3" max="3" width="16.88671875" style="106" customWidth="1"/>
    <col min="4" max="4" width="19.21875" style="106" customWidth="1"/>
    <col min="5" max="16384" width="8.88671875" style="106"/>
  </cols>
  <sheetData>
    <row r="1" spans="1:5" ht="15.75">
      <c r="D1" s="29"/>
    </row>
    <row r="2" spans="1:5" ht="15.75">
      <c r="A2" s="25"/>
      <c r="B2" s="25"/>
      <c r="C2" s="25"/>
      <c r="D2" s="29"/>
    </row>
    <row r="3" spans="1:5" ht="15.75">
      <c r="A3" s="25"/>
      <c r="B3" s="25"/>
      <c r="C3" s="25"/>
      <c r="D3" s="117"/>
    </row>
    <row r="4" spans="1:5" ht="15.75">
      <c r="A4" s="25"/>
      <c r="B4" s="25"/>
      <c r="C4" s="25"/>
      <c r="D4" s="29"/>
    </row>
    <row r="5" spans="1:5" ht="20.25">
      <c r="A5" s="306" t="s">
        <v>300</v>
      </c>
      <c r="B5" s="307"/>
      <c r="C5" s="307"/>
      <c r="D5" s="307"/>
    </row>
    <row r="6" spans="1:5" ht="20.25">
      <c r="A6" s="307" t="s">
        <v>12</v>
      </c>
      <c r="B6" s="307"/>
      <c r="C6" s="307"/>
      <c r="D6" s="307"/>
    </row>
    <row r="7" spans="1:5" ht="20.25">
      <c r="A7" s="306" t="s">
        <v>263</v>
      </c>
      <c r="B7" s="307"/>
      <c r="C7" s="307"/>
      <c r="D7" s="307"/>
    </row>
    <row r="8" spans="1:5" ht="20.25">
      <c r="A8" s="304" t="s">
        <v>333</v>
      </c>
      <c r="B8" s="305"/>
      <c r="C8" s="305"/>
      <c r="D8" s="305"/>
    </row>
    <row r="9" spans="1:5" ht="21" thickBot="1">
      <c r="A9" s="139"/>
      <c r="B9" s="139"/>
      <c r="C9" s="139"/>
      <c r="D9" s="139"/>
    </row>
    <row r="10" spans="1:5" ht="21" thickTop="1">
      <c r="A10" s="140"/>
      <c r="B10" s="140"/>
      <c r="C10" s="140"/>
      <c r="D10" s="140"/>
    </row>
    <row r="11" spans="1:5">
      <c r="A11" s="97"/>
      <c r="B11" s="83" t="s">
        <v>13</v>
      </c>
      <c r="C11" s="83" t="s">
        <v>16</v>
      </c>
      <c r="D11" s="83" t="s">
        <v>18</v>
      </c>
    </row>
    <row r="12" spans="1:5">
      <c r="A12" s="68" t="s">
        <v>0</v>
      </c>
      <c r="B12" s="68" t="s">
        <v>14</v>
      </c>
      <c r="C12" s="68" t="s">
        <v>17</v>
      </c>
      <c r="D12" s="68" t="s">
        <v>19</v>
      </c>
    </row>
    <row r="13" spans="1:5">
      <c r="A13" s="84"/>
      <c r="B13" s="84"/>
      <c r="C13" s="84"/>
      <c r="D13" s="84"/>
      <c r="E13" s="107"/>
    </row>
    <row r="14" spans="1:5">
      <c r="A14" s="71"/>
      <c r="B14" s="71"/>
      <c r="C14" s="71"/>
      <c r="D14" s="71"/>
      <c r="E14" s="107"/>
    </row>
    <row r="15" spans="1:5">
      <c r="A15" s="25"/>
      <c r="B15" s="63"/>
      <c r="C15" s="63"/>
      <c r="D15" s="70"/>
    </row>
    <row r="16" spans="1:5">
      <c r="A16" s="114">
        <v>2009</v>
      </c>
      <c r="B16" s="96">
        <v>12576</v>
      </c>
      <c r="C16" s="96">
        <f>5371+590+13791</f>
        <v>19752</v>
      </c>
      <c r="D16" s="96">
        <v>179</v>
      </c>
    </row>
    <row r="17" spans="1:4">
      <c r="A17" s="25"/>
      <c r="B17" s="63">
        <f>B16/(SUM($B16:$D16))</f>
        <v>0.38687052019565016</v>
      </c>
      <c r="C17" s="63">
        <f>C16/(SUM($B16:$D16))</f>
        <v>0.60762297351339711</v>
      </c>
      <c r="D17" s="63">
        <f>D16/(SUM($B16:$D16))</f>
        <v>5.5065062909527181E-3</v>
      </c>
    </row>
    <row r="18" spans="1:4">
      <c r="A18" s="25"/>
      <c r="B18" s="63">
        <f>+B16/SUM($B16:$C16)</f>
        <v>0.38901262063845582</v>
      </c>
      <c r="C18" s="63">
        <f>+C16/SUM($B16:$C16)</f>
        <v>0.61098737936154413</v>
      </c>
      <c r="D18" s="70"/>
    </row>
    <row r="19" spans="1:4">
      <c r="A19" s="25"/>
      <c r="B19" s="63"/>
      <c r="C19" s="63"/>
      <c r="D19" s="70"/>
    </row>
    <row r="20" spans="1:4">
      <c r="A20" s="68">
        <v>2010</v>
      </c>
      <c r="B20" s="96">
        <v>13232</v>
      </c>
      <c r="C20" s="96">
        <f>5371+315+13805</f>
        <v>19491</v>
      </c>
      <c r="D20" s="96">
        <v>320</v>
      </c>
    </row>
    <row r="21" spans="1:4">
      <c r="A21" s="68"/>
      <c r="B21" s="63">
        <f>B20/(SUM($B20:$D20))</f>
        <v>0.40044790121962293</v>
      </c>
      <c r="C21" s="63">
        <f>C20/(SUM($B20:$D20))</f>
        <v>0.58986774808582754</v>
      </c>
      <c r="D21" s="63">
        <f>D20/(SUM($B20:$D20))</f>
        <v>9.6843506945495268E-3</v>
      </c>
    </row>
    <row r="22" spans="1:4">
      <c r="A22" s="68"/>
      <c r="B22" s="63">
        <f>+B20/SUM($B20:$C20)</f>
        <v>0.40436390306512238</v>
      </c>
      <c r="C22" s="63">
        <f>+C20/SUM($B20:$C20)</f>
        <v>0.59563609693487762</v>
      </c>
      <c r="D22" s="70"/>
    </row>
    <row r="23" spans="1:4">
      <c r="A23" s="68"/>
      <c r="B23" s="96"/>
      <c r="C23" s="96"/>
      <c r="D23" s="96"/>
    </row>
    <row r="24" spans="1:4">
      <c r="A24" s="68">
        <v>2011</v>
      </c>
      <c r="B24" s="96">
        <v>14092</v>
      </c>
      <c r="C24" s="96">
        <f>5363+13687</f>
        <v>19050</v>
      </c>
      <c r="D24" s="96">
        <v>865</v>
      </c>
    </row>
    <row r="25" spans="1:4">
      <c r="A25" s="68"/>
      <c r="B25" s="63">
        <f>B24/(SUM($B24:$D24))</f>
        <v>0.41438527362013705</v>
      </c>
      <c r="C25" s="63">
        <f>C24/(SUM($B24:$D24))</f>
        <v>0.56017878672038113</v>
      </c>
      <c r="D25" s="63">
        <f>D24/(SUM($B24:$D24))</f>
        <v>2.5435939659481873E-2</v>
      </c>
    </row>
    <row r="26" spans="1:4">
      <c r="A26" s="68"/>
      <c r="B26" s="63">
        <f>+B24/SUM($B24:$C24)</f>
        <v>0.42520065174099331</v>
      </c>
      <c r="C26" s="63">
        <f>+C24/SUM($B24:$C24)</f>
        <v>0.57479934825900669</v>
      </c>
      <c r="D26" s="70"/>
    </row>
    <row r="27" spans="1:4">
      <c r="A27" s="68"/>
      <c r="B27" s="96"/>
      <c r="C27" s="96"/>
      <c r="D27" s="96"/>
    </row>
    <row r="28" spans="1:4">
      <c r="A28" s="68">
        <v>2012</v>
      </c>
      <c r="B28" s="96">
        <v>15742</v>
      </c>
      <c r="C28" s="96">
        <f>4621+16114</f>
        <v>20735</v>
      </c>
      <c r="D28" s="96">
        <v>887</v>
      </c>
    </row>
    <row r="29" spans="1:4">
      <c r="A29" s="68"/>
      <c r="B29" s="63">
        <f>B28/(SUM($B28:$D28))</f>
        <v>0.42131463440745104</v>
      </c>
      <c r="C29" s="63">
        <f>C28/(SUM($B28:$D28))</f>
        <v>0.55494593726581731</v>
      </c>
      <c r="D29" s="63">
        <f>D28/(SUM($B28:$D28))</f>
        <v>2.3739428326731614E-2</v>
      </c>
    </row>
    <row r="30" spans="1:4">
      <c r="A30" s="68"/>
      <c r="B30" s="63">
        <f>+B28/SUM($B28:$C28)</f>
        <v>0.43155961290676315</v>
      </c>
      <c r="C30" s="63">
        <f>+C28/SUM($B28:$C28)</f>
        <v>0.56844038709323685</v>
      </c>
      <c r="D30" s="70"/>
    </row>
    <row r="31" spans="1:4">
      <c r="A31" s="68"/>
      <c r="B31" s="96"/>
      <c r="C31" s="96"/>
      <c r="D31" s="96"/>
    </row>
    <row r="32" spans="1:4">
      <c r="A32" s="68">
        <v>2013</v>
      </c>
      <c r="B32" s="96">
        <v>18711</v>
      </c>
      <c r="C32" s="96">
        <f>6616+2594+22802</f>
        <v>32012</v>
      </c>
      <c r="D32" s="96">
        <v>232</v>
      </c>
    </row>
    <row r="33" spans="1:4">
      <c r="A33" s="68"/>
      <c r="B33" s="63">
        <f>B32/(SUM($B32:$D32))</f>
        <v>0.36720635855166323</v>
      </c>
      <c r="C33" s="63">
        <f>C32/(SUM($B32:$D32))</f>
        <v>0.62824060445491114</v>
      </c>
      <c r="D33" s="63">
        <f>D32/(SUM($B32:$D32))</f>
        <v>4.5530369934255717E-3</v>
      </c>
    </row>
    <row r="34" spans="1:4">
      <c r="A34" s="68"/>
      <c r="B34" s="63">
        <f>+B32/SUM($B32:$C32)</f>
        <v>0.36888590974508606</v>
      </c>
      <c r="C34" s="63">
        <f>+C32/SUM($B32:$C32)</f>
        <v>0.63111409025491394</v>
      </c>
      <c r="D34" s="70"/>
    </row>
    <row r="35" spans="1:4">
      <c r="A35" s="68"/>
      <c r="B35" s="96"/>
      <c r="C35" s="96"/>
      <c r="D35" s="96"/>
    </row>
    <row r="36" spans="1:4" ht="15.75" thickBot="1">
      <c r="A36" s="142"/>
      <c r="B36" s="137"/>
      <c r="C36" s="137"/>
      <c r="D36" s="138"/>
    </row>
    <row r="37" spans="1:4" ht="15.75" thickTop="1">
      <c r="A37" s="83"/>
      <c r="B37" s="71"/>
      <c r="C37" s="71"/>
      <c r="D37" s="71"/>
    </row>
    <row r="38" spans="1:4">
      <c r="A38" s="4" t="s">
        <v>332</v>
      </c>
      <c r="B38" s="25"/>
      <c r="C38" s="25"/>
      <c r="D38" s="25"/>
    </row>
    <row r="39" spans="1:4">
      <c r="A39" s="4"/>
      <c r="B39" s="25"/>
      <c r="C39" s="25"/>
      <c r="D39" s="25"/>
    </row>
    <row r="40" spans="1:4">
      <c r="A40" s="4"/>
      <c r="B40" s="25"/>
      <c r="C40" s="25"/>
      <c r="D40" s="25"/>
    </row>
    <row r="46" spans="1:4">
      <c r="C46" s="119"/>
    </row>
    <row r="47" spans="1:4">
      <c r="C47" s="119"/>
    </row>
  </sheetData>
  <mergeCells count="4">
    <mergeCell ref="A8:D8"/>
    <mergeCell ref="A5:D5"/>
    <mergeCell ref="A6:D6"/>
    <mergeCell ref="A7:D7"/>
  </mergeCells>
  <phoneticPr fontId="8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4"/>
  <sheetViews>
    <sheetView showOutlineSymbols="0" zoomScaleNormal="100" workbookViewId="0">
      <selection activeCell="F2" sqref="F2:F3"/>
    </sheetView>
  </sheetViews>
  <sheetFormatPr defaultColWidth="9.77734375" defaultRowHeight="15"/>
  <cols>
    <col min="1" max="1" width="6.77734375" style="209" customWidth="1"/>
    <col min="2" max="2" width="20.77734375" style="209" customWidth="1"/>
    <col min="3" max="4" width="15.77734375" style="209" customWidth="1"/>
    <col min="5" max="5" width="14.77734375" style="209" customWidth="1"/>
    <col min="6" max="6" width="15.77734375" style="209" customWidth="1"/>
    <col min="7" max="7" width="4.77734375" style="209" customWidth="1"/>
    <col min="8" max="8" width="15.109375" style="209" customWidth="1"/>
    <col min="9" max="16384" width="9.77734375" style="209"/>
  </cols>
  <sheetData>
    <row r="1" spans="2:8" ht="15.75">
      <c r="F1" s="210"/>
    </row>
    <row r="2" spans="2:8" ht="15.75">
      <c r="F2" s="210"/>
    </row>
    <row r="3" spans="2:8" ht="15.75">
      <c r="F3" s="210"/>
    </row>
    <row r="5" spans="2:8" ht="20.25">
      <c r="B5" s="211" t="s">
        <v>301</v>
      </c>
      <c r="C5" s="211"/>
      <c r="D5" s="211"/>
      <c r="E5" s="211"/>
      <c r="F5" s="211"/>
    </row>
    <row r="6" spans="2:8" ht="20.25">
      <c r="B6" s="211" t="s">
        <v>12</v>
      </c>
      <c r="C6" s="212"/>
      <c r="D6" s="212"/>
      <c r="E6" s="212"/>
      <c r="F6" s="212"/>
    </row>
    <row r="7" spans="2:8" ht="20.25">
      <c r="B7" s="211" t="s">
        <v>468</v>
      </c>
      <c r="C7" s="212"/>
      <c r="D7" s="212"/>
      <c r="E7" s="212"/>
      <c r="F7" s="212"/>
    </row>
    <row r="8" spans="2:8" ht="20.25">
      <c r="B8" s="213" t="s">
        <v>214</v>
      </c>
      <c r="C8" s="212"/>
      <c r="D8" s="212"/>
      <c r="E8" s="212"/>
      <c r="F8" s="212"/>
    </row>
    <row r="10" spans="2:8" ht="15.75" thickBot="1">
      <c r="B10" s="214"/>
      <c r="C10" s="214"/>
      <c r="D10" s="214"/>
      <c r="E10" s="214"/>
      <c r="F10" s="214"/>
    </row>
    <row r="11" spans="2:8" ht="15.75" thickTop="1">
      <c r="B11" s="215"/>
      <c r="C11" s="215"/>
      <c r="D11" s="215"/>
      <c r="E11" s="215"/>
      <c r="F11" s="215"/>
    </row>
    <row r="12" spans="2:8">
      <c r="B12" s="215"/>
      <c r="C12" s="216" t="s">
        <v>13</v>
      </c>
      <c r="D12" s="216" t="s">
        <v>212</v>
      </c>
      <c r="E12" s="216" t="s">
        <v>215</v>
      </c>
      <c r="F12" s="216" t="s">
        <v>18</v>
      </c>
    </row>
    <row r="13" spans="2:8">
      <c r="B13" s="216" t="s">
        <v>20</v>
      </c>
      <c r="C13" s="216" t="s">
        <v>14</v>
      </c>
      <c r="D13" s="216" t="s">
        <v>216</v>
      </c>
      <c r="E13" s="216" t="s">
        <v>17</v>
      </c>
      <c r="F13" s="216" t="s">
        <v>19</v>
      </c>
    </row>
    <row r="14" spans="2:8">
      <c r="B14" s="217"/>
      <c r="C14" s="217"/>
      <c r="D14" s="217"/>
      <c r="E14" s="217"/>
      <c r="F14" s="217"/>
    </row>
    <row r="15" spans="2:8" ht="20.45" customHeight="1">
      <c r="B15" s="218"/>
      <c r="C15" s="218"/>
      <c r="D15" s="218"/>
      <c r="E15" s="218"/>
      <c r="F15" s="218"/>
    </row>
    <row r="16" spans="2:8" ht="18.600000000000001" customHeight="1">
      <c r="B16" s="219" t="s">
        <v>302</v>
      </c>
      <c r="C16" s="220">
        <v>2890000</v>
      </c>
      <c r="D16" s="220">
        <v>0</v>
      </c>
      <c r="E16" s="220">
        <v>3555000</v>
      </c>
      <c r="F16" s="220">
        <v>22000</v>
      </c>
      <c r="H16" s="221"/>
    </row>
    <row r="17" spans="2:12">
      <c r="B17" s="219"/>
      <c r="C17" s="222">
        <f>+C16/SUM(C16:F16)</f>
        <v>0.44688418122777174</v>
      </c>
      <c r="D17" s="222">
        <f>+D16/SUM(C16:F16)</f>
        <v>0</v>
      </c>
      <c r="E17" s="222">
        <f>+E16/SUM(C16:F16)</f>
        <v>0.54971393227153242</v>
      </c>
      <c r="F17" s="222">
        <f>+F16/SUM(C16:F16)</f>
        <v>3.4018865006958405E-3</v>
      </c>
      <c r="H17" s="221"/>
    </row>
    <row r="18" spans="2:12">
      <c r="B18" s="219"/>
      <c r="C18" s="222">
        <f>+C16/(SUM(C16:E16))</f>
        <v>0.44840961986035688</v>
      </c>
      <c r="D18" s="222">
        <f>+D16/(SUM(C16:E16))</f>
        <v>0</v>
      </c>
      <c r="E18" s="222">
        <f>+E16/(SUM(C16:E16))</f>
        <v>0.55159038013964312</v>
      </c>
      <c r="F18" s="223"/>
    </row>
    <row r="19" spans="2:12">
      <c r="B19" s="219"/>
      <c r="C19" s="222"/>
      <c r="D19" s="222"/>
      <c r="E19" s="222"/>
      <c r="F19" s="223"/>
    </row>
    <row r="20" spans="2:12">
      <c r="B20" s="219" t="s">
        <v>314</v>
      </c>
      <c r="C20" s="220">
        <v>1016000</v>
      </c>
      <c r="D20" s="220">
        <v>0</v>
      </c>
      <c r="E20" s="220">
        <v>1199000</v>
      </c>
      <c r="F20" s="220">
        <v>1000</v>
      </c>
    </row>
    <row r="21" spans="2:12">
      <c r="B21" s="219"/>
      <c r="C21" s="222">
        <f>+C20/SUM(C20:F20)</f>
        <v>0.4584837545126354</v>
      </c>
      <c r="D21" s="222">
        <f>+D20/SUM(C20:F20)</f>
        <v>0</v>
      </c>
      <c r="E21" s="222">
        <f>+E20/SUM(C20:F20)</f>
        <v>0.54106498194945851</v>
      </c>
      <c r="F21" s="222">
        <f>+F20/SUM(C20:F20)</f>
        <v>4.512635379061372E-4</v>
      </c>
    </row>
    <row r="22" spans="2:12">
      <c r="B22" s="219"/>
      <c r="C22" s="222">
        <f>+C20/(SUM(C20:E20))</f>
        <v>0.45869074492099321</v>
      </c>
      <c r="D22" s="222">
        <f>+D20/(SUM(C20:E20))</f>
        <v>0</v>
      </c>
      <c r="E22" s="222">
        <f>+E20/(SUM(C20:E20))</f>
        <v>0.54130925507900673</v>
      </c>
      <c r="F22" s="223"/>
    </row>
    <row r="23" spans="2:12">
      <c r="B23" s="219"/>
      <c r="C23" s="222"/>
      <c r="D23" s="222"/>
      <c r="E23" s="222"/>
      <c r="F23" s="223"/>
    </row>
    <row r="24" spans="2:12" ht="16.149999999999999" customHeight="1">
      <c r="B24" s="219" t="s">
        <v>303</v>
      </c>
      <c r="C24" s="220">
        <v>3633000</v>
      </c>
      <c r="D24" s="220">
        <v>0</v>
      </c>
      <c r="E24" s="220">
        <f>315000+4755000</f>
        <v>5070000</v>
      </c>
      <c r="F24" s="220">
        <v>217000</v>
      </c>
      <c r="H24" s="221"/>
    </row>
    <row r="25" spans="2:12">
      <c r="B25" s="219"/>
      <c r="C25" s="222">
        <f>+C24/SUM(C24:F24)</f>
        <v>0.40728699551569508</v>
      </c>
      <c r="D25" s="222">
        <f>+D24/SUM(C24:F24)</f>
        <v>0</v>
      </c>
      <c r="E25" s="222">
        <f>+E24/SUM(C24:F24)</f>
        <v>0.56838565022421528</v>
      </c>
      <c r="F25" s="222">
        <f>+F24/SUM(C24:F24)</f>
        <v>2.4327354260089685E-2</v>
      </c>
      <c r="H25" s="221"/>
    </row>
    <row r="26" spans="2:12">
      <c r="B26" s="219"/>
      <c r="C26" s="222">
        <f>+C24/(SUM(C24:E24))</f>
        <v>0.41744226128921064</v>
      </c>
      <c r="D26" s="222">
        <f>+D24/(SUM(C24:E24))</f>
        <v>0</v>
      </c>
      <c r="E26" s="222">
        <f>+E24/(SUM(C24:E24))</f>
        <v>0.58255773871078942</v>
      </c>
      <c r="F26" s="223"/>
    </row>
    <row r="27" spans="2:12">
      <c r="B27" s="219"/>
      <c r="C27" s="222"/>
      <c r="D27" s="222"/>
      <c r="E27" s="222"/>
      <c r="F27" s="223"/>
    </row>
    <row r="28" spans="2:12">
      <c r="B28" s="219" t="s">
        <v>307</v>
      </c>
      <c r="C28" s="288">
        <v>3845000</v>
      </c>
      <c r="D28" s="288">
        <v>0</v>
      </c>
      <c r="E28" s="288">
        <v>3202000</v>
      </c>
      <c r="F28" s="288">
        <v>350000</v>
      </c>
    </row>
    <row r="29" spans="2:12">
      <c r="B29" s="219"/>
      <c r="C29" s="222">
        <f>+C28/SUM(C28:F28)</f>
        <v>0.51980532648370958</v>
      </c>
      <c r="D29" s="222">
        <f>+D28/SUM(C28:F28)</f>
        <v>0</v>
      </c>
      <c r="E29" s="222">
        <f>+E28/SUM(C28:F28)</f>
        <v>0.43287819386237664</v>
      </c>
      <c r="F29" s="222">
        <f>+F28/SUM(C28:F28)</f>
        <v>4.7316479653913751E-2</v>
      </c>
    </row>
    <row r="30" spans="2:12">
      <c r="B30" s="219"/>
      <c r="C30" s="222">
        <f>+C28/(SUM(C28:E28))</f>
        <v>0.54562225060309355</v>
      </c>
      <c r="D30" s="222">
        <f>+D28/(SUM(C28:E28))</f>
        <v>0</v>
      </c>
      <c r="E30" s="222">
        <f>+E28/(SUM(C28:E28))</f>
        <v>0.45437774939690651</v>
      </c>
      <c r="F30" s="223"/>
    </row>
    <row r="31" spans="2:12">
      <c r="B31" s="219"/>
      <c r="C31" s="222"/>
      <c r="D31" s="222"/>
      <c r="E31" s="222"/>
      <c r="F31" s="223"/>
    </row>
    <row r="32" spans="2:12" ht="19.149999999999999" customHeight="1">
      <c r="B32" s="219" t="s">
        <v>304</v>
      </c>
      <c r="C32" s="220">
        <v>7785000</v>
      </c>
      <c r="D32" s="220">
        <v>2000</v>
      </c>
      <c r="E32" s="220">
        <v>6639000</v>
      </c>
      <c r="F32" s="220">
        <v>238000</v>
      </c>
      <c r="I32" s="215"/>
      <c r="J32" s="215"/>
      <c r="K32" s="215"/>
      <c r="L32" s="215"/>
    </row>
    <row r="33" spans="2:12">
      <c r="B33" s="219"/>
      <c r="C33" s="222">
        <f>+C32/SUM(C32:F32)</f>
        <v>0.53089198036006546</v>
      </c>
      <c r="D33" s="222">
        <f>+D32/SUM(C32:F32)</f>
        <v>1.3638843426077467E-4</v>
      </c>
      <c r="E33" s="222">
        <f>+E32/SUM(C32:F32)</f>
        <v>0.45274140752864156</v>
      </c>
      <c r="F33" s="222">
        <f>+F32/SUM(C32:F32)</f>
        <v>1.6230223677032189E-2</v>
      </c>
      <c r="I33" s="216"/>
      <c r="J33" s="216"/>
      <c r="K33" s="216"/>
      <c r="L33" s="216"/>
    </row>
    <row r="34" spans="2:12">
      <c r="B34" s="219"/>
      <c r="C34" s="222">
        <f>+C32/(SUM(C32:E32))</f>
        <v>0.53965063080549014</v>
      </c>
      <c r="D34" s="222">
        <f>+D32/(SUM(C32:E32))</f>
        <v>1.3863856924996534E-4</v>
      </c>
      <c r="E34" s="222">
        <f>+E32/(SUM(C32:E32))</f>
        <v>0.46021073062525997</v>
      </c>
      <c r="F34" s="223"/>
      <c r="I34" s="216"/>
      <c r="J34" s="216"/>
      <c r="K34" s="216"/>
      <c r="L34" s="216"/>
    </row>
    <row r="35" spans="2:12">
      <c r="B35" s="219"/>
      <c r="C35" s="222"/>
      <c r="D35" s="222"/>
      <c r="E35" s="222"/>
      <c r="F35" s="223"/>
      <c r="I35" s="216"/>
      <c r="J35" s="216"/>
      <c r="K35" s="216"/>
      <c r="L35" s="216"/>
    </row>
    <row r="36" spans="2:12" ht="18.600000000000001" customHeight="1">
      <c r="B36" s="219" t="s">
        <v>305</v>
      </c>
      <c r="C36" s="220">
        <v>828899</v>
      </c>
      <c r="D36" s="220">
        <v>0</v>
      </c>
      <c r="E36" s="220">
        <v>466706</v>
      </c>
      <c r="F36" s="220">
        <v>81414</v>
      </c>
      <c r="H36" s="224"/>
      <c r="I36" s="220"/>
      <c r="J36" s="220"/>
      <c r="K36" s="220"/>
      <c r="L36" s="220"/>
    </row>
    <row r="37" spans="2:12">
      <c r="B37" s="219"/>
      <c r="C37" s="222">
        <f>+C36/SUM(C36:F36)</f>
        <v>0.60195175229971409</v>
      </c>
      <c r="D37" s="222">
        <f>+D36/SUM(C36:F36)</f>
        <v>0</v>
      </c>
      <c r="E37" s="222">
        <f>+E36/SUM(C36:F36)</f>
        <v>0.33892488048458302</v>
      </c>
      <c r="F37" s="222">
        <f>+F36/SUM(C36:F36)</f>
        <v>5.9123367215702903E-2</v>
      </c>
      <c r="I37" s="222"/>
      <c r="J37" s="222"/>
      <c r="K37" s="222"/>
      <c r="L37" s="222"/>
    </row>
    <row r="38" spans="2:12">
      <c r="B38" s="219"/>
      <c r="C38" s="222">
        <f>+C36/(SUM(C36:E36))</f>
        <v>0.63977755565932515</v>
      </c>
      <c r="D38" s="222">
        <f>+D36/(SUM(C36:E36))</f>
        <v>0</v>
      </c>
      <c r="E38" s="222">
        <f>+E36/(SUM(C36:E36))</f>
        <v>0.3602224443406748</v>
      </c>
      <c r="F38" s="223"/>
      <c r="I38" s="222"/>
      <c r="J38" s="222"/>
      <c r="K38" s="222"/>
      <c r="L38" s="223"/>
    </row>
    <row r="39" spans="2:12">
      <c r="B39" s="219"/>
      <c r="C39" s="222"/>
      <c r="D39" s="222"/>
      <c r="E39" s="222"/>
      <c r="F39" s="223"/>
      <c r="I39" s="222"/>
      <c r="J39" s="222"/>
      <c r="K39" s="222"/>
      <c r="L39" s="223"/>
    </row>
    <row r="40" spans="2:12">
      <c r="B40" s="219" t="s">
        <v>306</v>
      </c>
      <c r="C40" s="220">
        <v>1360139</v>
      </c>
      <c r="D40" s="220">
        <v>0</v>
      </c>
      <c r="E40" s="220">
        <v>899400</v>
      </c>
      <c r="F40" s="220"/>
      <c r="I40" s="222"/>
      <c r="J40" s="222"/>
      <c r="K40" s="222"/>
      <c r="L40" s="223"/>
    </row>
    <row r="41" spans="2:12">
      <c r="B41" s="219"/>
      <c r="C41" s="222">
        <f>+C40/SUM(C40:F40)</f>
        <v>0.60195420393274912</v>
      </c>
      <c r="D41" s="222">
        <f>+D40/SUM(C40:F40)</f>
        <v>0</v>
      </c>
      <c r="E41" s="222">
        <f>+E40/SUM(C40:F40)</f>
        <v>0.39804579606725088</v>
      </c>
      <c r="F41" s="222">
        <f>+F40/SUM(C40:F40)</f>
        <v>0</v>
      </c>
      <c r="I41" s="222"/>
      <c r="J41" s="222"/>
      <c r="K41" s="222"/>
      <c r="L41" s="223"/>
    </row>
    <row r="42" spans="2:12">
      <c r="B42" s="219"/>
      <c r="C42" s="222">
        <f>+C40/(SUM(C40:E40))</f>
        <v>0.60195420393274912</v>
      </c>
      <c r="D42" s="222">
        <f>+D40/(SUM(C40:E40))</f>
        <v>0</v>
      </c>
      <c r="E42" s="222">
        <f>+E40/(SUM(C40:E40))</f>
        <v>0.39804579606725088</v>
      </c>
      <c r="F42" s="223"/>
      <c r="I42" s="222"/>
      <c r="J42" s="222"/>
      <c r="K42" s="222"/>
      <c r="L42" s="223"/>
    </row>
    <row r="43" spans="2:12">
      <c r="B43" s="219"/>
      <c r="C43" s="222"/>
      <c r="D43" s="222"/>
      <c r="E43" s="222"/>
      <c r="F43" s="223"/>
      <c r="I43" s="222"/>
      <c r="J43" s="222"/>
      <c r="K43" s="222"/>
      <c r="L43" s="223"/>
    </row>
    <row r="44" spans="2:12">
      <c r="B44" s="219"/>
      <c r="C44" s="220"/>
      <c r="D44" s="222"/>
      <c r="E44" s="222"/>
      <c r="F44" s="223"/>
      <c r="I44" s="222"/>
      <c r="J44" s="222"/>
      <c r="K44" s="222"/>
      <c r="L44" s="223"/>
    </row>
    <row r="45" spans="2:12">
      <c r="B45" s="219"/>
      <c r="C45" s="222"/>
      <c r="D45" s="222"/>
      <c r="E45" s="222"/>
      <c r="F45" s="223"/>
      <c r="I45" s="222"/>
      <c r="J45" s="222"/>
      <c r="K45" s="222"/>
      <c r="L45" s="223"/>
    </row>
    <row r="46" spans="2:12">
      <c r="B46" s="219" t="s">
        <v>308</v>
      </c>
      <c r="C46" s="220">
        <v>18816000</v>
      </c>
      <c r="D46" s="220">
        <v>0</v>
      </c>
      <c r="E46" s="220">
        <v>32012000</v>
      </c>
      <c r="F46" s="220">
        <v>232000</v>
      </c>
      <c r="I46" s="222"/>
      <c r="J46" s="222"/>
      <c r="K46" s="222"/>
      <c r="L46" s="223"/>
    </row>
    <row r="47" spans="2:12">
      <c r="B47" s="209" t="s">
        <v>309</v>
      </c>
      <c r="C47" s="222">
        <f>+C46/SUM(C46:F46)</f>
        <v>0.36850763807285547</v>
      </c>
      <c r="D47" s="222">
        <f>+D46/SUM(C46:F46)</f>
        <v>0</v>
      </c>
      <c r="E47" s="222">
        <f>+E46/SUM(C46:F46)</f>
        <v>0.62694868781825308</v>
      </c>
      <c r="F47" s="222">
        <f>+F46/SUM(C46:F46)</f>
        <v>4.5436741088915001E-3</v>
      </c>
      <c r="I47" s="222"/>
      <c r="J47" s="222"/>
      <c r="K47" s="222"/>
      <c r="L47" s="223"/>
    </row>
    <row r="48" spans="2:12">
      <c r="B48" s="219" t="s">
        <v>217</v>
      </c>
      <c r="C48" s="222">
        <f>+C46/(SUM(C46:E46))</f>
        <v>0.37018965924293695</v>
      </c>
      <c r="D48" s="222">
        <f>+D46/(SUM(C46:E46))</f>
        <v>0</v>
      </c>
      <c r="E48" s="222">
        <f>+E46/(SUM(C46:E46))</f>
        <v>0.62981034075706299</v>
      </c>
      <c r="F48" s="223"/>
      <c r="I48" s="222"/>
      <c r="J48" s="222"/>
      <c r="K48" s="222"/>
      <c r="L48" s="223"/>
    </row>
    <row r="49" spans="2:12">
      <c r="C49" s="222"/>
      <c r="D49" s="222"/>
      <c r="E49" s="222"/>
      <c r="F49" s="223"/>
      <c r="I49" s="222"/>
      <c r="J49" s="222"/>
      <c r="K49" s="222"/>
      <c r="L49" s="223"/>
    </row>
    <row r="50" spans="2:12" ht="15.75" thickBot="1">
      <c r="B50" s="214"/>
      <c r="C50" s="214"/>
      <c r="D50" s="214"/>
      <c r="E50" s="214"/>
      <c r="F50" s="214"/>
    </row>
    <row r="51" spans="2:12" ht="15.75" thickTop="1">
      <c r="B51" s="218"/>
      <c r="C51" s="218"/>
      <c r="D51" s="218"/>
      <c r="E51" s="218"/>
      <c r="F51" s="218"/>
    </row>
    <row r="52" spans="2:12">
      <c r="B52" s="209" t="s">
        <v>218</v>
      </c>
    </row>
    <row r="54" spans="2:12">
      <c r="B54" s="209" t="s">
        <v>464</v>
      </c>
    </row>
  </sheetData>
  <printOptions horizontalCentered="1"/>
  <pageMargins left="0.5" right="0.5" top="0.5" bottom="0.55000000000000004" header="0" footer="0"/>
  <pageSetup scale="8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2"/>
  <sheetViews>
    <sheetView showOutlineSymbols="0" zoomScaleNormal="100" workbookViewId="0">
      <selection activeCell="F2" sqref="F2:F3"/>
    </sheetView>
  </sheetViews>
  <sheetFormatPr defaultColWidth="9.77734375" defaultRowHeight="15"/>
  <cols>
    <col min="1" max="1" width="6.77734375" style="209" customWidth="1"/>
    <col min="2" max="2" width="23.21875" style="209" customWidth="1"/>
    <col min="3" max="4" width="15.77734375" style="209" customWidth="1"/>
    <col min="5" max="5" width="14.77734375" style="209" customWidth="1"/>
    <col min="6" max="6" width="15.77734375" style="209" customWidth="1"/>
    <col min="7" max="7" width="4.77734375" style="209" customWidth="1"/>
    <col min="8" max="8" width="15.109375" style="209" customWidth="1"/>
    <col min="9" max="16384" width="9.77734375" style="209"/>
  </cols>
  <sheetData>
    <row r="1" spans="2:8" ht="15.75">
      <c r="F1" s="210"/>
    </row>
    <row r="2" spans="2:8" ht="15.75">
      <c r="F2" s="210"/>
    </row>
    <row r="3" spans="2:8" ht="15.75">
      <c r="F3" s="210"/>
    </row>
    <row r="5" spans="2:8" ht="20.25">
      <c r="B5" s="211" t="s">
        <v>301</v>
      </c>
      <c r="C5" s="211"/>
      <c r="D5" s="211"/>
      <c r="E5" s="211"/>
      <c r="F5" s="211"/>
    </row>
    <row r="6" spans="2:8" ht="20.25">
      <c r="B6" s="211" t="s">
        <v>12</v>
      </c>
      <c r="C6" s="212"/>
      <c r="D6" s="212"/>
      <c r="E6" s="212"/>
      <c r="F6" s="212"/>
    </row>
    <row r="7" spans="2:8" ht="20.25">
      <c r="B7" s="211" t="str">
        <f>+'DCP-6, p 3'!B7</f>
        <v>AS OF DECEMBER 31, 2013</v>
      </c>
      <c r="C7" s="212"/>
      <c r="D7" s="212"/>
      <c r="E7" s="212"/>
      <c r="F7" s="212"/>
    </row>
    <row r="8" spans="2:8" ht="20.25">
      <c r="B8" s="213" t="s">
        <v>214</v>
      </c>
      <c r="C8" s="212"/>
      <c r="D8" s="212"/>
      <c r="E8" s="212"/>
      <c r="F8" s="212"/>
    </row>
    <row r="10" spans="2:8" ht="15.75" thickBot="1">
      <c r="B10" s="214"/>
      <c r="C10" s="214"/>
      <c r="D10" s="214"/>
      <c r="E10" s="214"/>
      <c r="F10" s="214"/>
    </row>
    <row r="11" spans="2:8" ht="15.75" thickTop="1">
      <c r="B11" s="215"/>
      <c r="C11" s="215"/>
      <c r="D11" s="215"/>
      <c r="E11" s="215"/>
      <c r="F11" s="215"/>
    </row>
    <row r="12" spans="2:8">
      <c r="B12" s="215"/>
      <c r="C12" s="216" t="s">
        <v>13</v>
      </c>
      <c r="D12" s="216" t="s">
        <v>212</v>
      </c>
      <c r="E12" s="216" t="s">
        <v>215</v>
      </c>
      <c r="F12" s="216" t="s">
        <v>18</v>
      </c>
    </row>
    <row r="13" spans="2:8">
      <c r="B13" s="216" t="s">
        <v>20</v>
      </c>
      <c r="C13" s="216" t="s">
        <v>14</v>
      </c>
      <c r="D13" s="216" t="s">
        <v>216</v>
      </c>
      <c r="E13" s="216" t="s">
        <v>17</v>
      </c>
      <c r="F13" s="216" t="s">
        <v>19</v>
      </c>
    </row>
    <row r="14" spans="2:8">
      <c r="B14" s="217"/>
      <c r="C14" s="217"/>
      <c r="D14" s="217"/>
      <c r="E14" s="217"/>
      <c r="F14" s="217"/>
    </row>
    <row r="15" spans="2:8" ht="20.45" customHeight="1">
      <c r="B15" s="218"/>
      <c r="C15" s="218"/>
      <c r="D15" s="218"/>
      <c r="E15" s="218"/>
      <c r="F15" s="218"/>
    </row>
    <row r="16" spans="2:8" ht="18.600000000000001" customHeight="1">
      <c r="B16" s="219" t="s">
        <v>302</v>
      </c>
      <c r="C16" s="220">
        <v>2890000</v>
      </c>
      <c r="D16" s="220">
        <v>0</v>
      </c>
      <c r="E16" s="220">
        <v>3555000</v>
      </c>
      <c r="F16" s="220">
        <v>22000</v>
      </c>
      <c r="H16" s="221"/>
    </row>
    <row r="17" spans="2:12">
      <c r="B17" s="219"/>
      <c r="C17" s="222"/>
      <c r="D17" s="222"/>
      <c r="E17" s="222"/>
      <c r="F17" s="223"/>
    </row>
    <row r="18" spans="2:12">
      <c r="B18" s="219" t="s">
        <v>314</v>
      </c>
      <c r="C18" s="220">
        <v>1016000</v>
      </c>
      <c r="D18" s="220">
        <v>0</v>
      </c>
      <c r="E18" s="220">
        <v>1199000</v>
      </c>
      <c r="F18" s="220">
        <v>1000</v>
      </c>
    </row>
    <row r="19" spans="2:12">
      <c r="B19" s="219"/>
      <c r="C19" s="222"/>
      <c r="D19" s="222"/>
      <c r="E19" s="222"/>
      <c r="F19" s="223"/>
    </row>
    <row r="20" spans="2:12">
      <c r="B20" s="219" t="s">
        <v>307</v>
      </c>
      <c r="C20" s="220">
        <v>3845000</v>
      </c>
      <c r="D20" s="220">
        <v>0</v>
      </c>
      <c r="E20" s="220">
        <v>3202000</v>
      </c>
      <c r="F20" s="220">
        <v>350000</v>
      </c>
    </row>
    <row r="21" spans="2:12">
      <c r="B21" s="219"/>
      <c r="C21" s="222"/>
      <c r="D21" s="222"/>
      <c r="E21" s="222"/>
      <c r="F21" s="223"/>
    </row>
    <row r="22" spans="2:12" ht="19.149999999999999" customHeight="1">
      <c r="B22" s="219" t="s">
        <v>304</v>
      </c>
      <c r="C22" s="220">
        <v>7785000</v>
      </c>
      <c r="D22" s="220">
        <v>2000</v>
      </c>
      <c r="E22" s="220">
        <v>6639000</v>
      </c>
      <c r="F22" s="220">
        <v>238000</v>
      </c>
      <c r="I22" s="215"/>
      <c r="J22" s="215"/>
      <c r="K22" s="215"/>
      <c r="L22" s="215"/>
    </row>
    <row r="23" spans="2:12">
      <c r="B23" s="219"/>
      <c r="C23" s="222"/>
      <c r="D23" s="222"/>
      <c r="E23" s="222"/>
      <c r="F23" s="223"/>
      <c r="I23" s="216"/>
      <c r="J23" s="216"/>
      <c r="K23" s="216"/>
      <c r="L23" s="216"/>
    </row>
    <row r="24" spans="2:12" ht="18.600000000000001" customHeight="1">
      <c r="B24" s="219" t="s">
        <v>305</v>
      </c>
      <c r="C24" s="220">
        <v>828899</v>
      </c>
      <c r="D24" s="220">
        <v>0</v>
      </c>
      <c r="E24" s="220">
        <v>466706</v>
      </c>
      <c r="F24" s="220">
        <v>81414</v>
      </c>
      <c r="H24" s="224"/>
      <c r="I24" s="220"/>
      <c r="J24" s="220"/>
      <c r="K24" s="220"/>
      <c r="L24" s="220"/>
    </row>
    <row r="25" spans="2:12">
      <c r="B25" s="219"/>
      <c r="C25" s="222"/>
      <c r="D25" s="222"/>
      <c r="E25" s="222"/>
      <c r="F25" s="223"/>
      <c r="I25" s="222"/>
      <c r="J25" s="222"/>
      <c r="K25" s="222"/>
      <c r="L25" s="223"/>
    </row>
    <row r="26" spans="2:12">
      <c r="B26" s="219" t="s">
        <v>306</v>
      </c>
      <c r="C26" s="220">
        <v>1360139</v>
      </c>
      <c r="D26" s="220">
        <v>0</v>
      </c>
      <c r="E26" s="220">
        <v>899400</v>
      </c>
      <c r="F26" s="220"/>
      <c r="I26" s="222"/>
      <c r="J26" s="222"/>
      <c r="K26" s="222"/>
      <c r="L26" s="223"/>
    </row>
    <row r="27" spans="2:12">
      <c r="B27" s="219"/>
      <c r="C27" s="220"/>
      <c r="D27" s="220"/>
      <c r="E27" s="220"/>
      <c r="F27" s="220"/>
      <c r="I27" s="222"/>
      <c r="J27" s="222"/>
      <c r="K27" s="222"/>
      <c r="L27" s="223"/>
    </row>
    <row r="28" spans="2:12">
      <c r="B28" s="219" t="s">
        <v>465</v>
      </c>
      <c r="C28" s="220">
        <f>1541746+1.6541</f>
        <v>1541747.6540999999</v>
      </c>
      <c r="D28" s="220"/>
      <c r="E28" s="220">
        <f>1499770*1.6541</f>
        <v>2480769.557</v>
      </c>
      <c r="F28" s="220">
        <f>112306*1.6541</f>
        <v>185765.35459999999</v>
      </c>
      <c r="I28" s="222"/>
      <c r="J28" s="222"/>
      <c r="K28" s="222"/>
      <c r="L28" s="223"/>
    </row>
    <row r="29" spans="2:12">
      <c r="B29" s="219" t="s">
        <v>467</v>
      </c>
      <c r="C29" s="220"/>
      <c r="D29" s="220"/>
      <c r="E29" s="220"/>
      <c r="F29" s="220"/>
      <c r="I29" s="222"/>
      <c r="J29" s="222"/>
      <c r="K29" s="222"/>
      <c r="L29" s="223"/>
    </row>
    <row r="30" spans="2:12">
      <c r="B30" s="219" t="s">
        <v>466</v>
      </c>
      <c r="C30" s="220"/>
      <c r="D30" s="220"/>
      <c r="E30" s="220"/>
      <c r="F30" s="220"/>
      <c r="I30" s="222"/>
      <c r="J30" s="222"/>
      <c r="K30" s="222"/>
      <c r="L30" s="223"/>
    </row>
    <row r="31" spans="2:12">
      <c r="B31" s="219"/>
      <c r="C31" s="222"/>
      <c r="D31" s="222"/>
      <c r="E31" s="222"/>
      <c r="F31" s="223"/>
      <c r="I31" s="222"/>
      <c r="J31" s="222"/>
      <c r="K31" s="222"/>
      <c r="L31" s="223"/>
    </row>
    <row r="32" spans="2:12">
      <c r="B32" s="219" t="s">
        <v>338</v>
      </c>
      <c r="C32" s="220">
        <f>SUM(C16:C28)</f>
        <v>19266785.654100001</v>
      </c>
      <c r="D32" s="220">
        <f>SUM(D16:D28)</f>
        <v>2000</v>
      </c>
      <c r="E32" s="220">
        <f>SUM(E16:E28)</f>
        <v>18441875.557</v>
      </c>
      <c r="F32" s="220">
        <f>SUM(F16:F28)</f>
        <v>878179.35459999996</v>
      </c>
      <c r="I32" s="222"/>
      <c r="J32" s="222"/>
      <c r="K32" s="222"/>
      <c r="L32" s="223"/>
    </row>
    <row r="33" spans="2:12">
      <c r="B33" s="219"/>
      <c r="C33" s="222">
        <f>+C32/SUM(C32:F32)</f>
        <v>0.49928386993895435</v>
      </c>
      <c r="D33" s="222">
        <f>+D32/SUM(C32:F32)</f>
        <v>5.1828455343064035E-5</v>
      </c>
      <c r="E33" s="222">
        <f>+E32/SUM(C32:F32)</f>
        <v>0.47790696187415932</v>
      </c>
      <c r="F33" s="222">
        <f>+F32/SUM(C32:F32)</f>
        <v>2.2757339731543445E-2</v>
      </c>
      <c r="I33" s="222"/>
      <c r="J33" s="222"/>
      <c r="K33" s="222"/>
      <c r="L33" s="223"/>
    </row>
    <row r="34" spans="2:12">
      <c r="B34" s="219"/>
      <c r="C34" s="222">
        <f>+C32/(SUM(C32:E32))</f>
        <v>0.5109108415322321</v>
      </c>
      <c r="D34" s="222">
        <f>+D32/(SUM(C32:E32))</f>
        <v>5.3035399957699687E-5</v>
      </c>
      <c r="E34" s="222">
        <f>+E32/(SUM(C32:E32))</f>
        <v>0.48903612306781036</v>
      </c>
      <c r="F34" s="223"/>
      <c r="I34" s="222"/>
      <c r="J34" s="222"/>
      <c r="K34" s="222"/>
      <c r="L34" s="223"/>
    </row>
    <row r="35" spans="2:12">
      <c r="B35" s="219"/>
      <c r="C35" s="222"/>
      <c r="D35" s="222"/>
      <c r="E35" s="222"/>
      <c r="F35" s="223"/>
      <c r="I35" s="222"/>
      <c r="J35" s="222"/>
      <c r="K35" s="222"/>
      <c r="L35" s="223"/>
    </row>
    <row r="36" spans="2:12">
      <c r="B36" s="219" t="s">
        <v>308</v>
      </c>
      <c r="C36" s="220">
        <v>18816000</v>
      </c>
      <c r="D36" s="220">
        <v>0</v>
      </c>
      <c r="E36" s="220">
        <v>32012000</v>
      </c>
      <c r="F36" s="220">
        <v>232000</v>
      </c>
      <c r="I36" s="222"/>
      <c r="J36" s="222"/>
      <c r="K36" s="222"/>
      <c r="L36" s="223"/>
    </row>
    <row r="37" spans="2:12">
      <c r="B37" s="209" t="s">
        <v>309</v>
      </c>
      <c r="C37" s="222">
        <f>+C36/SUM(C36:F36)</f>
        <v>0.36850763807285547</v>
      </c>
      <c r="D37" s="222">
        <f>+D36/SUM(C36:F36)</f>
        <v>0</v>
      </c>
      <c r="E37" s="222">
        <f>+E36/SUM(C36:F36)</f>
        <v>0.62694868781825308</v>
      </c>
      <c r="F37" s="222">
        <f>+F36/SUM(C36:F36)</f>
        <v>4.5436741088915001E-3</v>
      </c>
      <c r="I37" s="222"/>
      <c r="J37" s="222"/>
      <c r="K37" s="222"/>
      <c r="L37" s="223"/>
    </row>
    <row r="38" spans="2:12">
      <c r="B38" s="219" t="s">
        <v>217</v>
      </c>
      <c r="C38" s="222">
        <f>+C36/(SUM(C36:E36))</f>
        <v>0.37018965924293695</v>
      </c>
      <c r="D38" s="222">
        <f>+D36/(SUM(C36:E36))</f>
        <v>0</v>
      </c>
      <c r="E38" s="222">
        <f>+E36/(SUM(C36:E36))</f>
        <v>0.62981034075706299</v>
      </c>
      <c r="F38" s="223"/>
      <c r="I38" s="222"/>
      <c r="J38" s="222"/>
      <c r="K38" s="222"/>
      <c r="L38" s="223"/>
    </row>
    <row r="39" spans="2:12">
      <c r="C39" s="222"/>
      <c r="D39" s="222"/>
      <c r="E39" s="222"/>
      <c r="F39" s="223"/>
      <c r="I39" s="222"/>
      <c r="J39" s="222"/>
      <c r="K39" s="222"/>
      <c r="L39" s="223"/>
    </row>
    <row r="40" spans="2:12" ht="15.75" thickBot="1">
      <c r="B40" s="214"/>
      <c r="C40" s="214"/>
      <c r="D40" s="214"/>
      <c r="E40" s="214"/>
      <c r="F40" s="214"/>
    </row>
    <row r="41" spans="2:12" ht="15.75" thickTop="1">
      <c r="B41" s="218"/>
      <c r="C41" s="218"/>
      <c r="D41" s="218"/>
      <c r="E41" s="218"/>
      <c r="F41" s="218"/>
    </row>
    <row r="42" spans="2:12">
      <c r="B42" s="209" t="s">
        <v>218</v>
      </c>
    </row>
  </sheetData>
  <printOptions horizontalCentered="1"/>
  <pageMargins left="0.5" right="0.5" top="0.5" bottom="0.55000000000000004" header="0" footer="0"/>
  <pageSetup scale="8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A2" sqref="A2"/>
    </sheetView>
  </sheetViews>
  <sheetFormatPr defaultColWidth="8.77734375" defaultRowHeight="15"/>
  <cols>
    <col min="1" max="4" width="8.77734375" style="144"/>
    <col min="5" max="5" width="10.77734375" style="144" customWidth="1"/>
    <col min="6" max="6" width="16.5546875" style="144" bestFit="1" customWidth="1"/>
    <col min="7" max="7" width="2" style="144" customWidth="1"/>
    <col min="8" max="16384" width="8.77734375" style="144"/>
  </cols>
  <sheetData>
    <row r="1" spans="2:8" ht="15.75">
      <c r="F1" s="145"/>
    </row>
    <row r="2" spans="2:8" ht="15.75">
      <c r="F2" s="145"/>
    </row>
    <row r="5" spans="2:8" ht="18">
      <c r="B5" s="301" t="s">
        <v>219</v>
      </c>
      <c r="C5" s="301"/>
      <c r="D5" s="301"/>
      <c r="E5" s="301"/>
      <c r="F5" s="301"/>
      <c r="G5" s="150"/>
    </row>
    <row r="6" spans="2:8" ht="18">
      <c r="B6" s="301" t="s">
        <v>220</v>
      </c>
      <c r="C6" s="301"/>
      <c r="D6" s="301"/>
      <c r="E6" s="301"/>
      <c r="F6" s="301"/>
      <c r="G6" s="150"/>
    </row>
    <row r="7" spans="2:8" ht="18">
      <c r="B7" s="301" t="s">
        <v>221</v>
      </c>
      <c r="C7" s="301"/>
      <c r="D7" s="301"/>
      <c r="E7" s="301"/>
      <c r="F7" s="301"/>
      <c r="G7" s="150"/>
    </row>
    <row r="8" spans="2:8" ht="15.75" thickBot="1">
      <c r="B8" s="149"/>
      <c r="C8" s="149"/>
      <c r="D8" s="149"/>
      <c r="E8" s="149"/>
      <c r="F8" s="149"/>
      <c r="G8" s="149"/>
    </row>
    <row r="9" spans="2:8" ht="15.75" thickTop="1">
      <c r="B9" s="225"/>
      <c r="C9" s="225"/>
      <c r="D9" s="225"/>
      <c r="E9" s="225"/>
      <c r="F9" s="226"/>
      <c r="G9" s="225"/>
    </row>
    <row r="10" spans="2:8">
      <c r="B10" s="149"/>
      <c r="C10" s="149"/>
      <c r="D10" s="149"/>
      <c r="E10" s="149"/>
      <c r="F10" s="148" t="s">
        <v>222</v>
      </c>
      <c r="G10" s="149"/>
      <c r="H10" s="149"/>
    </row>
    <row r="11" spans="2:8">
      <c r="B11" s="149"/>
      <c r="C11" s="149"/>
      <c r="D11" s="149"/>
      <c r="E11" s="149"/>
      <c r="F11" s="148" t="s">
        <v>121</v>
      </c>
      <c r="G11" s="149"/>
      <c r="H11" s="149"/>
    </row>
    <row r="12" spans="2:8">
      <c r="B12" s="148" t="s">
        <v>10</v>
      </c>
      <c r="C12" s="148"/>
      <c r="D12" s="149" t="s">
        <v>121</v>
      </c>
      <c r="E12" s="148"/>
      <c r="F12" s="148" t="s">
        <v>223</v>
      </c>
      <c r="G12" s="148"/>
      <c r="H12" s="149"/>
    </row>
    <row r="13" spans="2:8" ht="15.75" thickBot="1">
      <c r="B13" s="227"/>
      <c r="C13" s="227"/>
      <c r="D13" s="227"/>
      <c r="E13" s="227"/>
      <c r="F13" s="227"/>
      <c r="G13" s="227"/>
      <c r="H13" s="149"/>
    </row>
    <row r="14" spans="2:8" ht="15.75" thickTop="1">
      <c r="B14" s="148"/>
      <c r="C14" s="148"/>
      <c r="D14" s="148"/>
      <c r="E14" s="148"/>
      <c r="F14" s="148"/>
      <c r="G14" s="148"/>
    </row>
    <row r="15" spans="2:8">
      <c r="B15" s="146"/>
      <c r="C15" s="146"/>
      <c r="D15" s="228"/>
      <c r="E15" s="228"/>
      <c r="F15" s="228"/>
      <c r="G15" s="146"/>
    </row>
    <row r="16" spans="2:8">
      <c r="B16" s="146">
        <v>2009</v>
      </c>
      <c r="C16" s="146"/>
      <c r="D16" s="228">
        <v>0.46</v>
      </c>
      <c r="E16" s="228"/>
      <c r="F16" s="228">
        <v>0.45</v>
      </c>
      <c r="G16" s="146"/>
    </row>
    <row r="17" spans="2:7">
      <c r="B17" s="146"/>
      <c r="C17" s="146"/>
      <c r="D17" s="228"/>
      <c r="E17" s="228"/>
      <c r="F17" s="228"/>
      <c r="G17" s="146"/>
    </row>
    <row r="18" spans="2:7">
      <c r="B18" s="146">
        <v>2010</v>
      </c>
      <c r="C18" s="146"/>
      <c r="D18" s="228">
        <v>0.46</v>
      </c>
      <c r="E18" s="228"/>
      <c r="F18" s="228">
        <v>0.46</v>
      </c>
      <c r="G18" s="146"/>
    </row>
    <row r="19" spans="2:7">
      <c r="B19" s="146"/>
      <c r="C19" s="146"/>
      <c r="D19" s="228"/>
      <c r="E19" s="228"/>
      <c r="F19" s="228"/>
      <c r="G19" s="146"/>
    </row>
    <row r="20" spans="2:7">
      <c r="B20" s="146">
        <v>2011</v>
      </c>
      <c r="C20" s="146"/>
      <c r="D20" s="228">
        <v>0.47</v>
      </c>
      <c r="E20" s="228"/>
      <c r="F20" s="228">
        <v>0.46</v>
      </c>
      <c r="G20" s="146"/>
    </row>
    <row r="21" spans="2:7">
      <c r="B21" s="146"/>
      <c r="C21" s="146"/>
      <c r="D21" s="228"/>
      <c r="E21" s="228"/>
      <c r="F21" s="228"/>
      <c r="G21" s="146"/>
    </row>
    <row r="22" spans="2:7">
      <c r="B22" s="146">
        <v>2012</v>
      </c>
      <c r="C22" s="146"/>
      <c r="D22" s="228">
        <v>0.47</v>
      </c>
      <c r="E22" s="228"/>
      <c r="F22" s="228">
        <v>0.46</v>
      </c>
      <c r="G22" s="146"/>
    </row>
    <row r="23" spans="2:7">
      <c r="B23" s="146"/>
      <c r="C23" s="146"/>
      <c r="D23" s="228"/>
      <c r="E23" s="228"/>
      <c r="F23" s="228"/>
      <c r="G23" s="146"/>
    </row>
    <row r="24" spans="2:7">
      <c r="B24" s="146">
        <v>2013</v>
      </c>
      <c r="C24" s="146"/>
      <c r="D24" s="228">
        <v>0.47499999999999998</v>
      </c>
      <c r="E24" s="228"/>
      <c r="F24" s="228">
        <v>0.47</v>
      </c>
      <c r="G24" s="146"/>
    </row>
    <row r="25" spans="2:7" ht="15.75" thickBot="1">
      <c r="B25" s="227"/>
      <c r="C25" s="227"/>
      <c r="D25" s="227"/>
      <c r="E25" s="227"/>
      <c r="F25" s="227"/>
      <c r="G25" s="227"/>
    </row>
    <row r="26" spans="2:7" ht="15.75" thickTop="1">
      <c r="B26" s="148"/>
      <c r="C26" s="148"/>
      <c r="D26" s="148"/>
      <c r="E26" s="148"/>
      <c r="F26" s="148"/>
      <c r="G26" s="146"/>
    </row>
    <row r="27" spans="2:7">
      <c r="B27" s="229" t="s">
        <v>224</v>
      </c>
      <c r="C27" s="146"/>
      <c r="D27" s="146"/>
      <c r="E27" s="146"/>
      <c r="F27" s="146"/>
      <c r="G27" s="146"/>
    </row>
    <row r="28" spans="2:7">
      <c r="B28" s="146"/>
      <c r="C28" s="146"/>
      <c r="D28" s="146"/>
      <c r="E28" s="146"/>
      <c r="F28" s="146"/>
      <c r="G28" s="146"/>
    </row>
    <row r="29" spans="2:7">
      <c r="B29" s="229" t="s">
        <v>225</v>
      </c>
      <c r="C29" s="146"/>
      <c r="D29" s="146"/>
      <c r="E29" s="146"/>
      <c r="F29" s="146"/>
      <c r="G29" s="146"/>
    </row>
  </sheetData>
  <mergeCells count="3">
    <mergeCell ref="B5:F5"/>
    <mergeCell ref="B6:F6"/>
    <mergeCell ref="B7:F7"/>
  </mergeCells>
  <printOptions horizontalCentered="1"/>
  <pageMargins left="0.75" right="0.75" top="1" bottom="1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1"/>
  <sheetViews>
    <sheetView zoomScaleNormal="100" workbookViewId="0">
      <selection activeCell="G2" sqref="G2:H2"/>
    </sheetView>
  </sheetViews>
  <sheetFormatPr defaultRowHeight="15"/>
  <cols>
    <col min="1" max="1" width="27.5546875" customWidth="1"/>
    <col min="2" max="2" width="12" customWidth="1"/>
    <col min="3" max="6" width="10.5546875" customWidth="1"/>
    <col min="7" max="7" width="9.44140625" customWidth="1"/>
    <col min="8" max="8" width="9.5546875" customWidth="1"/>
  </cols>
  <sheetData>
    <row r="1" spans="1:10" ht="15.75">
      <c r="G1" s="117"/>
    </row>
    <row r="2" spans="1:10" ht="15.75">
      <c r="G2" s="117"/>
    </row>
    <row r="4" spans="1:10" ht="18">
      <c r="A4" s="309" t="s">
        <v>115</v>
      </c>
      <c r="B4" s="309"/>
      <c r="C4" s="309"/>
      <c r="D4" s="309"/>
      <c r="E4" s="309"/>
      <c r="F4" s="309"/>
      <c r="G4" s="309"/>
      <c r="H4" s="309"/>
      <c r="I4" s="136"/>
      <c r="J4" s="136"/>
    </row>
    <row r="5" spans="1:10" ht="18">
      <c r="A5" s="308" t="s">
        <v>119</v>
      </c>
      <c r="B5" s="308"/>
      <c r="C5" s="308"/>
      <c r="D5" s="308"/>
      <c r="E5" s="308"/>
      <c r="F5" s="308"/>
      <c r="G5" s="308"/>
      <c r="H5" s="308"/>
    </row>
    <row r="6" spans="1:10" ht="15.75" thickBot="1">
      <c r="A6" s="89"/>
      <c r="B6" s="89"/>
      <c r="C6" s="89"/>
      <c r="D6" s="89"/>
      <c r="E6" s="89"/>
      <c r="F6" s="89"/>
      <c r="G6" s="89"/>
      <c r="H6" s="89"/>
    </row>
    <row r="7" spans="1:10" ht="15.75" thickTop="1"/>
    <row r="8" spans="1:10">
      <c r="B8" s="118" t="s">
        <v>112</v>
      </c>
      <c r="C8" s="28" t="s">
        <v>116</v>
      </c>
      <c r="D8" s="28" t="s">
        <v>98</v>
      </c>
      <c r="E8" s="28" t="s">
        <v>99</v>
      </c>
      <c r="F8" s="28" t="s">
        <v>9</v>
      </c>
      <c r="G8" s="28" t="s">
        <v>9</v>
      </c>
      <c r="H8" s="28" t="s">
        <v>97</v>
      </c>
    </row>
    <row r="9" spans="1:10">
      <c r="B9" s="118" t="s">
        <v>113</v>
      </c>
      <c r="C9" s="118" t="s">
        <v>121</v>
      </c>
      <c r="D9" s="28" t="s">
        <v>101</v>
      </c>
      <c r="E9" s="28" t="s">
        <v>102</v>
      </c>
      <c r="F9" s="28" t="s">
        <v>206</v>
      </c>
      <c r="G9" s="28" t="s">
        <v>100</v>
      </c>
      <c r="H9" s="28" t="str">
        <f>+G9</f>
        <v>Bond</v>
      </c>
    </row>
    <row r="10" spans="1:10">
      <c r="A10" t="str">
        <f>+'[18]Sch 6, p 2'!A11</f>
        <v>Company</v>
      </c>
      <c r="B10" s="118" t="s">
        <v>114</v>
      </c>
      <c r="C10" s="28" t="s">
        <v>87</v>
      </c>
      <c r="D10" s="28" t="s">
        <v>104</v>
      </c>
      <c r="E10" s="28" t="s">
        <v>105</v>
      </c>
      <c r="F10" s="28" t="s">
        <v>207</v>
      </c>
      <c r="G10" s="28" t="s">
        <v>103</v>
      </c>
      <c r="H10" s="28" t="str">
        <f>+G10</f>
        <v>Rating</v>
      </c>
    </row>
    <row r="11" spans="1:10">
      <c r="A11" s="31"/>
      <c r="B11" s="31"/>
      <c r="C11" s="31"/>
      <c r="D11" s="31"/>
      <c r="E11" s="31"/>
      <c r="F11" s="31"/>
      <c r="G11" s="31"/>
      <c r="H11" s="31"/>
    </row>
    <row r="12" spans="1:10">
      <c r="A12" s="30"/>
      <c r="B12" s="30"/>
      <c r="C12" s="30"/>
      <c r="D12" s="30"/>
      <c r="E12" s="30"/>
      <c r="F12" s="30"/>
      <c r="G12" s="30"/>
      <c r="H12" s="30"/>
    </row>
    <row r="13" spans="1:10" ht="15.75">
      <c r="A13" s="117" t="s">
        <v>304</v>
      </c>
      <c r="B13" s="105">
        <v>7800000</v>
      </c>
      <c r="C13" s="292" t="s">
        <v>470</v>
      </c>
      <c r="D13" s="91">
        <v>0.53200000000000003</v>
      </c>
      <c r="E13" s="28"/>
      <c r="F13" s="28"/>
      <c r="G13" s="121" t="s">
        <v>65</v>
      </c>
      <c r="H13" s="121" t="s">
        <v>320</v>
      </c>
    </row>
    <row r="14" spans="1:10">
      <c r="A14" s="30"/>
      <c r="B14" s="124"/>
      <c r="C14" s="30"/>
      <c r="D14" s="30"/>
      <c r="E14" s="30"/>
      <c r="F14" s="30"/>
      <c r="G14" s="126"/>
      <c r="H14" s="30"/>
    </row>
    <row r="15" spans="1:10" ht="15.75">
      <c r="A15" s="284" t="s">
        <v>298</v>
      </c>
      <c r="B15" s="125"/>
      <c r="C15" s="30"/>
      <c r="D15" s="30"/>
      <c r="E15" s="30"/>
      <c r="F15" s="30"/>
      <c r="G15" s="30"/>
      <c r="H15" s="30"/>
    </row>
    <row r="16" spans="1:10">
      <c r="A16" s="30"/>
      <c r="B16" s="124"/>
      <c r="C16" s="30"/>
      <c r="D16" s="30"/>
      <c r="E16" s="30"/>
      <c r="F16" s="30"/>
      <c r="G16" s="30"/>
      <c r="H16" s="30"/>
    </row>
    <row r="17" spans="1:11">
      <c r="A17" s="119" t="s">
        <v>267</v>
      </c>
      <c r="B17" s="105">
        <v>6400000</v>
      </c>
      <c r="C17" s="91">
        <v>0.81</v>
      </c>
      <c r="D17" s="91">
        <v>0.47699999999999998</v>
      </c>
      <c r="E17" s="28">
        <v>2</v>
      </c>
      <c r="F17" s="28" t="s">
        <v>126</v>
      </c>
      <c r="G17" s="118" t="s">
        <v>22</v>
      </c>
      <c r="H17" s="118" t="s">
        <v>125</v>
      </c>
      <c r="K17" s="28"/>
    </row>
    <row r="18" spans="1:11">
      <c r="A18" s="119" t="s">
        <v>281</v>
      </c>
      <c r="B18" s="105">
        <v>13000000</v>
      </c>
      <c r="C18" s="91">
        <v>0.5</v>
      </c>
      <c r="D18" s="91">
        <v>0.48899999999999999</v>
      </c>
      <c r="E18" s="28">
        <v>2</v>
      </c>
      <c r="F18" s="28" t="s">
        <v>126</v>
      </c>
      <c r="G18" s="118" t="s">
        <v>123</v>
      </c>
      <c r="H18" s="118" t="s">
        <v>125</v>
      </c>
      <c r="K18" s="28"/>
    </row>
    <row r="19" spans="1:11">
      <c r="A19" s="119" t="s">
        <v>210</v>
      </c>
      <c r="B19" s="105">
        <v>14000000</v>
      </c>
      <c r="C19" s="91">
        <v>0.86</v>
      </c>
      <c r="D19" s="91">
        <v>0.505</v>
      </c>
      <c r="E19" s="133">
        <v>2</v>
      </c>
      <c r="F19" s="10" t="s">
        <v>126</v>
      </c>
      <c r="G19" s="118" t="s">
        <v>22</v>
      </c>
      <c r="H19" s="118" t="s">
        <v>208</v>
      </c>
      <c r="K19" s="28"/>
    </row>
    <row r="20" spans="1:11">
      <c r="A20" s="119" t="s">
        <v>272</v>
      </c>
      <c r="B20" s="105">
        <v>7300000</v>
      </c>
      <c r="C20" s="91">
        <v>0.93</v>
      </c>
      <c r="D20" s="91">
        <v>0.51700000000000002</v>
      </c>
      <c r="E20" s="28">
        <v>2</v>
      </c>
      <c r="F20" s="28" t="s">
        <v>22</v>
      </c>
      <c r="G20" s="118" t="s">
        <v>108</v>
      </c>
      <c r="H20" s="118" t="s">
        <v>118</v>
      </c>
      <c r="K20" s="28"/>
    </row>
    <row r="21" spans="1:11">
      <c r="A21" s="119" t="s">
        <v>273</v>
      </c>
      <c r="B21" s="105">
        <v>6100000</v>
      </c>
      <c r="C21" s="91">
        <v>1</v>
      </c>
      <c r="D21" s="91">
        <v>0.53600000000000003</v>
      </c>
      <c r="E21" s="28">
        <v>1</v>
      </c>
      <c r="F21" s="28" t="s">
        <v>126</v>
      </c>
      <c r="G21" s="118" t="s">
        <v>108</v>
      </c>
      <c r="H21" s="118" t="s">
        <v>208</v>
      </c>
      <c r="K21" s="28"/>
    </row>
    <row r="22" spans="1:11">
      <c r="A22" s="119" t="s">
        <v>275</v>
      </c>
      <c r="B22" s="105">
        <v>4600000</v>
      </c>
      <c r="C22" s="91">
        <v>1</v>
      </c>
      <c r="D22" s="91">
        <v>0.46100000000000002</v>
      </c>
      <c r="E22" s="28">
        <v>2</v>
      </c>
      <c r="F22" s="28" t="s">
        <v>22</v>
      </c>
      <c r="G22" s="118" t="s">
        <v>22</v>
      </c>
      <c r="H22" s="118" t="s">
        <v>208</v>
      </c>
      <c r="K22" s="28"/>
    </row>
    <row r="23" spans="1:11">
      <c r="A23" s="119" t="s">
        <v>286</v>
      </c>
      <c r="B23" s="105">
        <v>10200000</v>
      </c>
      <c r="C23" s="91">
        <v>0.68</v>
      </c>
      <c r="D23" s="91">
        <v>0.44700000000000001</v>
      </c>
      <c r="E23" s="28">
        <v>1</v>
      </c>
      <c r="F23" s="28" t="s">
        <v>209</v>
      </c>
      <c r="G23" s="118" t="s">
        <v>123</v>
      </c>
      <c r="H23" s="118" t="s">
        <v>287</v>
      </c>
      <c r="K23" s="28"/>
    </row>
    <row r="24" spans="1:11">
      <c r="A24" s="119"/>
      <c r="B24" s="105"/>
      <c r="C24" s="91"/>
      <c r="D24" s="91"/>
      <c r="E24" s="28"/>
      <c r="F24" s="28"/>
      <c r="G24" s="118"/>
      <c r="H24" s="118"/>
      <c r="K24" s="28"/>
    </row>
    <row r="25" spans="1:11">
      <c r="A25" s="119" t="s">
        <v>33</v>
      </c>
      <c r="B25" s="105"/>
      <c r="C25" s="91"/>
      <c r="D25" s="91">
        <f>AVERAGE(D17:D23)</f>
        <v>0.49028571428571427</v>
      </c>
      <c r="E25" s="28"/>
      <c r="F25" s="28"/>
      <c r="G25" s="118"/>
      <c r="H25" s="118"/>
      <c r="K25" s="28"/>
    </row>
    <row r="26" spans="1:11">
      <c r="A26" s="31"/>
      <c r="B26" s="206"/>
      <c r="C26" s="92"/>
      <c r="D26" s="92"/>
      <c r="E26" s="92"/>
      <c r="F26" s="92"/>
      <c r="G26" s="76"/>
      <c r="H26" s="76"/>
      <c r="I26" s="91"/>
      <c r="J26" s="28"/>
      <c r="K26" s="28"/>
    </row>
    <row r="27" spans="1:11">
      <c r="B27" s="105"/>
      <c r="C27" s="91"/>
      <c r="D27" s="91"/>
      <c r="E27" s="91"/>
      <c r="F27" s="91"/>
      <c r="G27" s="28"/>
      <c r="H27" s="28"/>
      <c r="I27" s="91"/>
      <c r="J27" s="28"/>
      <c r="K27" s="28"/>
    </row>
    <row r="28" spans="1:11" ht="15.75">
      <c r="A28" s="117" t="s">
        <v>276</v>
      </c>
      <c r="B28" s="105"/>
      <c r="C28" s="91"/>
      <c r="D28" s="91"/>
      <c r="E28" s="91"/>
      <c r="F28" s="91"/>
      <c r="G28" s="28"/>
      <c r="H28" s="28"/>
      <c r="I28" s="91"/>
      <c r="J28" s="28"/>
      <c r="K28" s="28"/>
    </row>
    <row r="29" spans="1:11">
      <c r="B29" s="105"/>
      <c r="C29" s="91"/>
      <c r="D29" s="91"/>
      <c r="E29" s="91"/>
      <c r="F29" s="91"/>
      <c r="G29" s="28"/>
      <c r="H29" s="28"/>
      <c r="I29" s="91"/>
      <c r="J29" s="28"/>
      <c r="K29" s="28"/>
    </row>
    <row r="30" spans="1:11">
      <c r="A30" s="119" t="s">
        <v>267</v>
      </c>
      <c r="B30" s="105">
        <v>6400000</v>
      </c>
      <c r="C30" s="91">
        <v>0.81</v>
      </c>
      <c r="D30" s="91">
        <f>+D17</f>
        <v>0.47699999999999998</v>
      </c>
      <c r="E30" s="28">
        <v>2</v>
      </c>
      <c r="F30" s="28" t="s">
        <v>126</v>
      </c>
      <c r="G30" s="118" t="s">
        <v>22</v>
      </c>
      <c r="H30" s="118" t="s">
        <v>125</v>
      </c>
      <c r="I30" s="91"/>
      <c r="J30" s="28"/>
      <c r="K30" s="28"/>
    </row>
    <row r="31" spans="1:11">
      <c r="A31" t="s">
        <v>262</v>
      </c>
      <c r="B31" s="105">
        <v>26000000</v>
      </c>
      <c r="C31" s="91">
        <v>0.86</v>
      </c>
      <c r="D31" s="91">
        <v>0.45700000000000002</v>
      </c>
      <c r="E31" s="28">
        <v>3</v>
      </c>
      <c r="F31" s="28" t="s">
        <v>126</v>
      </c>
      <c r="G31" s="118" t="s">
        <v>122</v>
      </c>
      <c r="H31" s="118" t="s">
        <v>256</v>
      </c>
      <c r="I31" s="91"/>
      <c r="J31" s="28"/>
      <c r="K31" s="28"/>
    </row>
    <row r="32" spans="1:11">
      <c r="A32" s="119" t="s">
        <v>268</v>
      </c>
      <c r="B32" s="105">
        <v>1900000</v>
      </c>
      <c r="C32" s="91">
        <v>0.63</v>
      </c>
      <c r="D32" s="91">
        <v>0.441</v>
      </c>
      <c r="E32" s="28">
        <v>2</v>
      </c>
      <c r="F32" s="28" t="s">
        <v>22</v>
      </c>
      <c r="G32" s="118" t="s">
        <v>22</v>
      </c>
      <c r="H32" s="118" t="s">
        <v>256</v>
      </c>
      <c r="I32" s="91"/>
      <c r="J32" s="28"/>
      <c r="K32" s="28"/>
    </row>
    <row r="33" spans="1:11">
      <c r="A33" s="119" t="s">
        <v>277</v>
      </c>
      <c r="B33" s="105">
        <v>2600000</v>
      </c>
      <c r="C33" s="91">
        <v>0.5</v>
      </c>
      <c r="D33" s="91">
        <v>0.46899999999999997</v>
      </c>
      <c r="E33" s="133">
        <v>3</v>
      </c>
      <c r="F33" s="10" t="s">
        <v>126</v>
      </c>
      <c r="G33" s="118" t="s">
        <v>88</v>
      </c>
      <c r="H33" s="118" t="s">
        <v>208</v>
      </c>
      <c r="I33" s="91"/>
      <c r="J33" s="28"/>
      <c r="K33" s="28"/>
    </row>
    <row r="34" spans="1:11">
      <c r="A34" s="119" t="s">
        <v>315</v>
      </c>
      <c r="B34" s="105">
        <v>10300000</v>
      </c>
      <c r="C34" s="91">
        <v>0.31</v>
      </c>
      <c r="D34" s="91">
        <v>0.34100000000000003</v>
      </c>
      <c r="E34" s="133">
        <v>2</v>
      </c>
      <c r="F34" s="10" t="s">
        <v>64</v>
      </c>
      <c r="G34" s="118" t="s">
        <v>123</v>
      </c>
      <c r="H34" s="118" t="s">
        <v>319</v>
      </c>
      <c r="I34" s="91"/>
      <c r="J34" s="28"/>
      <c r="K34" s="28"/>
    </row>
    <row r="35" spans="1:11">
      <c r="A35" s="119" t="s">
        <v>278</v>
      </c>
      <c r="B35" s="105">
        <v>3100000</v>
      </c>
      <c r="C35" s="91">
        <v>0.95</v>
      </c>
      <c r="D35" s="91">
        <v>0.54300000000000004</v>
      </c>
      <c r="E35" s="133">
        <v>1</v>
      </c>
      <c r="F35" s="10" t="s">
        <v>64</v>
      </c>
      <c r="G35" s="118" t="s">
        <v>122</v>
      </c>
      <c r="H35" s="118" t="s">
        <v>261</v>
      </c>
      <c r="I35" s="91"/>
      <c r="J35" s="28"/>
      <c r="K35" s="28"/>
    </row>
    <row r="36" spans="1:11">
      <c r="A36" s="119" t="s">
        <v>279</v>
      </c>
      <c r="B36" s="105">
        <v>16000000</v>
      </c>
      <c r="C36" s="91">
        <v>0.7</v>
      </c>
      <c r="D36" s="91">
        <v>0.496</v>
      </c>
      <c r="E36" s="133">
        <v>1</v>
      </c>
      <c r="F36" s="10" t="s">
        <v>126</v>
      </c>
      <c r="G36" s="118" t="s">
        <v>123</v>
      </c>
      <c r="H36" s="118" t="s">
        <v>118</v>
      </c>
      <c r="I36" s="91"/>
      <c r="J36" s="28"/>
      <c r="K36" s="28"/>
    </row>
    <row r="37" spans="1:11">
      <c r="A37" s="119" t="s">
        <v>280</v>
      </c>
      <c r="B37" s="105">
        <v>41000000</v>
      </c>
      <c r="C37" s="91">
        <v>0.56000000000000005</v>
      </c>
      <c r="D37" s="91">
        <v>0.33600000000000002</v>
      </c>
      <c r="E37" s="133">
        <v>2</v>
      </c>
      <c r="F37" s="10" t="s">
        <v>126</v>
      </c>
      <c r="G37" s="118" t="s">
        <v>22</v>
      </c>
      <c r="H37" s="118" t="s">
        <v>208</v>
      </c>
      <c r="I37" s="91"/>
      <c r="J37" s="28"/>
      <c r="K37" s="28"/>
    </row>
    <row r="38" spans="1:11">
      <c r="A38" s="119" t="s">
        <v>281</v>
      </c>
      <c r="B38" s="105">
        <v>13000000</v>
      </c>
      <c r="C38" s="91">
        <v>0.49</v>
      </c>
      <c r="D38" s="91">
        <v>0.48899999999999999</v>
      </c>
      <c r="E38" s="133">
        <v>2</v>
      </c>
      <c r="F38" s="10" t="s">
        <v>126</v>
      </c>
      <c r="G38" s="118" t="s">
        <v>123</v>
      </c>
      <c r="H38" s="118" t="s">
        <v>125</v>
      </c>
      <c r="I38" s="91"/>
      <c r="J38" s="28"/>
      <c r="K38" s="28"/>
    </row>
    <row r="39" spans="1:11">
      <c r="A39" s="119" t="s">
        <v>282</v>
      </c>
      <c r="B39" s="105">
        <v>51000000</v>
      </c>
      <c r="C39" s="91">
        <v>0.83</v>
      </c>
      <c r="D39" s="91">
        <v>0.501</v>
      </c>
      <c r="E39" s="133">
        <v>2</v>
      </c>
      <c r="F39" s="10" t="s">
        <v>64</v>
      </c>
      <c r="G39" s="118" t="s">
        <v>255</v>
      </c>
      <c r="H39" s="118" t="s">
        <v>118</v>
      </c>
      <c r="I39" s="91"/>
      <c r="J39" s="28"/>
      <c r="K39" s="28"/>
    </row>
    <row r="40" spans="1:11">
      <c r="A40" s="119" t="s">
        <v>283</v>
      </c>
      <c r="B40" s="105">
        <v>1500000</v>
      </c>
      <c r="C40" s="91">
        <v>1</v>
      </c>
      <c r="D40" s="91">
        <v>0.48199999999999998</v>
      </c>
      <c r="E40" s="133">
        <v>2</v>
      </c>
      <c r="F40" s="10" t="s">
        <v>64</v>
      </c>
      <c r="G40" s="118" t="s">
        <v>255</v>
      </c>
      <c r="H40" s="118" t="s">
        <v>256</v>
      </c>
      <c r="I40" s="91"/>
      <c r="J40" s="28"/>
      <c r="K40" s="28"/>
    </row>
    <row r="41" spans="1:11">
      <c r="A41" s="119" t="s">
        <v>269</v>
      </c>
      <c r="B41" s="105">
        <v>2800000</v>
      </c>
      <c r="C41" s="91">
        <v>1</v>
      </c>
      <c r="D41" s="91">
        <v>0.52500000000000002</v>
      </c>
      <c r="E41" s="133">
        <v>2</v>
      </c>
      <c r="F41" s="10" t="s">
        <v>22</v>
      </c>
      <c r="G41" s="118" t="s">
        <v>22</v>
      </c>
      <c r="H41" s="118" t="s">
        <v>118</v>
      </c>
      <c r="I41" s="91"/>
      <c r="J41" s="28"/>
      <c r="K41" s="28"/>
    </row>
    <row r="42" spans="1:11">
      <c r="A42" s="281" t="s">
        <v>270</v>
      </c>
      <c r="B42" s="235">
        <v>42000000</v>
      </c>
      <c r="C42" s="11">
        <v>0.69</v>
      </c>
      <c r="D42" s="11">
        <v>0.38800000000000001</v>
      </c>
      <c r="E42" s="118">
        <v>2</v>
      </c>
      <c r="F42" s="118" t="s">
        <v>209</v>
      </c>
      <c r="G42" s="118" t="s">
        <v>123</v>
      </c>
      <c r="H42" s="118" t="s">
        <v>125</v>
      </c>
      <c r="I42" s="91"/>
      <c r="J42" s="28"/>
      <c r="K42" s="28"/>
    </row>
    <row r="43" spans="1:11">
      <c r="A43" s="281" t="s">
        <v>210</v>
      </c>
      <c r="B43" s="235">
        <v>14000000</v>
      </c>
      <c r="C43" s="11">
        <v>0.86</v>
      </c>
      <c r="D43" s="11">
        <v>0.505</v>
      </c>
      <c r="E43" s="118">
        <v>2</v>
      </c>
      <c r="F43" s="118" t="s">
        <v>126</v>
      </c>
      <c r="G43" s="118" t="s">
        <v>22</v>
      </c>
      <c r="H43" s="118" t="s">
        <v>208</v>
      </c>
      <c r="I43" s="91"/>
      <c r="J43" s="28"/>
      <c r="K43" s="28"/>
    </row>
    <row r="44" spans="1:11">
      <c r="A44" s="281" t="s">
        <v>284</v>
      </c>
      <c r="B44" s="235">
        <v>1900000</v>
      </c>
      <c r="C44" s="11">
        <v>0.73</v>
      </c>
      <c r="D44" s="11">
        <v>0.437</v>
      </c>
      <c r="E44" s="118">
        <v>3</v>
      </c>
      <c r="F44" s="118" t="s">
        <v>213</v>
      </c>
      <c r="G44" s="118" t="s">
        <v>271</v>
      </c>
      <c r="H44" s="118" t="s">
        <v>118</v>
      </c>
      <c r="I44" s="91"/>
      <c r="J44" s="28"/>
      <c r="K44" s="28"/>
    </row>
    <row r="45" spans="1:11">
      <c r="A45" s="119" t="s">
        <v>272</v>
      </c>
      <c r="B45" s="105">
        <v>7300000</v>
      </c>
      <c r="C45" s="91">
        <v>0.93</v>
      </c>
      <c r="D45" s="91">
        <v>0.51700000000000002</v>
      </c>
      <c r="E45" s="28">
        <v>2</v>
      </c>
      <c r="F45" s="28" t="s">
        <v>22</v>
      </c>
      <c r="G45" s="118" t="s">
        <v>108</v>
      </c>
      <c r="H45" s="118" t="s">
        <v>118</v>
      </c>
      <c r="I45" s="91"/>
      <c r="J45" s="28"/>
      <c r="K45" s="28"/>
    </row>
    <row r="46" spans="1:11" ht="15.75">
      <c r="A46" s="281" t="s">
        <v>316</v>
      </c>
      <c r="B46" s="235">
        <v>6900000</v>
      </c>
      <c r="C46" s="11">
        <v>0.92</v>
      </c>
      <c r="D46" s="11">
        <v>0.44700000000000001</v>
      </c>
      <c r="E46" s="118">
        <v>3</v>
      </c>
      <c r="F46" s="118" t="s">
        <v>64</v>
      </c>
      <c r="G46" s="118" t="s">
        <v>123</v>
      </c>
      <c r="H46" s="118" t="s">
        <v>109</v>
      </c>
      <c r="I46" s="204" t="s">
        <v>317</v>
      </c>
      <c r="J46" s="28"/>
      <c r="K46" s="28"/>
    </row>
    <row r="47" spans="1:11">
      <c r="A47" s="119" t="s">
        <v>273</v>
      </c>
      <c r="B47" s="105">
        <v>6100000</v>
      </c>
      <c r="C47" s="91">
        <v>1</v>
      </c>
      <c r="D47" s="91">
        <v>0.53600000000000003</v>
      </c>
      <c r="E47" s="28">
        <v>1</v>
      </c>
      <c r="F47" s="28" t="s">
        <v>126</v>
      </c>
      <c r="G47" s="118" t="s">
        <v>108</v>
      </c>
      <c r="H47" s="118" t="s">
        <v>208</v>
      </c>
      <c r="I47" s="91"/>
      <c r="J47" s="28"/>
      <c r="K47" s="28"/>
    </row>
    <row r="48" spans="1:11">
      <c r="A48" s="119" t="s">
        <v>274</v>
      </c>
      <c r="B48" s="105">
        <v>2500000</v>
      </c>
      <c r="C48" s="91">
        <v>1</v>
      </c>
      <c r="D48" s="91">
        <v>0.48699999999999999</v>
      </c>
      <c r="E48" s="28">
        <v>2</v>
      </c>
      <c r="F48" s="28" t="s">
        <v>271</v>
      </c>
      <c r="G48" s="118" t="s">
        <v>22</v>
      </c>
      <c r="H48" s="118" t="s">
        <v>118</v>
      </c>
      <c r="I48" s="91"/>
      <c r="J48" s="28"/>
      <c r="K48" s="28"/>
    </row>
    <row r="49" spans="1:11">
      <c r="A49" s="119" t="s">
        <v>285</v>
      </c>
      <c r="B49" s="235">
        <v>7300000</v>
      </c>
      <c r="C49" s="11">
        <v>0.53</v>
      </c>
      <c r="D49" s="11">
        <v>0.44500000000000001</v>
      </c>
      <c r="E49" s="118">
        <v>2</v>
      </c>
      <c r="F49" s="118" t="s">
        <v>22</v>
      </c>
      <c r="G49" s="118" t="s">
        <v>108</v>
      </c>
      <c r="H49" s="118" t="s">
        <v>261</v>
      </c>
      <c r="I49" s="91"/>
      <c r="J49" s="28"/>
      <c r="K49" s="28"/>
    </row>
    <row r="50" spans="1:11">
      <c r="A50" s="119" t="s">
        <v>124</v>
      </c>
      <c r="B50" s="105">
        <v>38000000</v>
      </c>
      <c r="C50" s="91">
        <v>0.94</v>
      </c>
      <c r="D50" s="91">
        <v>0.46</v>
      </c>
      <c r="E50" s="28">
        <v>2</v>
      </c>
      <c r="F50" s="28" t="s">
        <v>22</v>
      </c>
      <c r="G50" s="118" t="s">
        <v>65</v>
      </c>
      <c r="H50" s="118" t="s">
        <v>208</v>
      </c>
      <c r="I50" s="91"/>
      <c r="J50" s="28"/>
      <c r="K50" s="28"/>
    </row>
    <row r="51" spans="1:11">
      <c r="A51" s="119" t="s">
        <v>275</v>
      </c>
      <c r="B51" s="105">
        <v>4600000</v>
      </c>
      <c r="C51" s="91">
        <v>1</v>
      </c>
      <c r="D51" s="91">
        <v>0.46100000000000002</v>
      </c>
      <c r="E51" s="28">
        <v>2</v>
      </c>
      <c r="F51" s="118" t="s">
        <v>22</v>
      </c>
      <c r="G51" s="118" t="s">
        <v>22</v>
      </c>
      <c r="H51" s="118" t="s">
        <v>208</v>
      </c>
      <c r="I51" s="91"/>
      <c r="J51" s="28"/>
      <c r="K51" s="28"/>
    </row>
    <row r="52" spans="1:11">
      <c r="A52" s="119" t="s">
        <v>286</v>
      </c>
      <c r="B52" s="105">
        <v>10200000</v>
      </c>
      <c r="C52" s="91">
        <v>0.68</v>
      </c>
      <c r="D52" s="91">
        <v>0.44700000000000001</v>
      </c>
      <c r="E52" s="28">
        <v>1</v>
      </c>
      <c r="F52" s="118" t="s">
        <v>65</v>
      </c>
      <c r="G52" s="118" t="s">
        <v>123</v>
      </c>
      <c r="H52" s="118" t="s">
        <v>287</v>
      </c>
      <c r="I52" s="91"/>
      <c r="J52" s="28"/>
      <c r="K52" s="28"/>
    </row>
    <row r="53" spans="1:11">
      <c r="A53" s="119" t="s">
        <v>211</v>
      </c>
      <c r="B53" s="105">
        <v>18000000</v>
      </c>
      <c r="C53" s="91">
        <v>0.82</v>
      </c>
      <c r="D53" s="91">
        <v>0.44500000000000001</v>
      </c>
      <c r="E53" s="28">
        <v>2</v>
      </c>
      <c r="F53" s="28" t="s">
        <v>126</v>
      </c>
      <c r="G53" s="118" t="s">
        <v>22</v>
      </c>
      <c r="H53" s="118" t="s">
        <v>118</v>
      </c>
      <c r="I53" s="91"/>
      <c r="J53" s="28"/>
      <c r="K53" s="28"/>
    </row>
    <row r="54" spans="1:11">
      <c r="A54" s="119"/>
      <c r="B54" s="105"/>
      <c r="C54" s="91"/>
      <c r="D54" s="91"/>
      <c r="E54" s="28"/>
      <c r="F54" s="28"/>
      <c r="G54" s="118"/>
      <c r="H54" s="118"/>
      <c r="I54" s="91"/>
      <c r="J54" s="28"/>
      <c r="K54" s="28"/>
    </row>
    <row r="55" spans="1:11">
      <c r="A55" s="119" t="s">
        <v>33</v>
      </c>
      <c r="B55" s="105"/>
      <c r="C55" s="91"/>
      <c r="D55" s="91">
        <f>AVERAGE(D30:D53)</f>
        <v>0.46383333333333349</v>
      </c>
      <c r="E55" s="28"/>
      <c r="F55" s="28"/>
      <c r="G55" s="118"/>
      <c r="H55" s="118"/>
      <c r="I55" s="91"/>
      <c r="J55" s="28"/>
      <c r="K55" s="28"/>
    </row>
    <row r="56" spans="1:11" ht="15.75" thickBot="1">
      <c r="A56" s="89"/>
      <c r="B56" s="89"/>
      <c r="C56" s="207"/>
      <c r="D56" s="207"/>
      <c r="E56" s="207"/>
      <c r="F56" s="207"/>
      <c r="G56" s="90"/>
      <c r="H56" s="90"/>
      <c r="I56" s="208"/>
      <c r="J56" s="152"/>
    </row>
    <row r="57" spans="1:11" ht="15.75" thickTop="1">
      <c r="A57" s="30"/>
      <c r="B57" s="30"/>
      <c r="C57" s="108"/>
      <c r="D57" s="108"/>
      <c r="E57" s="108"/>
      <c r="F57" s="108"/>
      <c r="G57" s="30"/>
      <c r="H57" s="30"/>
      <c r="I57" s="30"/>
      <c r="J57" s="30"/>
    </row>
    <row r="58" spans="1:11">
      <c r="A58" s="280" t="s">
        <v>321</v>
      </c>
      <c r="B58" s="30"/>
      <c r="C58" s="108"/>
      <c r="D58" s="108"/>
      <c r="E58" s="108"/>
      <c r="F58" s="108"/>
      <c r="G58" s="30"/>
      <c r="H58" s="30"/>
      <c r="I58" s="30"/>
      <c r="J58" s="30"/>
    </row>
    <row r="59" spans="1:11">
      <c r="A59" s="280"/>
      <c r="B59" s="30"/>
      <c r="C59" s="108"/>
      <c r="D59" s="108"/>
      <c r="E59" s="108"/>
      <c r="F59" s="108"/>
      <c r="G59" s="30"/>
      <c r="H59" s="30"/>
      <c r="I59" s="30"/>
      <c r="J59" s="30"/>
    </row>
    <row r="60" spans="1:11">
      <c r="A60" s="282" t="s">
        <v>288</v>
      </c>
      <c r="B60" s="30"/>
      <c r="C60" s="283" t="s">
        <v>294</v>
      </c>
      <c r="D60" s="108"/>
      <c r="E60" s="108"/>
      <c r="F60" s="108"/>
      <c r="G60" s="30"/>
      <c r="H60" s="30"/>
      <c r="I60" s="30"/>
      <c r="J60" s="30"/>
    </row>
    <row r="61" spans="1:11">
      <c r="A61" s="282" t="s">
        <v>334</v>
      </c>
      <c r="B61" s="30"/>
      <c r="C61" s="283" t="s">
        <v>295</v>
      </c>
      <c r="D61" s="108"/>
      <c r="E61" s="108"/>
      <c r="F61" s="108"/>
      <c r="G61" s="30"/>
      <c r="H61" s="30"/>
      <c r="I61" s="30"/>
      <c r="J61" s="30"/>
    </row>
    <row r="62" spans="1:11">
      <c r="A62" s="282" t="s">
        <v>289</v>
      </c>
      <c r="B62" s="30"/>
      <c r="C62" s="283" t="s">
        <v>296</v>
      </c>
      <c r="D62" s="108"/>
      <c r="E62" s="108"/>
      <c r="F62" s="108"/>
      <c r="G62" s="30"/>
      <c r="H62" s="30"/>
      <c r="I62" s="30"/>
      <c r="J62" s="30"/>
    </row>
    <row r="63" spans="1:11">
      <c r="A63" s="282" t="s">
        <v>290</v>
      </c>
      <c r="B63" s="30"/>
      <c r="C63" s="283" t="s">
        <v>296</v>
      </c>
      <c r="D63" s="108"/>
      <c r="E63" s="108"/>
      <c r="F63" s="108"/>
      <c r="G63" s="30"/>
      <c r="H63" s="30"/>
      <c r="I63" s="30"/>
      <c r="J63" s="30"/>
    </row>
    <row r="64" spans="1:11">
      <c r="A64" s="282" t="s">
        <v>291</v>
      </c>
      <c r="B64" s="30"/>
      <c r="C64" s="283" t="s">
        <v>295</v>
      </c>
      <c r="D64" s="108"/>
      <c r="E64" s="108"/>
      <c r="F64" s="108"/>
      <c r="G64" s="30"/>
      <c r="H64" s="30"/>
      <c r="I64" s="30"/>
      <c r="J64" s="30"/>
    </row>
    <row r="65" spans="1:10">
      <c r="A65" s="282" t="s">
        <v>292</v>
      </c>
      <c r="B65" s="30"/>
      <c r="C65" s="283" t="s">
        <v>297</v>
      </c>
      <c r="D65" s="108"/>
      <c r="E65" s="108"/>
      <c r="F65" s="108"/>
      <c r="G65" s="30"/>
      <c r="H65" s="30"/>
      <c r="I65" s="30"/>
      <c r="J65" s="30"/>
    </row>
    <row r="66" spans="1:10">
      <c r="A66" s="282" t="s">
        <v>293</v>
      </c>
      <c r="B66" s="30"/>
      <c r="C66" s="283" t="s">
        <v>296</v>
      </c>
      <c r="D66" s="108"/>
      <c r="E66" s="108"/>
      <c r="F66" s="108"/>
      <c r="G66" s="30"/>
      <c r="H66" s="30"/>
      <c r="I66" s="30"/>
      <c r="J66" s="30"/>
    </row>
    <row r="67" spans="1:10">
      <c r="A67" s="282" t="s">
        <v>318</v>
      </c>
      <c r="B67" s="30"/>
      <c r="C67" s="108"/>
      <c r="D67" s="108"/>
      <c r="E67" s="108"/>
      <c r="F67" s="108"/>
      <c r="G67" s="30"/>
      <c r="H67" s="30"/>
      <c r="I67" s="30"/>
      <c r="J67" s="30"/>
    </row>
    <row r="68" spans="1:10">
      <c r="A68" s="282"/>
      <c r="B68" s="30"/>
      <c r="C68" s="108"/>
      <c r="D68" s="108"/>
      <c r="E68" s="108"/>
      <c r="F68" s="108"/>
      <c r="G68" s="30"/>
      <c r="H68" s="30"/>
      <c r="I68" s="30"/>
      <c r="J68" s="30"/>
    </row>
    <row r="69" spans="1:10">
      <c r="A69" s="282"/>
      <c r="B69" s="30"/>
      <c r="C69" s="108"/>
      <c r="D69" s="108"/>
      <c r="E69" s="108"/>
      <c r="F69" s="108"/>
      <c r="G69" s="30"/>
      <c r="H69" s="30"/>
      <c r="I69" s="30"/>
      <c r="J69" s="30"/>
    </row>
    <row r="70" spans="1:10">
      <c r="A70" s="30"/>
      <c r="B70" s="30"/>
      <c r="C70" s="108"/>
      <c r="D70" s="108"/>
      <c r="E70" s="108"/>
      <c r="F70" s="108"/>
      <c r="G70" s="30"/>
      <c r="H70" s="30"/>
      <c r="I70" s="30"/>
      <c r="J70" s="30"/>
    </row>
    <row r="71" spans="1:10">
      <c r="A71" t="s">
        <v>106</v>
      </c>
      <c r="C71" s="109"/>
      <c r="D71" s="109"/>
      <c r="E71" s="109"/>
      <c r="F71" s="109"/>
    </row>
  </sheetData>
  <mergeCells count="2">
    <mergeCell ref="A5:H5"/>
    <mergeCell ref="A4:H4"/>
  </mergeCells>
  <phoneticPr fontId="8" type="noConversion"/>
  <pageMargins left="0.75" right="0.75" top="1" bottom="1" header="0.5" footer="0.5"/>
  <pageSetup scale="6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2"/>
  <sheetViews>
    <sheetView showOutlineSymbols="0" zoomScaleNormal="100" workbookViewId="0">
      <selection activeCell="H2" sqref="H2"/>
    </sheetView>
  </sheetViews>
  <sheetFormatPr defaultColWidth="9.77734375" defaultRowHeight="15"/>
  <cols>
    <col min="1" max="1" width="23.77734375" style="13" customWidth="1"/>
    <col min="2" max="2" width="2.77734375" style="13" customWidth="1"/>
    <col min="3" max="3" width="8.77734375" style="13" customWidth="1"/>
    <col min="4" max="7" width="9.77734375" style="13" customWidth="1"/>
    <col min="8" max="8" width="2.77734375" style="13" customWidth="1"/>
    <col min="9" max="16384" width="9.77734375" style="13"/>
  </cols>
  <sheetData>
    <row r="1" spans="1:9" ht="15.75">
      <c r="G1" s="1"/>
      <c r="H1" s="24"/>
    </row>
    <row r="2" spans="1:9" ht="15.75">
      <c r="G2" s="1"/>
    </row>
    <row r="3" spans="1:9" ht="15.75">
      <c r="G3" s="24"/>
    </row>
    <row r="4" spans="1:9" ht="15.75">
      <c r="H4" s="1"/>
      <c r="I4" s="1"/>
    </row>
    <row r="5" spans="1:9" ht="15.75">
      <c r="I5" s="1"/>
    </row>
    <row r="6" spans="1:9" ht="20.25">
      <c r="A6" s="2" t="s">
        <v>115</v>
      </c>
      <c r="B6" s="2"/>
      <c r="C6" s="2"/>
      <c r="D6" s="2"/>
      <c r="E6" s="2"/>
      <c r="F6" s="2"/>
      <c r="G6" s="2"/>
      <c r="H6" s="2"/>
      <c r="I6" s="2"/>
    </row>
    <row r="7" spans="1:9" ht="20.25">
      <c r="A7" s="2" t="s">
        <v>25</v>
      </c>
      <c r="B7" s="2"/>
      <c r="C7" s="2"/>
      <c r="D7" s="2"/>
      <c r="E7" s="2"/>
      <c r="F7" s="2"/>
      <c r="G7" s="2"/>
      <c r="H7" s="2"/>
      <c r="I7" s="2"/>
    </row>
    <row r="10" spans="1:9" ht="15.75" thickTop="1">
      <c r="A10" s="14"/>
      <c r="B10" s="14"/>
      <c r="C10" s="14"/>
      <c r="D10" s="14"/>
      <c r="E10" s="14"/>
      <c r="F10" s="14"/>
      <c r="G10" s="14"/>
      <c r="H10" s="14"/>
      <c r="I10" s="14"/>
    </row>
    <row r="11" spans="1:9" ht="15.75">
      <c r="A11" s="1"/>
      <c r="B11" s="1"/>
      <c r="C11" s="268" t="s">
        <v>117</v>
      </c>
      <c r="D11" s="310" t="s">
        <v>322</v>
      </c>
      <c r="E11" s="310"/>
      <c r="F11" s="310"/>
      <c r="G11" s="310"/>
      <c r="H11" s="1"/>
      <c r="I11" s="1"/>
    </row>
    <row r="12" spans="1:9" ht="15.75">
      <c r="A12" s="268" t="s">
        <v>20</v>
      </c>
      <c r="B12" s="1"/>
      <c r="C12" s="268" t="s">
        <v>27</v>
      </c>
      <c r="D12" s="268" t="s">
        <v>27</v>
      </c>
      <c r="E12" s="271" t="s">
        <v>28</v>
      </c>
      <c r="F12" s="271" t="s">
        <v>29</v>
      </c>
      <c r="G12" s="271" t="s">
        <v>26</v>
      </c>
      <c r="H12" s="268"/>
      <c r="I12" s="268" t="s">
        <v>30</v>
      </c>
    </row>
    <row r="13" spans="1:9" ht="15.75" thickBot="1"/>
    <row r="14" spans="1:9" ht="15.75" thickTop="1">
      <c r="A14" s="14"/>
      <c r="B14" s="14"/>
      <c r="C14" s="14"/>
      <c r="D14" s="14"/>
      <c r="E14" s="14"/>
      <c r="F14" s="14"/>
      <c r="G14" s="14"/>
      <c r="H14" s="14"/>
      <c r="I14" s="14"/>
    </row>
    <row r="15" spans="1:9" ht="15.75">
      <c r="A15" s="24" t="s">
        <v>107</v>
      </c>
    </row>
    <row r="17" spans="1:9">
      <c r="A17" s="13" t="str">
        <f>+'DCP-8'!A17</f>
        <v>Alliant Energy</v>
      </c>
      <c r="C17" s="263">
        <v>0.51</v>
      </c>
      <c r="D17" s="12">
        <f t="shared" ref="D17:D23" si="0">+C17*4</f>
        <v>2.04</v>
      </c>
      <c r="E17" s="12">
        <v>60.89</v>
      </c>
      <c r="F17" s="12">
        <v>54.69</v>
      </c>
      <c r="G17" s="12">
        <f t="shared" ref="G17:G23" si="1">AVERAGE(E17:F17)</f>
        <v>57.79</v>
      </c>
      <c r="I17" s="6">
        <f t="shared" ref="I17:I23" si="2">+D17/G17</f>
        <v>3.5300224952413917E-2</v>
      </c>
    </row>
    <row r="18" spans="1:9">
      <c r="A18" s="13" t="str">
        <f>+'DCP-8'!A18</f>
        <v>DTE Energy</v>
      </c>
      <c r="C18" s="263">
        <v>0.69</v>
      </c>
      <c r="D18" s="12">
        <f t="shared" si="0"/>
        <v>2.76</v>
      </c>
      <c r="E18" s="12">
        <v>78.89</v>
      </c>
      <c r="F18" s="12">
        <v>71.599999999999994</v>
      </c>
      <c r="G18" s="12">
        <f t="shared" si="1"/>
        <v>75.245000000000005</v>
      </c>
      <c r="I18" s="6">
        <f t="shared" si="2"/>
        <v>3.6680178084922584E-2</v>
      </c>
    </row>
    <row r="19" spans="1:9">
      <c r="A19" s="13" t="str">
        <f>+'DCP-8'!A19</f>
        <v>Northeast Utilities</v>
      </c>
      <c r="C19" s="263">
        <v>0.39250000000000002</v>
      </c>
      <c r="D19" s="12">
        <f t="shared" si="0"/>
        <v>1.57</v>
      </c>
      <c r="E19" s="12">
        <v>47.37</v>
      </c>
      <c r="F19" s="12">
        <v>41.92</v>
      </c>
      <c r="G19" s="12">
        <f t="shared" si="1"/>
        <v>44.644999999999996</v>
      </c>
      <c r="I19" s="6">
        <f t="shared" si="2"/>
        <v>3.5166312017023187E-2</v>
      </c>
    </row>
    <row r="20" spans="1:9">
      <c r="A20" s="13" t="str">
        <f>+'DCP-8'!A20</f>
        <v>OGE Energy</v>
      </c>
      <c r="C20" s="263">
        <v>0.22500000000000001</v>
      </c>
      <c r="D20" s="12">
        <f t="shared" si="0"/>
        <v>0.9</v>
      </c>
      <c r="E20" s="12">
        <v>39.28</v>
      </c>
      <c r="F20" s="12">
        <v>34.880000000000003</v>
      </c>
      <c r="G20" s="12">
        <f t="shared" si="1"/>
        <v>37.08</v>
      </c>
      <c r="I20" s="6">
        <f t="shared" si="2"/>
        <v>2.4271844660194178E-2</v>
      </c>
    </row>
    <row r="21" spans="1:9">
      <c r="A21" s="13" t="str">
        <f>+'DCP-8'!A21</f>
        <v>Pinnacle West Capital</v>
      </c>
      <c r="C21" s="263">
        <v>0.56799999999999995</v>
      </c>
      <c r="D21" s="12">
        <f t="shared" si="0"/>
        <v>2.2719999999999998</v>
      </c>
      <c r="E21" s="12">
        <v>57.95</v>
      </c>
      <c r="F21" s="12">
        <v>52.13</v>
      </c>
      <c r="G21" s="12">
        <f t="shared" si="1"/>
        <v>55.040000000000006</v>
      </c>
      <c r="I21" s="6">
        <f t="shared" si="2"/>
        <v>4.1279069767441855E-2</v>
      </c>
    </row>
    <row r="22" spans="1:9">
      <c r="A22" s="13" t="str">
        <f>+'DCP-8'!A22</f>
        <v>Westar Energy</v>
      </c>
      <c r="C22" s="263">
        <v>0.35</v>
      </c>
      <c r="D22" s="12">
        <f t="shared" si="0"/>
        <v>1.4</v>
      </c>
      <c r="E22" s="12">
        <v>38.229999999999997</v>
      </c>
      <c r="F22" s="12">
        <v>33.76</v>
      </c>
      <c r="G22" s="12">
        <f t="shared" si="1"/>
        <v>35.994999999999997</v>
      </c>
      <c r="I22" s="6">
        <f t="shared" si="2"/>
        <v>3.8894290873732466E-2</v>
      </c>
    </row>
    <row r="23" spans="1:9">
      <c r="A23" s="13" t="str">
        <f>+'DCP-8'!A23</f>
        <v>Wisconsin Energy</v>
      </c>
      <c r="C23" s="263">
        <v>0.39</v>
      </c>
      <c r="D23" s="12">
        <f t="shared" si="0"/>
        <v>1.56</v>
      </c>
      <c r="E23" s="12">
        <v>47.02</v>
      </c>
      <c r="F23" s="12">
        <v>41.9</v>
      </c>
      <c r="G23" s="12">
        <f t="shared" si="1"/>
        <v>44.46</v>
      </c>
      <c r="I23" s="6">
        <f t="shared" si="2"/>
        <v>3.5087719298245612E-2</v>
      </c>
    </row>
    <row r="24" spans="1:9">
      <c r="C24" s="264"/>
      <c r="D24" s="12"/>
      <c r="E24" s="12"/>
      <c r="F24" s="12"/>
      <c r="G24" s="12"/>
      <c r="I24" s="6"/>
    </row>
    <row r="25" spans="1:9" ht="15.75">
      <c r="A25" s="4" t="s">
        <v>33</v>
      </c>
      <c r="C25" s="264"/>
      <c r="D25" s="12"/>
      <c r="E25" s="12"/>
      <c r="F25" s="12"/>
      <c r="G25" s="12"/>
      <c r="I25" s="15">
        <f>+AVERAGE(I17:I23)</f>
        <v>3.5239948521996259E-2</v>
      </c>
    </row>
    <row r="26" spans="1:9" ht="15.75" thickBot="1">
      <c r="A26" s="37"/>
      <c r="B26" s="37"/>
      <c r="C26" s="265"/>
      <c r="D26" s="38"/>
      <c r="E26" s="38"/>
      <c r="F26" s="38"/>
      <c r="G26" s="38"/>
      <c r="H26" s="37"/>
      <c r="I26" s="39"/>
    </row>
    <row r="27" spans="1:9" ht="29.25" customHeight="1" thickTop="1">
      <c r="A27" s="24" t="str">
        <f>+'DCP-8'!A28</f>
        <v>Strunk Proxy Group</v>
      </c>
      <c r="C27" s="264"/>
      <c r="D27" s="12"/>
      <c r="E27" s="12"/>
      <c r="F27" s="12"/>
      <c r="G27" s="12"/>
      <c r="I27" s="6"/>
    </row>
    <row r="28" spans="1:9">
      <c r="C28" s="264"/>
      <c r="D28" s="12"/>
      <c r="E28" s="12"/>
      <c r="F28" s="12"/>
      <c r="G28" s="12"/>
      <c r="I28" s="6"/>
    </row>
    <row r="29" spans="1:9">
      <c r="A29" s="13" t="str">
        <f>+'DCP-8'!A30</f>
        <v>Alliant Energy</v>
      </c>
      <c r="C29" s="263">
        <f>+C17</f>
        <v>0.51</v>
      </c>
      <c r="D29" s="12">
        <f t="shared" ref="D29:D51" si="3">+C29*4</f>
        <v>2.04</v>
      </c>
      <c r="E29" s="19">
        <f>+E17</f>
        <v>60.89</v>
      </c>
      <c r="F29" s="19">
        <f>+F17</f>
        <v>54.69</v>
      </c>
      <c r="G29" s="12">
        <f t="shared" ref="G29:G51" si="4">AVERAGE(E29:F29)</f>
        <v>57.79</v>
      </c>
      <c r="I29" s="6">
        <f t="shared" ref="I29:I51" si="5">+D29/G29</f>
        <v>3.5300224952413917E-2</v>
      </c>
    </row>
    <row r="30" spans="1:9">
      <c r="A30" s="13" t="str">
        <f>+'DCP-8'!A31</f>
        <v>American Electric Power</v>
      </c>
      <c r="C30" s="263">
        <v>0.5</v>
      </c>
      <c r="D30" s="12">
        <f t="shared" si="3"/>
        <v>2</v>
      </c>
      <c r="E30" s="94">
        <v>55.91</v>
      </c>
      <c r="F30" s="94">
        <v>49.06</v>
      </c>
      <c r="G30" s="12">
        <f t="shared" si="4"/>
        <v>52.484999999999999</v>
      </c>
      <c r="I30" s="6">
        <f t="shared" si="5"/>
        <v>3.8106125559683721E-2</v>
      </c>
    </row>
    <row r="31" spans="1:9">
      <c r="A31" s="13" t="str">
        <f>+'DCP-8'!A32</f>
        <v>Avista Corp.</v>
      </c>
      <c r="C31" s="263">
        <v>0.318</v>
      </c>
      <c r="D31" s="12">
        <f t="shared" si="3"/>
        <v>1.272</v>
      </c>
      <c r="E31" s="94">
        <v>33.6</v>
      </c>
      <c r="F31" s="94">
        <v>30.35</v>
      </c>
      <c r="G31" s="12">
        <f t="shared" si="4"/>
        <v>31.975000000000001</v>
      </c>
      <c r="I31" s="6">
        <f t="shared" si="5"/>
        <v>3.9781078967943702E-2</v>
      </c>
    </row>
    <row r="32" spans="1:9">
      <c r="A32" s="13" t="str">
        <f>+'DCP-8'!A33</f>
        <v>Black Hills Corp</v>
      </c>
      <c r="C32" s="263">
        <v>0.39</v>
      </c>
      <c r="D32" s="12">
        <f t="shared" si="3"/>
        <v>1.56</v>
      </c>
      <c r="E32" s="94">
        <v>62.13</v>
      </c>
      <c r="F32" s="94">
        <v>47.87</v>
      </c>
      <c r="G32" s="12">
        <f t="shared" si="4"/>
        <v>55</v>
      </c>
      <c r="I32" s="6">
        <f t="shared" si="5"/>
        <v>2.8363636363636365E-2</v>
      </c>
    </row>
    <row r="33" spans="1:9">
      <c r="A33" s="13" t="str">
        <f>+'DCP-8'!A34</f>
        <v>CenterPoint Energy</v>
      </c>
      <c r="C33" s="263">
        <v>0.23799999999999999</v>
      </c>
      <c r="D33" s="12">
        <f t="shared" si="3"/>
        <v>0.95199999999999996</v>
      </c>
      <c r="E33" s="94">
        <v>25.62</v>
      </c>
      <c r="F33" s="94">
        <v>23.47</v>
      </c>
      <c r="G33" s="12">
        <f t="shared" si="4"/>
        <v>24.545000000000002</v>
      </c>
      <c r="I33" s="6">
        <f t="shared" si="5"/>
        <v>3.8785903442656339E-2</v>
      </c>
    </row>
    <row r="34" spans="1:9">
      <c r="A34" s="13" t="str">
        <f>+'DCP-8'!A35</f>
        <v>Cleco Corp</v>
      </c>
      <c r="C34" s="263">
        <v>0.4</v>
      </c>
      <c r="D34" s="12">
        <f t="shared" si="3"/>
        <v>1.6</v>
      </c>
      <c r="E34" s="94">
        <v>59.21</v>
      </c>
      <c r="F34" s="94">
        <v>48.06</v>
      </c>
      <c r="G34" s="12">
        <f t="shared" si="4"/>
        <v>53.635000000000005</v>
      </c>
      <c r="I34" s="6">
        <f t="shared" si="5"/>
        <v>2.9831266896616016E-2</v>
      </c>
    </row>
    <row r="35" spans="1:9">
      <c r="A35" s="13" t="str">
        <f>+'DCP-8'!A36</f>
        <v>Consolidated Edison</v>
      </c>
      <c r="C35" s="263">
        <v>0.63</v>
      </c>
      <c r="D35" s="12">
        <f t="shared" si="3"/>
        <v>2.52</v>
      </c>
      <c r="E35" s="94">
        <v>58.12</v>
      </c>
      <c r="F35" s="94">
        <v>54.58</v>
      </c>
      <c r="G35" s="12">
        <f t="shared" si="4"/>
        <v>56.349999999999994</v>
      </c>
      <c r="I35" s="6">
        <f t="shared" si="5"/>
        <v>4.472049689440994E-2</v>
      </c>
    </row>
    <row r="36" spans="1:9">
      <c r="A36" s="13" t="str">
        <f>+'DCP-8'!A37</f>
        <v>Dominion Resources</v>
      </c>
      <c r="C36" s="263">
        <v>0.6</v>
      </c>
      <c r="D36" s="12">
        <f t="shared" si="3"/>
        <v>2.4</v>
      </c>
      <c r="E36" s="94">
        <v>71.62</v>
      </c>
      <c r="F36" s="94">
        <v>64.709999999999994</v>
      </c>
      <c r="G36" s="12">
        <f t="shared" si="4"/>
        <v>68.164999999999992</v>
      </c>
      <c r="I36" s="6">
        <f t="shared" si="5"/>
        <v>3.5208684808919539E-2</v>
      </c>
    </row>
    <row r="37" spans="1:9">
      <c r="A37" s="13" t="str">
        <f>+'DCP-8'!A38</f>
        <v>DTE Energy</v>
      </c>
      <c r="C37" s="263">
        <f>+C18</f>
        <v>0.69</v>
      </c>
      <c r="D37" s="12">
        <f t="shared" si="3"/>
        <v>2.76</v>
      </c>
      <c r="E37" s="94">
        <f>+E18</f>
        <v>78.89</v>
      </c>
      <c r="F37" s="94">
        <f>+F18</f>
        <v>71.599999999999994</v>
      </c>
      <c r="G37" s="12">
        <f t="shared" si="4"/>
        <v>75.245000000000005</v>
      </c>
      <c r="I37" s="6">
        <f t="shared" si="5"/>
        <v>3.6680178084922584E-2</v>
      </c>
    </row>
    <row r="38" spans="1:9">
      <c r="A38" s="13" t="str">
        <f>+'DCP-8'!A39</f>
        <v>Duke Energy</v>
      </c>
      <c r="C38" s="263">
        <v>0.79500000000000004</v>
      </c>
      <c r="D38" s="12">
        <f t="shared" si="3"/>
        <v>3.18</v>
      </c>
      <c r="E38" s="94">
        <v>75.209999999999994</v>
      </c>
      <c r="F38" s="94">
        <v>69.48</v>
      </c>
      <c r="G38" s="12">
        <f t="shared" si="4"/>
        <v>72.344999999999999</v>
      </c>
      <c r="I38" s="6">
        <f t="shared" si="5"/>
        <v>4.3956043956043959E-2</v>
      </c>
    </row>
    <row r="39" spans="1:9">
      <c r="A39" s="13" t="str">
        <f>+'DCP-8'!A40</f>
        <v>El Paso Electric</v>
      </c>
      <c r="C39" s="263">
        <v>0.28000000000000003</v>
      </c>
      <c r="D39" s="12">
        <f t="shared" si="3"/>
        <v>1.1200000000000001</v>
      </c>
      <c r="E39" s="94">
        <v>40.43</v>
      </c>
      <c r="F39" s="94">
        <v>35.39</v>
      </c>
      <c r="G39" s="12">
        <f t="shared" si="4"/>
        <v>37.909999999999997</v>
      </c>
      <c r="I39" s="6">
        <f t="shared" si="5"/>
        <v>2.9543656027433401E-2</v>
      </c>
    </row>
    <row r="40" spans="1:9">
      <c r="A40" s="13" t="str">
        <f>+'DCP-8'!A41</f>
        <v>IDACORP</v>
      </c>
      <c r="C40" s="263">
        <v>0.43</v>
      </c>
      <c r="D40" s="12">
        <f t="shared" si="3"/>
        <v>1.72</v>
      </c>
      <c r="E40" s="94">
        <v>58.79</v>
      </c>
      <c r="F40" s="94">
        <v>51.7</v>
      </c>
      <c r="G40" s="12">
        <f t="shared" si="4"/>
        <v>55.245000000000005</v>
      </c>
      <c r="I40" s="6">
        <f t="shared" si="5"/>
        <v>3.1134039279572808E-2</v>
      </c>
    </row>
    <row r="41" spans="1:9">
      <c r="A41" s="13" t="str">
        <f>+'DCP-8'!A42</f>
        <v>NextEra Energy</v>
      </c>
      <c r="C41" s="263">
        <v>0.72499999999999998</v>
      </c>
      <c r="D41" s="12">
        <f t="shared" si="3"/>
        <v>2.9</v>
      </c>
      <c r="E41" s="94">
        <v>102.46</v>
      </c>
      <c r="F41" s="94">
        <v>91.79</v>
      </c>
      <c r="G41" s="12">
        <f t="shared" si="4"/>
        <v>97.125</v>
      </c>
      <c r="I41" s="6">
        <f t="shared" si="5"/>
        <v>2.9858429858429857E-2</v>
      </c>
    </row>
    <row r="42" spans="1:9">
      <c r="A42" s="13" t="str">
        <f>+'DCP-8'!A43</f>
        <v>Northeast Utilities</v>
      </c>
      <c r="C42" s="263">
        <f>+C19</f>
        <v>0.39250000000000002</v>
      </c>
      <c r="D42" s="12">
        <f t="shared" si="3"/>
        <v>1.57</v>
      </c>
      <c r="E42" s="94">
        <f>+E19</f>
        <v>47.37</v>
      </c>
      <c r="F42" s="94">
        <f>+F19</f>
        <v>41.92</v>
      </c>
      <c r="G42" s="12">
        <f t="shared" si="4"/>
        <v>44.644999999999996</v>
      </c>
      <c r="I42" s="6">
        <f t="shared" si="5"/>
        <v>3.5166312017023187E-2</v>
      </c>
    </row>
    <row r="43" spans="1:9">
      <c r="A43" s="13" t="str">
        <f>+'DCP-8'!A44</f>
        <v>NorthWestern Corp</v>
      </c>
      <c r="C43" s="263">
        <v>0.4</v>
      </c>
      <c r="D43" s="12">
        <f t="shared" si="3"/>
        <v>1.6</v>
      </c>
      <c r="E43" s="94">
        <v>52.7</v>
      </c>
      <c r="F43" s="94">
        <v>45.12</v>
      </c>
      <c r="G43" s="12">
        <f t="shared" si="4"/>
        <v>48.91</v>
      </c>
      <c r="I43" s="6">
        <f t="shared" si="5"/>
        <v>3.2713146595788188E-2</v>
      </c>
    </row>
    <row r="44" spans="1:9">
      <c r="A44" s="13" t="str">
        <f>+'DCP-8'!A45</f>
        <v>OGE Energy</v>
      </c>
      <c r="C44" s="263">
        <f>+C20</f>
        <v>0.22500000000000001</v>
      </c>
      <c r="D44" s="12">
        <f t="shared" si="3"/>
        <v>0.9</v>
      </c>
      <c r="E44" s="94">
        <f>+E20</f>
        <v>39.28</v>
      </c>
      <c r="F44" s="94">
        <f>+F20</f>
        <v>34.880000000000003</v>
      </c>
      <c r="G44" s="12">
        <f t="shared" si="4"/>
        <v>37.08</v>
      </c>
      <c r="I44" s="6">
        <f t="shared" si="5"/>
        <v>2.4271844660194178E-2</v>
      </c>
    </row>
    <row r="45" spans="1:9">
      <c r="A45" s="13" t="str">
        <f>+'DCP-8'!A47</f>
        <v>Pinnacle West Capital</v>
      </c>
      <c r="C45" s="263">
        <f>+C21</f>
        <v>0.56799999999999995</v>
      </c>
      <c r="D45" s="12">
        <f t="shared" si="3"/>
        <v>2.2719999999999998</v>
      </c>
      <c r="E45" s="19">
        <f>+E21</f>
        <v>57.95</v>
      </c>
      <c r="F45" s="19">
        <f>+F21</f>
        <v>52.13</v>
      </c>
      <c r="G45" s="12">
        <f t="shared" si="4"/>
        <v>55.040000000000006</v>
      </c>
      <c r="I45" s="6">
        <f t="shared" si="5"/>
        <v>4.1279069767441855E-2</v>
      </c>
    </row>
    <row r="46" spans="1:9">
      <c r="A46" s="13" t="str">
        <f>+'DCP-8'!A48</f>
        <v>Portland General Electric</v>
      </c>
      <c r="C46" s="263">
        <v>0.28000000000000003</v>
      </c>
      <c r="D46" s="12">
        <f t="shared" si="3"/>
        <v>1.1200000000000001</v>
      </c>
      <c r="E46" s="94">
        <v>34.74</v>
      </c>
      <c r="F46" s="94">
        <v>31.41</v>
      </c>
      <c r="G46" s="12">
        <f t="shared" si="4"/>
        <v>33.075000000000003</v>
      </c>
      <c r="I46" s="6">
        <f t="shared" si="5"/>
        <v>3.3862433862433865E-2</v>
      </c>
    </row>
    <row r="47" spans="1:9">
      <c r="A47" s="13" t="str">
        <f>+'DCP-8'!A49</f>
        <v>SCANA Corp</v>
      </c>
      <c r="C47" s="263">
        <v>0.52500000000000002</v>
      </c>
      <c r="D47" s="12">
        <f t="shared" si="3"/>
        <v>2.1</v>
      </c>
      <c r="E47" s="94">
        <v>53.89</v>
      </c>
      <c r="F47" s="94">
        <v>48.53</v>
      </c>
      <c r="G47" s="12">
        <f t="shared" si="4"/>
        <v>51.21</v>
      </c>
      <c r="I47" s="6">
        <f t="shared" si="5"/>
        <v>4.1007615700058585E-2</v>
      </c>
    </row>
    <row r="48" spans="1:9">
      <c r="A48" s="13" t="str">
        <f>+'DCP-8'!A50</f>
        <v>Southern Company</v>
      </c>
      <c r="C48" s="263">
        <v>0.52500000000000002</v>
      </c>
      <c r="D48" s="12">
        <f t="shared" si="3"/>
        <v>2.1</v>
      </c>
      <c r="E48" s="94">
        <v>45.47</v>
      </c>
      <c r="F48" s="94">
        <v>41.87</v>
      </c>
      <c r="G48" s="12">
        <f t="shared" si="4"/>
        <v>43.67</v>
      </c>
      <c r="I48" s="6">
        <f t="shared" si="5"/>
        <v>4.8087932218914588E-2</v>
      </c>
    </row>
    <row r="49" spans="1:9">
      <c r="A49" s="13" t="str">
        <f>+'DCP-8'!A51</f>
        <v>Westar Energy</v>
      </c>
      <c r="C49" s="263">
        <f>+C22</f>
        <v>0.35</v>
      </c>
      <c r="D49" s="12">
        <f t="shared" si="3"/>
        <v>1.4</v>
      </c>
      <c r="E49" s="94">
        <f>+E22</f>
        <v>38.229999999999997</v>
      </c>
      <c r="F49" s="94">
        <f>+F22</f>
        <v>33.76</v>
      </c>
      <c r="G49" s="12">
        <f t="shared" si="4"/>
        <v>35.994999999999997</v>
      </c>
      <c r="I49" s="6">
        <f t="shared" si="5"/>
        <v>3.8894290873732466E-2</v>
      </c>
    </row>
    <row r="50" spans="1:9">
      <c r="A50" s="13" t="str">
        <f>+'DCP-8'!A52</f>
        <v>Wisconsin Energy</v>
      </c>
      <c r="C50" s="263">
        <f>+C23</f>
        <v>0.39</v>
      </c>
      <c r="D50" s="12">
        <f t="shared" si="3"/>
        <v>1.56</v>
      </c>
      <c r="E50" s="94">
        <f>+E23</f>
        <v>47.02</v>
      </c>
      <c r="F50" s="94">
        <f>+F23</f>
        <v>41.9</v>
      </c>
      <c r="G50" s="12">
        <f t="shared" si="4"/>
        <v>44.46</v>
      </c>
      <c r="I50" s="6">
        <f t="shared" si="5"/>
        <v>3.5087719298245612E-2</v>
      </c>
    </row>
    <row r="51" spans="1:9">
      <c r="A51" s="13" t="str">
        <f>+'DCP-8'!A53</f>
        <v>Xcel Energy Inc.</v>
      </c>
      <c r="C51" s="263">
        <v>0.3</v>
      </c>
      <c r="D51" s="12">
        <f t="shared" si="3"/>
        <v>1.2</v>
      </c>
      <c r="E51" s="94">
        <v>32.479999999999997</v>
      </c>
      <c r="F51" s="94">
        <v>29.6</v>
      </c>
      <c r="G51" s="12">
        <f t="shared" si="4"/>
        <v>31.04</v>
      </c>
      <c r="I51" s="6">
        <f t="shared" si="5"/>
        <v>3.8659793814432991E-2</v>
      </c>
    </row>
    <row r="52" spans="1:9">
      <c r="A52" s="27"/>
      <c r="B52" s="27"/>
      <c r="C52" s="266"/>
      <c r="D52" s="32"/>
      <c r="E52" s="32"/>
      <c r="F52" s="32"/>
      <c r="G52" s="32"/>
      <c r="H52" s="27"/>
      <c r="I52" s="33"/>
    </row>
    <row r="53" spans="1:9" ht="15.75">
      <c r="A53" s="13" t="s">
        <v>33</v>
      </c>
      <c r="C53" s="264"/>
      <c r="D53" s="12"/>
      <c r="E53" s="12"/>
      <c r="F53" s="12"/>
      <c r="G53" s="12"/>
      <c r="I53" s="23">
        <f>AVERAGE(I29:I51)</f>
        <v>3.6099996691345553E-2</v>
      </c>
    </row>
    <row r="54" spans="1:9" ht="15.75" thickBot="1">
      <c r="A54" s="37"/>
      <c r="B54" s="37"/>
      <c r="C54" s="265"/>
      <c r="D54" s="38"/>
      <c r="E54" s="38"/>
      <c r="F54" s="38"/>
      <c r="G54" s="38"/>
      <c r="H54" s="37"/>
      <c r="I54" s="39"/>
    </row>
    <row r="55" spans="1:9" ht="15.75" thickTop="1">
      <c r="D55" s="12"/>
      <c r="E55" s="12"/>
      <c r="F55" s="12"/>
      <c r="G55" s="12"/>
      <c r="I55" s="6"/>
    </row>
    <row r="56" spans="1:9">
      <c r="A56" s="13" t="s">
        <v>86</v>
      </c>
      <c r="B56" s="26"/>
      <c r="C56" s="26"/>
      <c r="D56" s="32"/>
      <c r="E56" s="32"/>
      <c r="F56" s="32"/>
      <c r="G56" s="32"/>
      <c r="H56" s="26"/>
      <c r="I56" s="33"/>
    </row>
    <row r="57" spans="1:9" ht="15.75">
      <c r="D57" s="12"/>
      <c r="E57" s="12"/>
      <c r="F57" s="12"/>
      <c r="G57" s="12"/>
      <c r="I57" s="15"/>
    </row>
    <row r="58" spans="1:9">
      <c r="A58" s="27"/>
      <c r="B58" s="27"/>
      <c r="C58" s="27"/>
      <c r="D58" s="32"/>
      <c r="E58" s="32"/>
      <c r="F58" s="32"/>
      <c r="G58" s="32"/>
      <c r="H58" s="27"/>
      <c r="I58" s="33"/>
    </row>
    <row r="59" spans="1:9">
      <c r="A59" s="26"/>
      <c r="B59" s="26"/>
      <c r="C59" s="26"/>
      <c r="D59" s="32"/>
      <c r="E59" s="32"/>
      <c r="F59" s="32"/>
      <c r="G59" s="32"/>
      <c r="H59" s="26"/>
      <c r="I59" s="33"/>
    </row>
    <row r="64" spans="1:9">
      <c r="D64" s="12"/>
      <c r="E64" s="12"/>
      <c r="F64" s="12"/>
      <c r="G64" s="12"/>
      <c r="H64" s="12"/>
      <c r="I64" s="6"/>
    </row>
    <row r="65" spans="1:9">
      <c r="D65" s="12"/>
      <c r="E65" s="12"/>
      <c r="F65" s="12"/>
      <c r="G65" s="12"/>
      <c r="I65" s="6"/>
    </row>
    <row r="66" spans="1:9">
      <c r="D66" s="12"/>
      <c r="E66" s="12"/>
      <c r="F66" s="12"/>
      <c r="G66" s="12"/>
      <c r="H66" s="12"/>
      <c r="I66" s="6"/>
    </row>
    <row r="67" spans="1:9">
      <c r="D67" s="12"/>
      <c r="E67" s="12"/>
      <c r="F67" s="12"/>
      <c r="G67" s="12"/>
      <c r="H67" s="12"/>
      <c r="I67" s="6"/>
    </row>
    <row r="68" spans="1:9">
      <c r="D68" s="12"/>
      <c r="E68" s="12"/>
      <c r="F68" s="12"/>
      <c r="G68" s="12"/>
      <c r="H68" s="12"/>
      <c r="I68" s="6"/>
    </row>
    <row r="69" spans="1:9">
      <c r="D69" s="12"/>
      <c r="E69" s="12"/>
      <c r="F69" s="12"/>
      <c r="G69" s="12"/>
      <c r="H69" s="12"/>
      <c r="I69" s="6"/>
    </row>
    <row r="70" spans="1:9">
      <c r="D70" s="12"/>
      <c r="E70" s="12"/>
      <c r="F70" s="12"/>
      <c r="G70" s="12"/>
      <c r="H70" s="12"/>
      <c r="I70" s="6"/>
    </row>
    <row r="71" spans="1:9">
      <c r="D71" s="12"/>
      <c r="E71" s="12"/>
      <c r="F71" s="12"/>
      <c r="G71" s="12"/>
      <c r="H71" s="12"/>
      <c r="I71" s="6"/>
    </row>
    <row r="72" spans="1:9">
      <c r="D72" s="12"/>
      <c r="E72" s="12"/>
      <c r="F72" s="12"/>
      <c r="G72" s="12"/>
      <c r="H72" s="12"/>
      <c r="I72" s="6"/>
    </row>
    <row r="73" spans="1:9">
      <c r="D73" s="12"/>
      <c r="E73" s="12"/>
      <c r="F73" s="12"/>
      <c r="G73" s="12"/>
      <c r="H73" s="12"/>
      <c r="I73" s="6"/>
    </row>
    <row r="74" spans="1:9">
      <c r="D74" s="12"/>
      <c r="E74" s="12"/>
      <c r="F74" s="12"/>
      <c r="G74" s="12"/>
      <c r="H74" s="12"/>
      <c r="I74" s="6"/>
    </row>
    <row r="75" spans="1:9">
      <c r="A75" s="27"/>
      <c r="B75" s="27"/>
      <c r="C75" s="27"/>
      <c r="D75" s="34"/>
      <c r="E75" s="34"/>
      <c r="F75" s="34"/>
      <c r="G75" s="34"/>
      <c r="H75" s="34"/>
      <c r="I75" s="33"/>
    </row>
    <row r="76" spans="1:9">
      <c r="A76" s="26"/>
      <c r="B76" s="26"/>
      <c r="C76" s="26"/>
      <c r="D76" s="34"/>
      <c r="E76" s="34"/>
      <c r="F76" s="34"/>
      <c r="G76" s="34"/>
      <c r="H76" s="34"/>
      <c r="I76" s="33"/>
    </row>
    <row r="77" spans="1:9" ht="15.75">
      <c r="D77" s="5"/>
      <c r="E77" s="5"/>
      <c r="F77" s="5"/>
      <c r="G77" s="5"/>
      <c r="H77" s="5"/>
      <c r="I77" s="15"/>
    </row>
    <row r="78" spans="1:9">
      <c r="A78" s="27"/>
      <c r="B78" s="27"/>
      <c r="C78" s="27"/>
      <c r="D78" s="27"/>
      <c r="E78" s="27"/>
      <c r="F78" s="27"/>
      <c r="G78" s="27"/>
      <c r="H78" s="27"/>
      <c r="I78" s="27"/>
    </row>
    <row r="79" spans="1:9">
      <c r="A79" s="26"/>
      <c r="B79" s="26"/>
      <c r="C79" s="26"/>
      <c r="D79" s="26"/>
      <c r="E79" s="26"/>
      <c r="F79" s="26"/>
      <c r="G79" s="26"/>
      <c r="H79" s="26"/>
      <c r="I79" s="26"/>
    </row>
    <row r="80" spans="1:9" ht="15.75">
      <c r="D80" s="12"/>
      <c r="E80" s="12"/>
      <c r="F80" s="12"/>
      <c r="G80" s="12"/>
      <c r="H80" s="12"/>
      <c r="I80" s="15"/>
    </row>
    <row r="81" spans="1:9">
      <c r="A81" s="27"/>
      <c r="B81" s="27"/>
      <c r="C81" s="27"/>
      <c r="D81" s="27"/>
      <c r="E81" s="27"/>
      <c r="F81" s="27"/>
      <c r="G81" s="27"/>
      <c r="H81" s="27"/>
      <c r="I81" s="27"/>
    </row>
    <row r="82" spans="1:9">
      <c r="A82" s="26"/>
      <c r="B82" s="26"/>
      <c r="C82" s="26"/>
      <c r="D82" s="26"/>
      <c r="E82" s="26"/>
      <c r="F82" s="26"/>
      <c r="G82" s="26"/>
      <c r="H82" s="26"/>
      <c r="I82" s="26"/>
    </row>
  </sheetData>
  <mergeCells count="1">
    <mergeCell ref="D11:G11"/>
  </mergeCells>
  <phoneticPr fontId="0" type="noConversion"/>
  <printOptions horizontalCentered="1"/>
  <pageMargins left="0.5" right="0.5" top="0.5" bottom="0.55000000000000004" header="0" footer="0"/>
  <pageSetup scale="83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showOutlineSymbols="0" zoomScale="75" zoomScaleNormal="75" workbookViewId="0">
      <selection activeCell="K2" sqref="K2:K3"/>
    </sheetView>
  </sheetViews>
  <sheetFormatPr defaultColWidth="9.77734375" defaultRowHeight="15"/>
  <cols>
    <col min="1" max="1" width="23.77734375" style="13" customWidth="1"/>
    <col min="2" max="2" width="3.77734375" style="13" customWidth="1"/>
    <col min="3" max="16384" width="9.77734375" style="13"/>
  </cols>
  <sheetData>
    <row r="1" spans="1:12" ht="15.75">
      <c r="K1" s="1"/>
    </row>
    <row r="2" spans="1:12" ht="15.75">
      <c r="K2" s="1"/>
    </row>
    <row r="3" spans="1:12" ht="15.75">
      <c r="K3" s="1"/>
    </row>
    <row r="4" spans="1:12" ht="15.75">
      <c r="K4" s="1"/>
    </row>
    <row r="5" spans="1:12" ht="15.75">
      <c r="K5" s="1"/>
    </row>
    <row r="6" spans="1:12" ht="20.25">
      <c r="A6" s="306" t="str">
        <f>'DCP-9 p 1'!A6</f>
        <v>PROXY COMPANIES</v>
      </c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</row>
    <row r="7" spans="1:12" ht="20.25">
      <c r="A7" s="306" t="s">
        <v>31</v>
      </c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</row>
    <row r="9" spans="1:12" ht="15.75" thickBot="1"/>
    <row r="10" spans="1:12" ht="15.75" thickTop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spans="1:12" ht="15.75">
      <c r="A11" s="268" t="str">
        <f>'DCP-9 p 1'!A12</f>
        <v>COMPANY</v>
      </c>
      <c r="B11" s="1"/>
      <c r="C11" s="268">
        <v>2009</v>
      </c>
      <c r="D11" s="268">
        <v>2010</v>
      </c>
      <c r="E11" s="268">
        <v>2011</v>
      </c>
      <c r="F11" s="268">
        <v>2012</v>
      </c>
      <c r="G11" s="268">
        <v>2013</v>
      </c>
      <c r="H11" s="268" t="s">
        <v>33</v>
      </c>
      <c r="I11" s="268">
        <v>2014</v>
      </c>
      <c r="J11" s="268">
        <v>2015</v>
      </c>
      <c r="K11" s="268" t="s">
        <v>257</v>
      </c>
      <c r="L11" s="268" t="s">
        <v>33</v>
      </c>
    </row>
    <row r="13" spans="1:12" ht="15.75" thickTop="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5" spans="1:12" ht="15.75">
      <c r="A15" s="24" t="str">
        <f>'DCP-9 p 1'!A15</f>
        <v>Parcell Proxy Group</v>
      </c>
    </row>
    <row r="17" spans="1:12">
      <c r="A17" s="7" t="str">
        <f>+'DCP-9 p 1'!A17</f>
        <v>Alliant Energy</v>
      </c>
      <c r="B17" s="7"/>
      <c r="C17" s="6">
        <v>8.9999999999999993E-3</v>
      </c>
      <c r="D17" s="6">
        <v>3.7999999999999999E-2</v>
      </c>
      <c r="E17" s="6">
        <v>3.3000000000000002E-2</v>
      </c>
      <c r="F17" s="6">
        <v>3.9E-2</v>
      </c>
      <c r="G17" s="63">
        <v>4.9000000000000002E-2</v>
      </c>
      <c r="H17" s="6">
        <f t="shared" ref="H17:H23" si="0">AVERAGE(C17:G17)</f>
        <v>3.3599999999999998E-2</v>
      </c>
      <c r="I17" s="6">
        <v>0.04</v>
      </c>
      <c r="J17" s="6">
        <v>4.4999999999999998E-2</v>
      </c>
      <c r="K17" s="6">
        <v>0.05</v>
      </c>
      <c r="L17" s="6">
        <f t="shared" ref="L17:L23" si="1">AVERAGE(I17:K17)</f>
        <v>4.5000000000000005E-2</v>
      </c>
    </row>
    <row r="18" spans="1:12">
      <c r="A18" s="7" t="str">
        <f>+'DCP-9 p 1'!A18</f>
        <v>DTE Energy</v>
      </c>
      <c r="B18" s="7"/>
      <c r="C18" s="6">
        <v>2.9000000000000001E-2</v>
      </c>
      <c r="D18" s="6">
        <v>0.04</v>
      </c>
      <c r="E18" s="6">
        <v>3.4000000000000002E-2</v>
      </c>
      <c r="F18" s="6">
        <v>3.5000000000000003E-2</v>
      </c>
      <c r="G18" s="6">
        <v>2.7E-2</v>
      </c>
      <c r="H18" s="6">
        <f t="shared" si="0"/>
        <v>3.3000000000000002E-2</v>
      </c>
      <c r="I18" s="6">
        <v>0.04</v>
      </c>
      <c r="J18" s="6">
        <v>0.04</v>
      </c>
      <c r="K18" s="6">
        <v>0.04</v>
      </c>
      <c r="L18" s="6">
        <f t="shared" si="1"/>
        <v>0.04</v>
      </c>
    </row>
    <row r="19" spans="1:12">
      <c r="A19" s="7" t="str">
        <f>+'DCP-9 p 1'!A19</f>
        <v>Northeast Utilities</v>
      </c>
      <c r="B19" s="7"/>
      <c r="C19" s="6">
        <v>4.7E-2</v>
      </c>
      <c r="D19" s="6">
        <v>0.05</v>
      </c>
      <c r="E19" s="6">
        <v>0.05</v>
      </c>
      <c r="F19" s="6">
        <v>1.6E-2</v>
      </c>
      <c r="G19" s="6">
        <v>3.4000000000000002E-2</v>
      </c>
      <c r="H19" s="6">
        <f t="shared" si="0"/>
        <v>3.9400000000000004E-2</v>
      </c>
      <c r="I19" s="6">
        <v>3.5000000000000003E-2</v>
      </c>
      <c r="J19" s="6">
        <v>3.5000000000000003E-2</v>
      </c>
      <c r="K19" s="6">
        <v>0.04</v>
      </c>
      <c r="L19" s="6">
        <f t="shared" si="1"/>
        <v>3.6666666666666674E-2</v>
      </c>
    </row>
    <row r="20" spans="1:12">
      <c r="A20" s="7" t="str">
        <f>+'DCP-9 p 1'!A20</f>
        <v>OGE Energy</v>
      </c>
      <c r="B20" s="7"/>
      <c r="C20" s="6">
        <v>0.06</v>
      </c>
      <c r="D20" s="6">
        <v>6.7000000000000004E-2</v>
      </c>
      <c r="E20" s="6">
        <v>7.6999999999999999E-2</v>
      </c>
      <c r="F20" s="6">
        <v>7.1999999999999995E-2</v>
      </c>
      <c r="G20" s="6">
        <v>7.2999999999999995E-2</v>
      </c>
      <c r="H20" s="6">
        <f t="shared" si="0"/>
        <v>6.9800000000000001E-2</v>
      </c>
      <c r="I20" s="6">
        <v>6.5000000000000002E-2</v>
      </c>
      <c r="J20" s="6">
        <v>0.06</v>
      </c>
      <c r="K20" s="6">
        <v>5.5E-2</v>
      </c>
      <c r="L20" s="6">
        <f t="shared" si="1"/>
        <v>0.06</v>
      </c>
    </row>
    <row r="21" spans="1:12">
      <c r="A21" s="7" t="str">
        <f>+'DCP-9 p 1'!A21</f>
        <v>Pinnacle West Capital</v>
      </c>
      <c r="B21" s="7"/>
      <c r="C21" s="6">
        <v>8.9999999999999993E-3</v>
      </c>
      <c r="D21" s="6">
        <v>3.1E-2</v>
      </c>
      <c r="E21" s="6">
        <v>2.8000000000000001E-2</v>
      </c>
      <c r="F21" s="6">
        <v>4.1000000000000002E-2</v>
      </c>
      <c r="G21" s="6">
        <v>4.1000000000000002E-2</v>
      </c>
      <c r="H21" s="6">
        <f t="shared" si="0"/>
        <v>3.0000000000000006E-2</v>
      </c>
      <c r="I21" s="6">
        <v>3.5000000000000003E-2</v>
      </c>
      <c r="J21" s="6">
        <v>3.5000000000000003E-2</v>
      </c>
      <c r="K21" s="6">
        <v>3.5000000000000003E-2</v>
      </c>
      <c r="L21" s="6">
        <f t="shared" si="1"/>
        <v>3.5000000000000003E-2</v>
      </c>
    </row>
    <row r="22" spans="1:12">
      <c r="A22" s="7" t="str">
        <f>+'DCP-9 p 1'!A22</f>
        <v>Westar Energy</v>
      </c>
      <c r="B22" s="7"/>
      <c r="C22" s="6">
        <v>8.0000000000000002E-3</v>
      </c>
      <c r="D22" s="6">
        <v>3.1E-2</v>
      </c>
      <c r="E22" s="6">
        <v>2.7E-2</v>
      </c>
      <c r="F22" s="6">
        <v>0.04</v>
      </c>
      <c r="G22" s="6">
        <v>4.2000000000000003E-2</v>
      </c>
      <c r="H22" s="6">
        <f t="shared" si="0"/>
        <v>2.9600000000000005E-2</v>
      </c>
      <c r="I22" s="6">
        <v>0.04</v>
      </c>
      <c r="J22" s="6">
        <v>0.04</v>
      </c>
      <c r="K22" s="6">
        <v>4.4999999999999998E-2</v>
      </c>
      <c r="L22" s="6">
        <f t="shared" si="1"/>
        <v>4.1666666666666664E-2</v>
      </c>
    </row>
    <row r="23" spans="1:12">
      <c r="A23" s="7" t="str">
        <f>+'DCP-9 p 1'!A23</f>
        <v>Wisconsin Energy</v>
      </c>
      <c r="B23" s="7"/>
      <c r="C23" s="6">
        <v>6.2E-2</v>
      </c>
      <c r="D23" s="6">
        <v>7.0000000000000007E-2</v>
      </c>
      <c r="E23" s="6">
        <v>6.8000000000000005E-2</v>
      </c>
      <c r="F23" s="6">
        <v>6.5000000000000002E-2</v>
      </c>
      <c r="G23" s="6">
        <v>5.8999999999999997E-2</v>
      </c>
      <c r="H23" s="6">
        <f t="shared" si="0"/>
        <v>6.4799999999999996E-2</v>
      </c>
      <c r="I23" s="6">
        <v>5.5E-2</v>
      </c>
      <c r="J23" s="6">
        <v>0.05</v>
      </c>
      <c r="K23" s="6">
        <v>0.05</v>
      </c>
      <c r="L23" s="6">
        <f t="shared" si="1"/>
        <v>5.1666666666666673E-2</v>
      </c>
    </row>
    <row r="24" spans="1:12">
      <c r="A24" s="7"/>
      <c r="B24" s="7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2" ht="15.75">
      <c r="A25" s="122" t="s">
        <v>33</v>
      </c>
      <c r="B25" s="7"/>
      <c r="C25" s="15"/>
      <c r="D25" s="6"/>
      <c r="E25" s="6"/>
      <c r="F25" s="6"/>
      <c r="G25" s="6"/>
      <c r="H25" s="15">
        <f>+AVERAGE(H17:H23)</f>
        <v>4.2885714285714291E-2</v>
      </c>
      <c r="I25" s="15"/>
      <c r="J25" s="15"/>
      <c r="K25" s="15"/>
      <c r="L25" s="15">
        <f>+AVERAGE(L17:L23)</f>
        <v>4.4285714285714296E-2</v>
      </c>
    </row>
    <row r="26" spans="1:12">
      <c r="A26" s="41"/>
      <c r="B26" s="41"/>
      <c r="C26" s="36"/>
      <c r="D26" s="36"/>
      <c r="E26" s="36"/>
      <c r="F26" s="36"/>
      <c r="G26" s="36"/>
      <c r="H26" s="36"/>
      <c r="I26" s="36"/>
      <c r="J26" s="36"/>
      <c r="K26" s="36"/>
      <c r="L26" s="36"/>
    </row>
    <row r="27" spans="1:12" ht="31.5" customHeight="1">
      <c r="A27" s="115" t="str">
        <f>+'DCP-9 p 1'!A27</f>
        <v>Strunk Proxy Group</v>
      </c>
      <c r="B27" s="7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2">
      <c r="A28" s="7"/>
      <c r="B28" s="7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>
      <c r="A29" s="7" t="str">
        <f>+'DCP-9 p 1'!A29</f>
        <v>Alliant Energy</v>
      </c>
      <c r="B29" s="7"/>
      <c r="C29" s="6">
        <f>+C17</f>
        <v>8.9999999999999993E-3</v>
      </c>
      <c r="D29" s="6">
        <f t="shared" ref="D29:K29" si="2">+D17</f>
        <v>3.7999999999999999E-2</v>
      </c>
      <c r="E29" s="6">
        <f t="shared" si="2"/>
        <v>3.3000000000000002E-2</v>
      </c>
      <c r="F29" s="6">
        <f t="shared" si="2"/>
        <v>3.9E-2</v>
      </c>
      <c r="G29" s="6">
        <f t="shared" si="2"/>
        <v>4.9000000000000002E-2</v>
      </c>
      <c r="H29" s="6">
        <f t="shared" ref="H29:H51" si="3">AVERAGE(C29:G29)</f>
        <v>3.3599999999999998E-2</v>
      </c>
      <c r="I29" s="6">
        <f t="shared" si="2"/>
        <v>0.04</v>
      </c>
      <c r="J29" s="6">
        <f t="shared" si="2"/>
        <v>4.4999999999999998E-2</v>
      </c>
      <c r="K29" s="6">
        <f t="shared" si="2"/>
        <v>0.05</v>
      </c>
      <c r="L29" s="6">
        <f t="shared" ref="L29:L51" si="4">AVERAGE(I29:K29)</f>
        <v>4.5000000000000005E-2</v>
      </c>
    </row>
    <row r="30" spans="1:12">
      <c r="A30" s="7" t="str">
        <f>+'DCP-9 p 1'!A30</f>
        <v>American Electric Power</v>
      </c>
      <c r="B30" s="7"/>
      <c r="C30" s="6">
        <v>4.5999999999999999E-2</v>
      </c>
      <c r="D30" s="6">
        <v>3.1E-2</v>
      </c>
      <c r="E30" s="6">
        <v>4.2000000000000003E-2</v>
      </c>
      <c r="F30" s="6">
        <v>3.5000000000000003E-2</v>
      </c>
      <c r="G30" s="6">
        <v>3.6999999999999998E-2</v>
      </c>
      <c r="H30" s="6">
        <f t="shared" si="3"/>
        <v>3.8199999999999998E-2</v>
      </c>
      <c r="I30" s="6">
        <v>0.04</v>
      </c>
      <c r="J30" s="6">
        <v>3.5000000000000003E-2</v>
      </c>
      <c r="K30" s="6">
        <v>0.04</v>
      </c>
      <c r="L30" s="6">
        <f t="shared" si="4"/>
        <v>3.8333333333333337E-2</v>
      </c>
    </row>
    <row r="31" spans="1:12">
      <c r="A31" s="7" t="str">
        <f>+'DCP-9 p 1'!A31</f>
        <v>Avista Corp.</v>
      </c>
      <c r="B31" s="7"/>
      <c r="C31" s="6">
        <v>4.1000000000000002E-2</v>
      </c>
      <c r="D31" s="6">
        <v>3.3000000000000002E-2</v>
      </c>
      <c r="E31" s="6">
        <v>3.1E-2</v>
      </c>
      <c r="F31" s="6">
        <v>8.0000000000000002E-3</v>
      </c>
      <c r="G31" s="6">
        <v>2.9000000000000001E-2</v>
      </c>
      <c r="H31" s="6">
        <f t="shared" si="3"/>
        <v>2.8400000000000002E-2</v>
      </c>
      <c r="I31" s="6">
        <v>0.02</v>
      </c>
      <c r="J31" s="6">
        <v>2.5000000000000001E-2</v>
      </c>
      <c r="K31" s="6">
        <v>0.03</v>
      </c>
      <c r="L31" s="6">
        <f t="shared" si="4"/>
        <v>2.4999999999999998E-2</v>
      </c>
    </row>
    <row r="32" spans="1:12">
      <c r="A32" s="7" t="str">
        <f>+'DCP-9 p 1'!A32</f>
        <v>Black Hills Corp</v>
      </c>
      <c r="B32" s="7"/>
      <c r="C32" s="6">
        <v>3.2000000000000001E-2</v>
      </c>
      <c r="D32" s="6">
        <v>7.0000000000000001E-3</v>
      </c>
      <c r="E32" s="6">
        <v>0</v>
      </c>
      <c r="F32" s="6">
        <v>1.7999999999999999E-2</v>
      </c>
      <c r="G32" s="6">
        <v>3.6999999999999998E-2</v>
      </c>
      <c r="H32" s="6">
        <f t="shared" si="3"/>
        <v>1.8800000000000001E-2</v>
      </c>
      <c r="I32" s="6">
        <v>0.04</v>
      </c>
      <c r="J32" s="6">
        <v>0.04</v>
      </c>
      <c r="K32" s="6">
        <v>0.04</v>
      </c>
      <c r="L32" s="6">
        <f t="shared" si="4"/>
        <v>0.04</v>
      </c>
    </row>
    <row r="33" spans="1:12">
      <c r="A33" s="7" t="str">
        <f>+'DCP-9 p 1'!A33</f>
        <v>CenterPoint Energy</v>
      </c>
      <c r="B33" s="7"/>
      <c r="C33" s="6">
        <v>3.5999999999999997E-2</v>
      </c>
      <c r="D33" s="6">
        <v>3.7999999999999999E-2</v>
      </c>
      <c r="E33" s="6">
        <v>0.05</v>
      </c>
      <c r="F33" s="6">
        <v>5.5E-2</v>
      </c>
      <c r="G33" s="6">
        <v>4.2000000000000003E-2</v>
      </c>
      <c r="H33" s="6">
        <f t="shared" si="3"/>
        <v>4.4200000000000003E-2</v>
      </c>
      <c r="I33" s="6">
        <v>2.5000000000000001E-2</v>
      </c>
      <c r="J33" s="6">
        <v>1.4999999999999999E-2</v>
      </c>
      <c r="K33" s="6">
        <v>2.5000000000000001E-2</v>
      </c>
      <c r="L33" s="6">
        <f t="shared" si="4"/>
        <v>2.1666666666666667E-2</v>
      </c>
    </row>
    <row r="34" spans="1:12">
      <c r="A34" s="7" t="str">
        <f>+'DCP-9 p 1'!A34</f>
        <v>Cleco Corp</v>
      </c>
      <c r="B34" s="7"/>
      <c r="C34" s="6">
        <v>4.7E-2</v>
      </c>
      <c r="D34" s="6">
        <v>6.0999999999999999E-2</v>
      </c>
      <c r="E34" s="6">
        <v>6.3E-2</v>
      </c>
      <c r="F34" s="6">
        <v>5.7000000000000002E-2</v>
      </c>
      <c r="G34" s="6">
        <v>4.7E-2</v>
      </c>
      <c r="H34" s="6">
        <f t="shared" si="3"/>
        <v>5.4999999999999993E-2</v>
      </c>
      <c r="I34" s="6">
        <v>0.04</v>
      </c>
      <c r="J34" s="6">
        <v>0.04</v>
      </c>
      <c r="K34" s="6">
        <v>0.04</v>
      </c>
      <c r="L34" s="6">
        <f t="shared" si="4"/>
        <v>0.04</v>
      </c>
    </row>
    <row r="35" spans="1:12">
      <c r="A35" s="7" t="str">
        <f>+'DCP-9 p 1'!A35</f>
        <v>Consolidated Edison</v>
      </c>
      <c r="B35" s="7"/>
      <c r="C35" s="6">
        <v>2.5000000000000001E-2</v>
      </c>
      <c r="D35" s="6">
        <v>3.2000000000000001E-2</v>
      </c>
      <c r="E35" s="6">
        <v>3.1E-2</v>
      </c>
      <c r="F35" s="6">
        <v>3.5999999999999997E-2</v>
      </c>
      <c r="G35" s="6">
        <v>3.5999999999999997E-2</v>
      </c>
      <c r="H35" s="6">
        <f t="shared" si="3"/>
        <v>3.2000000000000001E-2</v>
      </c>
      <c r="I35" s="6">
        <v>0.03</v>
      </c>
      <c r="J35" s="6">
        <v>0.03</v>
      </c>
      <c r="K35" s="6">
        <v>0.03</v>
      </c>
      <c r="L35" s="6">
        <f t="shared" si="4"/>
        <v>0.03</v>
      </c>
    </row>
    <row r="36" spans="1:12">
      <c r="A36" s="7" t="str">
        <f>+'DCP-9 p 1'!A36</f>
        <v>Dominion Resources</v>
      </c>
      <c r="B36" s="7"/>
      <c r="C36" s="6">
        <v>4.7E-2</v>
      </c>
      <c r="D36" s="6">
        <v>5.2999999999999999E-2</v>
      </c>
      <c r="E36" s="6">
        <v>0.04</v>
      </c>
      <c r="F36" s="6">
        <v>3.5000000000000003E-2</v>
      </c>
      <c r="G36" s="6">
        <v>4.2000000000000003E-2</v>
      </c>
      <c r="H36" s="6">
        <f t="shared" si="3"/>
        <v>4.3400000000000008E-2</v>
      </c>
      <c r="I36" s="6">
        <v>0.05</v>
      </c>
      <c r="J36" s="6">
        <v>5.5E-2</v>
      </c>
      <c r="K36" s="6">
        <v>0.04</v>
      </c>
      <c r="L36" s="6">
        <f t="shared" si="4"/>
        <v>4.8333333333333339E-2</v>
      </c>
    </row>
    <row r="37" spans="1:12">
      <c r="A37" s="7" t="str">
        <f>+'DCP-9 p 1'!A37</f>
        <v>DTE Energy</v>
      </c>
      <c r="B37" s="7"/>
      <c r="C37" s="6">
        <f>+C18</f>
        <v>2.9000000000000001E-2</v>
      </c>
      <c r="D37" s="6">
        <f t="shared" ref="D37:K37" si="5">+D18</f>
        <v>0.04</v>
      </c>
      <c r="E37" s="6">
        <f t="shared" si="5"/>
        <v>3.4000000000000002E-2</v>
      </c>
      <c r="F37" s="6">
        <f t="shared" si="5"/>
        <v>3.5000000000000003E-2</v>
      </c>
      <c r="G37" s="6">
        <f t="shared" si="5"/>
        <v>2.7E-2</v>
      </c>
      <c r="H37" s="6">
        <f t="shared" si="3"/>
        <v>3.3000000000000002E-2</v>
      </c>
      <c r="I37" s="6">
        <f t="shared" si="5"/>
        <v>0.04</v>
      </c>
      <c r="J37" s="6">
        <f t="shared" si="5"/>
        <v>0.04</v>
      </c>
      <c r="K37" s="6">
        <f t="shared" si="5"/>
        <v>0.04</v>
      </c>
      <c r="L37" s="6">
        <f t="shared" si="4"/>
        <v>0.04</v>
      </c>
    </row>
    <row r="38" spans="1:12">
      <c r="A38" s="7" t="str">
        <f>+'DCP-9 p 1'!A38</f>
        <v>Duke Energy</v>
      </c>
      <c r="B38" s="7"/>
      <c r="C38" s="6">
        <v>1.0999999999999999E-2</v>
      </c>
      <c r="D38" s="6">
        <v>2.1000000000000001E-2</v>
      </c>
      <c r="E38" s="6">
        <v>2.1999999999999999E-2</v>
      </c>
      <c r="F38" s="6">
        <v>8.9999999999999993E-3</v>
      </c>
      <c r="G38" s="6">
        <v>1.4999999999999999E-2</v>
      </c>
      <c r="H38" s="6">
        <f t="shared" si="3"/>
        <v>1.5599999999999999E-2</v>
      </c>
      <c r="I38" s="6">
        <v>0.02</v>
      </c>
      <c r="J38" s="6">
        <v>2.5000000000000001E-2</v>
      </c>
      <c r="K38" s="6">
        <v>0.03</v>
      </c>
      <c r="L38" s="6">
        <f t="shared" si="4"/>
        <v>2.4999999999999998E-2</v>
      </c>
    </row>
    <row r="39" spans="1:12">
      <c r="A39" s="7" t="str">
        <f>+'DCP-9 p 1'!A39</f>
        <v>El Paso Electric</v>
      </c>
      <c r="B39" s="7"/>
      <c r="C39" s="6">
        <v>9.2999999999999999E-2</v>
      </c>
      <c r="D39" s="6">
        <v>0.111</v>
      </c>
      <c r="E39" s="6">
        <v>0.1</v>
      </c>
      <c r="F39" s="6">
        <v>6.3E-2</v>
      </c>
      <c r="G39" s="6">
        <v>4.9000000000000002E-2</v>
      </c>
      <c r="H39" s="6">
        <f t="shared" si="3"/>
        <v>8.320000000000001E-2</v>
      </c>
      <c r="I39" s="6">
        <v>0.05</v>
      </c>
      <c r="J39" s="6">
        <v>4.4999999999999998E-2</v>
      </c>
      <c r="K39" s="6">
        <v>0.05</v>
      </c>
      <c r="L39" s="6">
        <f t="shared" si="4"/>
        <v>4.8333333333333339E-2</v>
      </c>
    </row>
    <row r="40" spans="1:12">
      <c r="A40" s="7" t="str">
        <f>+'DCP-9 p 1'!A40</f>
        <v>IDACORP</v>
      </c>
      <c r="B40" s="7"/>
      <c r="C40" s="6">
        <v>4.8000000000000001E-2</v>
      </c>
      <c r="D40" s="6">
        <v>5.5E-2</v>
      </c>
      <c r="E40" s="6">
        <v>6.5000000000000002E-2</v>
      </c>
      <c r="F40" s="6">
        <v>5.7000000000000002E-2</v>
      </c>
      <c r="G40" s="6">
        <v>5.6000000000000001E-2</v>
      </c>
      <c r="H40" s="6">
        <f t="shared" si="3"/>
        <v>5.6200000000000007E-2</v>
      </c>
      <c r="I40" s="6">
        <v>0.05</v>
      </c>
      <c r="J40" s="6">
        <v>4.4999999999999998E-2</v>
      </c>
      <c r="K40" s="6">
        <v>3.5000000000000003E-2</v>
      </c>
      <c r="L40" s="6">
        <f t="shared" si="4"/>
        <v>4.3333333333333335E-2</v>
      </c>
    </row>
    <row r="41" spans="1:12">
      <c r="A41" s="7" t="str">
        <f>+'DCP-9 p 1'!A41</f>
        <v>NextEra Energy</v>
      </c>
      <c r="B41" s="7"/>
      <c r="C41" s="6">
        <v>6.5000000000000002E-2</v>
      </c>
      <c r="D41" s="6">
        <v>7.8E-2</v>
      </c>
      <c r="E41" s="6">
        <v>7.3999999999999996E-2</v>
      </c>
      <c r="F41" s="6">
        <v>5.6000000000000001E-2</v>
      </c>
      <c r="G41" s="6">
        <v>5.1999999999999998E-2</v>
      </c>
      <c r="H41" s="6">
        <f t="shared" si="3"/>
        <v>6.5000000000000002E-2</v>
      </c>
      <c r="I41" s="6">
        <v>0.04</v>
      </c>
      <c r="J41" s="6">
        <v>0.05</v>
      </c>
      <c r="K41" s="6">
        <v>0.05</v>
      </c>
      <c r="L41" s="6">
        <f t="shared" si="4"/>
        <v>4.6666666666666669E-2</v>
      </c>
    </row>
    <row r="42" spans="1:12">
      <c r="A42" s="7" t="str">
        <f>+'DCP-9 p 1'!A42</f>
        <v>Northeast Utilities</v>
      </c>
      <c r="B42" s="7"/>
      <c r="C42" s="6">
        <f>+C19</f>
        <v>4.7E-2</v>
      </c>
      <c r="D42" s="6">
        <f t="shared" ref="D42:K42" si="6">+D19</f>
        <v>0.05</v>
      </c>
      <c r="E42" s="6">
        <f t="shared" si="6"/>
        <v>0.05</v>
      </c>
      <c r="F42" s="6">
        <f t="shared" si="6"/>
        <v>1.6E-2</v>
      </c>
      <c r="G42" s="6">
        <f t="shared" si="6"/>
        <v>3.4000000000000002E-2</v>
      </c>
      <c r="H42" s="6">
        <f t="shared" si="3"/>
        <v>3.9400000000000004E-2</v>
      </c>
      <c r="I42" s="6">
        <f t="shared" si="6"/>
        <v>3.5000000000000003E-2</v>
      </c>
      <c r="J42" s="6">
        <f t="shared" si="6"/>
        <v>3.5000000000000003E-2</v>
      </c>
      <c r="K42" s="6">
        <f t="shared" si="6"/>
        <v>0.04</v>
      </c>
      <c r="L42" s="6">
        <f t="shared" si="4"/>
        <v>3.6666666666666674E-2</v>
      </c>
    </row>
    <row r="43" spans="1:12">
      <c r="A43" s="7" t="str">
        <f>+'DCP-9 p 1'!A43</f>
        <v>NorthWestern Corp</v>
      </c>
      <c r="B43" s="7"/>
      <c r="C43" s="6">
        <v>3.2000000000000001E-2</v>
      </c>
      <c r="D43" s="6">
        <v>3.5000000000000003E-2</v>
      </c>
      <c r="E43" s="6">
        <v>4.7E-2</v>
      </c>
      <c r="F43" s="6">
        <v>3.2000000000000001E-2</v>
      </c>
      <c r="G43" s="6">
        <v>3.5000000000000003E-2</v>
      </c>
      <c r="H43" s="6">
        <f t="shared" si="3"/>
        <v>3.6200000000000003E-2</v>
      </c>
      <c r="I43" s="6">
        <v>3.5000000000000003E-2</v>
      </c>
      <c r="J43" s="6">
        <v>0.04</v>
      </c>
      <c r="K43" s="6">
        <v>3.5000000000000003E-2</v>
      </c>
      <c r="L43" s="6">
        <f t="shared" si="4"/>
        <v>3.6666666666666674E-2</v>
      </c>
    </row>
    <row r="44" spans="1:12">
      <c r="A44" s="7" t="str">
        <f>+'DCP-9 p 1'!A44</f>
        <v>OGE Energy</v>
      </c>
      <c r="B44" s="7"/>
      <c r="C44" s="6">
        <f>+C20</f>
        <v>0.06</v>
      </c>
      <c r="D44" s="6">
        <f t="shared" ref="D44:K44" si="7">+D20</f>
        <v>6.7000000000000004E-2</v>
      </c>
      <c r="E44" s="6">
        <f t="shared" si="7"/>
        <v>7.6999999999999999E-2</v>
      </c>
      <c r="F44" s="6">
        <f t="shared" si="7"/>
        <v>7.1999999999999995E-2</v>
      </c>
      <c r="G44" s="6">
        <f t="shared" si="7"/>
        <v>7.2999999999999995E-2</v>
      </c>
      <c r="H44" s="6">
        <f t="shared" si="3"/>
        <v>6.9800000000000001E-2</v>
      </c>
      <c r="I44" s="6">
        <f t="shared" si="7"/>
        <v>6.5000000000000002E-2</v>
      </c>
      <c r="J44" s="6">
        <f t="shared" si="7"/>
        <v>0.06</v>
      </c>
      <c r="K44" s="6">
        <f t="shared" si="7"/>
        <v>5.5E-2</v>
      </c>
      <c r="L44" s="6">
        <f t="shared" si="4"/>
        <v>0.06</v>
      </c>
    </row>
    <row r="45" spans="1:12">
      <c r="A45" s="7" t="str">
        <f>+'DCP-9 p 1'!A45</f>
        <v>Pinnacle West Capital</v>
      </c>
      <c r="B45" s="7"/>
      <c r="C45" s="6">
        <f>+C21</f>
        <v>8.9999999999999993E-3</v>
      </c>
      <c r="D45" s="6">
        <f t="shared" ref="D45:K45" si="8">+D21</f>
        <v>3.1E-2</v>
      </c>
      <c r="E45" s="6">
        <f t="shared" si="8"/>
        <v>2.8000000000000001E-2</v>
      </c>
      <c r="F45" s="6">
        <f t="shared" si="8"/>
        <v>4.1000000000000002E-2</v>
      </c>
      <c r="G45" s="6">
        <f t="shared" si="8"/>
        <v>4.1000000000000002E-2</v>
      </c>
      <c r="H45" s="6">
        <f t="shared" si="3"/>
        <v>3.0000000000000006E-2</v>
      </c>
      <c r="I45" s="6">
        <f t="shared" si="8"/>
        <v>3.5000000000000003E-2</v>
      </c>
      <c r="J45" s="6">
        <f t="shared" si="8"/>
        <v>3.5000000000000003E-2</v>
      </c>
      <c r="K45" s="6">
        <f t="shared" si="8"/>
        <v>3.5000000000000003E-2</v>
      </c>
      <c r="L45" s="6">
        <f t="shared" si="4"/>
        <v>3.5000000000000003E-2</v>
      </c>
    </row>
    <row r="46" spans="1:12">
      <c r="A46" s="7" t="str">
        <f>+'DCP-9 p 1'!A46</f>
        <v>Portland General Electric</v>
      </c>
      <c r="B46" s="7"/>
      <c r="C46" s="6">
        <v>1.4999999999999999E-2</v>
      </c>
      <c r="D46" s="6">
        <v>0.03</v>
      </c>
      <c r="E46" s="6">
        <v>4.1000000000000002E-2</v>
      </c>
      <c r="F46" s="6">
        <v>3.5000000000000003E-2</v>
      </c>
      <c r="G46" s="6">
        <v>2.9000000000000001E-2</v>
      </c>
      <c r="H46" s="6">
        <f t="shared" si="3"/>
        <v>0.03</v>
      </c>
      <c r="I46" s="6">
        <v>0.04</v>
      </c>
      <c r="J46" s="6">
        <v>0.04</v>
      </c>
      <c r="K46" s="6">
        <v>0.04</v>
      </c>
      <c r="L46" s="6">
        <f t="shared" si="4"/>
        <v>0.04</v>
      </c>
    </row>
    <row r="47" spans="1:12">
      <c r="A47" s="7" t="str">
        <f>+'DCP-9 p 1'!A47</f>
        <v>SCANA Corp</v>
      </c>
      <c r="B47" s="7"/>
      <c r="C47" s="6">
        <v>3.5999999999999997E-2</v>
      </c>
      <c r="D47" s="6">
        <v>3.7999999999999999E-2</v>
      </c>
      <c r="E47" s="6">
        <v>3.5999999999999997E-2</v>
      </c>
      <c r="F47" s="6">
        <v>3.9E-2</v>
      </c>
      <c r="G47" s="6">
        <v>4.1000000000000002E-2</v>
      </c>
      <c r="H47" s="6">
        <f t="shared" si="3"/>
        <v>3.7999999999999999E-2</v>
      </c>
      <c r="I47" s="6">
        <v>0.05</v>
      </c>
      <c r="J47" s="6">
        <v>4.4999999999999998E-2</v>
      </c>
      <c r="K47" s="6">
        <v>4.4999999999999998E-2</v>
      </c>
      <c r="L47" s="6">
        <f t="shared" si="4"/>
        <v>4.6666666666666669E-2</v>
      </c>
    </row>
    <row r="48" spans="1:12">
      <c r="A48" s="7" t="str">
        <f>+'DCP-9 p 1'!A48</f>
        <v>Southern Company</v>
      </c>
      <c r="B48" s="7"/>
      <c r="C48" s="6">
        <v>3.2000000000000001E-2</v>
      </c>
      <c r="D48" s="6">
        <v>0.03</v>
      </c>
      <c r="E48" s="6">
        <v>3.4000000000000002E-2</v>
      </c>
      <c r="F48" s="6">
        <v>3.5999999999999997E-2</v>
      </c>
      <c r="G48" s="6">
        <v>3.2000000000000001E-2</v>
      </c>
      <c r="H48" s="6">
        <f t="shared" si="3"/>
        <v>3.2800000000000003E-2</v>
      </c>
      <c r="I48" s="6">
        <v>3.5000000000000003E-2</v>
      </c>
      <c r="J48" s="6">
        <v>3.5000000000000003E-2</v>
      </c>
      <c r="K48" s="6">
        <v>3.5000000000000003E-2</v>
      </c>
      <c r="L48" s="6">
        <f t="shared" si="4"/>
        <v>3.5000000000000003E-2</v>
      </c>
    </row>
    <row r="49" spans="1:12">
      <c r="A49" s="7" t="str">
        <f>+'DCP-9 p 1'!A49</f>
        <v>Westar Energy</v>
      </c>
      <c r="B49" s="7"/>
      <c r="C49" s="6">
        <f>+C22</f>
        <v>8.0000000000000002E-3</v>
      </c>
      <c r="D49" s="6">
        <f t="shared" ref="D49:K50" si="9">+D22</f>
        <v>3.1E-2</v>
      </c>
      <c r="E49" s="6">
        <f t="shared" si="9"/>
        <v>2.7E-2</v>
      </c>
      <c r="F49" s="6">
        <f t="shared" si="9"/>
        <v>0.04</v>
      </c>
      <c r="G49" s="6">
        <f t="shared" si="9"/>
        <v>4.2000000000000003E-2</v>
      </c>
      <c r="H49" s="6">
        <f t="shared" si="3"/>
        <v>2.9600000000000005E-2</v>
      </c>
      <c r="I49" s="6">
        <f t="shared" si="9"/>
        <v>0.04</v>
      </c>
      <c r="J49" s="6">
        <f t="shared" si="9"/>
        <v>0.04</v>
      </c>
      <c r="K49" s="6">
        <f t="shared" si="9"/>
        <v>4.4999999999999998E-2</v>
      </c>
      <c r="L49" s="6">
        <f t="shared" si="4"/>
        <v>4.1666666666666664E-2</v>
      </c>
    </row>
    <row r="50" spans="1:12">
      <c r="A50" s="7" t="str">
        <f>+'DCP-9 p 1'!A50</f>
        <v>Wisconsin Energy</v>
      </c>
      <c r="B50" s="7"/>
      <c r="C50" s="6">
        <f>+C23</f>
        <v>6.2E-2</v>
      </c>
      <c r="D50" s="6">
        <f t="shared" si="9"/>
        <v>7.0000000000000007E-2</v>
      </c>
      <c r="E50" s="6">
        <f t="shared" si="9"/>
        <v>6.8000000000000005E-2</v>
      </c>
      <c r="F50" s="6">
        <f t="shared" si="9"/>
        <v>6.5000000000000002E-2</v>
      </c>
      <c r="G50" s="6">
        <f t="shared" si="9"/>
        <v>5.8999999999999997E-2</v>
      </c>
      <c r="H50" s="6">
        <f t="shared" si="3"/>
        <v>6.4799999999999996E-2</v>
      </c>
      <c r="I50" s="6">
        <f t="shared" si="9"/>
        <v>5.5E-2</v>
      </c>
      <c r="J50" s="6">
        <f t="shared" si="9"/>
        <v>0.05</v>
      </c>
      <c r="K50" s="6">
        <f t="shared" si="9"/>
        <v>0.05</v>
      </c>
      <c r="L50" s="6">
        <f t="shared" si="4"/>
        <v>5.1666666666666673E-2</v>
      </c>
    </row>
    <row r="51" spans="1:12">
      <c r="A51" s="7" t="str">
        <f>+'DCP-9 p 1'!A51</f>
        <v>Xcel Energy Inc.</v>
      </c>
      <c r="B51" s="7"/>
      <c r="C51" s="6">
        <v>3.6999999999999998E-2</v>
      </c>
      <c r="D51" s="6">
        <v>3.5999999999999997E-2</v>
      </c>
      <c r="E51" s="6">
        <v>4.2999999999999997E-2</v>
      </c>
      <c r="F51" s="6">
        <v>4.7E-2</v>
      </c>
      <c r="G51" s="6">
        <v>4.4999999999999998E-2</v>
      </c>
      <c r="H51" s="6">
        <f t="shared" si="3"/>
        <v>4.1599999999999991E-2</v>
      </c>
      <c r="I51" s="6">
        <v>0.04</v>
      </c>
      <c r="J51" s="6">
        <v>3.5000000000000003E-2</v>
      </c>
      <c r="K51" s="6">
        <v>4.4999999999999998E-2</v>
      </c>
      <c r="L51" s="6">
        <f t="shared" si="4"/>
        <v>0.04</v>
      </c>
    </row>
    <row r="52" spans="1:12">
      <c r="A52" s="7"/>
      <c r="B52" s="7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1:12" ht="15.75">
      <c r="A53" s="7" t="s">
        <v>33</v>
      </c>
      <c r="B53" s="7"/>
      <c r="C53" s="23"/>
      <c r="D53" s="6"/>
      <c r="E53" s="6"/>
      <c r="F53" s="6"/>
      <c r="G53" s="6"/>
      <c r="H53" s="23">
        <f>AVERAGE(H29:H51)</f>
        <v>4.1686956521739128E-2</v>
      </c>
      <c r="I53" s="23"/>
      <c r="J53" s="6"/>
      <c r="K53" s="6"/>
      <c r="L53" s="23">
        <f>AVERAGE(L29:L51)</f>
        <v>3.9782608695652179E-2</v>
      </c>
    </row>
    <row r="54" spans="1:12" ht="15.75" thickBot="1">
      <c r="A54" s="44"/>
      <c r="B54" s="44"/>
      <c r="C54" s="39"/>
      <c r="D54" s="39"/>
      <c r="E54" s="39"/>
      <c r="F54" s="39"/>
      <c r="G54" s="39"/>
      <c r="H54" s="39"/>
      <c r="I54" s="39"/>
      <c r="J54" s="39"/>
      <c r="K54" s="39"/>
      <c r="L54" s="39"/>
    </row>
    <row r="55" spans="1:12" ht="15.75" thickTop="1">
      <c r="A55" s="42"/>
      <c r="B55" s="42"/>
      <c r="C55" s="33"/>
      <c r="D55" s="33"/>
      <c r="E55" s="33"/>
      <c r="F55" s="33"/>
      <c r="G55" s="33"/>
      <c r="H55" s="33"/>
      <c r="I55" s="33"/>
      <c r="J55" s="33"/>
      <c r="K55" s="33"/>
      <c r="L55" s="33"/>
    </row>
    <row r="56" spans="1:12">
      <c r="A56" s="7" t="s">
        <v>32</v>
      </c>
    </row>
    <row r="62" spans="1:12">
      <c r="H62" s="18"/>
    </row>
    <row r="63" spans="1:12">
      <c r="C63" s="19"/>
      <c r="D63" s="18"/>
      <c r="E63" s="21"/>
      <c r="F63" s="21"/>
      <c r="G63" s="21"/>
      <c r="H63" s="18"/>
    </row>
    <row r="64" spans="1:12">
      <c r="C64" s="19"/>
      <c r="D64" s="20"/>
      <c r="E64" s="21"/>
      <c r="F64" s="21"/>
      <c r="G64" s="21"/>
      <c r="H64" s="21"/>
    </row>
    <row r="65" spans="3:8">
      <c r="C65" s="19"/>
      <c r="D65" s="20"/>
      <c r="E65" s="21"/>
      <c r="F65" s="21"/>
      <c r="G65" s="21"/>
      <c r="H65" s="21"/>
    </row>
    <row r="66" spans="3:8">
      <c r="C66" s="19"/>
      <c r="D66" s="20"/>
      <c r="E66" s="21"/>
      <c r="F66" s="21"/>
      <c r="G66" s="21"/>
      <c r="H66" s="21"/>
    </row>
    <row r="67" spans="3:8">
      <c r="C67" s="19"/>
      <c r="D67" s="20"/>
      <c r="E67" s="21"/>
      <c r="F67" s="21"/>
      <c r="G67" s="21"/>
      <c r="H67" s="21"/>
    </row>
    <row r="68" spans="3:8">
      <c r="C68" s="19"/>
      <c r="D68" s="20"/>
      <c r="E68" s="21"/>
      <c r="F68" s="21"/>
      <c r="G68" s="21"/>
      <c r="H68" s="21"/>
    </row>
  </sheetData>
  <mergeCells count="2">
    <mergeCell ref="A6:L6"/>
    <mergeCell ref="A7:L7"/>
  </mergeCells>
  <phoneticPr fontId="0" type="noConversion"/>
  <printOptions horizontalCentered="1"/>
  <pageMargins left="0.5" right="0.5" top="0.5" bottom="0.55000000000000004" header="0" footer="0"/>
  <pageSetup scale="63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showOutlineSymbols="0" zoomScaleNormal="87" workbookViewId="0">
      <selection activeCell="J2" sqref="J2:J3"/>
    </sheetView>
  </sheetViews>
  <sheetFormatPr defaultColWidth="9.77734375" defaultRowHeight="15"/>
  <cols>
    <col min="1" max="1" width="23.77734375" style="13" customWidth="1"/>
    <col min="2" max="2" width="2.77734375" style="13" customWidth="1"/>
    <col min="3" max="6" width="9.77734375" style="13" customWidth="1"/>
    <col min="7" max="7" width="2.77734375" style="13" customWidth="1"/>
    <col min="8" max="16384" width="9.77734375" style="13"/>
  </cols>
  <sheetData>
    <row r="1" spans="1:11" ht="15.75">
      <c r="J1" s="1"/>
    </row>
    <row r="2" spans="1:11" ht="15.75">
      <c r="J2" s="1"/>
    </row>
    <row r="3" spans="1:11" ht="15.75">
      <c r="J3" s="1"/>
    </row>
    <row r="4" spans="1:11" ht="15.75">
      <c r="A4" s="128"/>
      <c r="J4" s="1"/>
      <c r="K4" s="1"/>
    </row>
    <row r="5" spans="1:11" ht="20.25">
      <c r="A5" s="2" t="str">
        <f>'DCP-9, p 2'!A6</f>
        <v>PROXY COMPANIES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20.25">
      <c r="A6" s="2" t="s">
        <v>34</v>
      </c>
      <c r="B6" s="2"/>
      <c r="C6" s="2"/>
      <c r="D6" s="2"/>
      <c r="E6" s="2"/>
      <c r="F6" s="2"/>
      <c r="G6" s="2"/>
      <c r="H6" s="2"/>
      <c r="I6" s="2"/>
      <c r="J6" s="2"/>
      <c r="K6" s="2"/>
    </row>
    <row r="9" spans="1:1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ht="15.75">
      <c r="A10" s="1"/>
      <c r="B10" s="1"/>
      <c r="C10" s="269" t="s">
        <v>35</v>
      </c>
      <c r="D10" s="269"/>
      <c r="E10" s="269"/>
      <c r="F10" s="269"/>
      <c r="G10" s="1"/>
      <c r="H10" s="269" t="s">
        <v>258</v>
      </c>
      <c r="I10" s="269"/>
      <c r="J10" s="269"/>
      <c r="K10" s="269"/>
    </row>
    <row r="11" spans="1:11" ht="15.75">
      <c r="A11" s="268" t="str">
        <f>'DCP-9, p 2'!A11</f>
        <v>COMPANY</v>
      </c>
      <c r="B11" s="1"/>
      <c r="C11" s="270" t="s">
        <v>36</v>
      </c>
      <c r="D11" s="270" t="s">
        <v>27</v>
      </c>
      <c r="E11" s="270" t="s">
        <v>37</v>
      </c>
      <c r="F11" s="270" t="s">
        <v>33</v>
      </c>
      <c r="G11" s="1"/>
      <c r="H11" s="270" t="s">
        <v>36</v>
      </c>
      <c r="I11" s="270" t="s">
        <v>27</v>
      </c>
      <c r="J11" s="270" t="s">
        <v>37</v>
      </c>
      <c r="K11" s="270" t="s">
        <v>33</v>
      </c>
    </row>
    <row r="13" spans="1:1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5" spans="1:11" ht="15.75">
      <c r="A15" s="24" t="str">
        <f>'DCP-9, p 2'!A15</f>
        <v>Parcell Proxy Group</v>
      </c>
    </row>
    <row r="17" spans="1:11">
      <c r="A17" s="13" t="str">
        <f>+'DCP-9, p 2'!A17</f>
        <v>Alliant Energy</v>
      </c>
      <c r="C17" s="6">
        <v>4.4999999999999998E-2</v>
      </c>
      <c r="D17" s="127">
        <v>7.0000000000000007E-2</v>
      </c>
      <c r="E17" s="6">
        <v>0.03</v>
      </c>
      <c r="F17" s="6">
        <f t="shared" ref="F17:F22" si="0">AVERAGE(C17:E17)</f>
        <v>4.8333333333333339E-2</v>
      </c>
      <c r="G17" s="6"/>
      <c r="H17" s="6">
        <v>0.06</v>
      </c>
      <c r="I17" s="6">
        <v>4.4999999999999998E-2</v>
      </c>
      <c r="J17" s="6">
        <v>0.04</v>
      </c>
      <c r="K17" s="6">
        <f t="shared" ref="K17:K23" si="1">AVERAGE(H17:J17)</f>
        <v>4.8333333333333332E-2</v>
      </c>
    </row>
    <row r="18" spans="1:11">
      <c r="A18" s="13" t="str">
        <f>+'DCP-9, p 2'!A18</f>
        <v>DTE Energy</v>
      </c>
      <c r="C18" s="6">
        <v>7.4999999999999997E-2</v>
      </c>
      <c r="D18" s="6">
        <v>0.03</v>
      </c>
      <c r="E18" s="6">
        <v>0.04</v>
      </c>
      <c r="F18" s="6">
        <f t="shared" si="0"/>
        <v>4.8333333333333332E-2</v>
      </c>
      <c r="G18" s="6"/>
      <c r="H18" s="6">
        <v>6.5000000000000002E-2</v>
      </c>
      <c r="I18" s="6">
        <v>0.05</v>
      </c>
      <c r="J18" s="6">
        <v>4.4999999999999998E-2</v>
      </c>
      <c r="K18" s="6">
        <f t="shared" si="1"/>
        <v>5.3333333333333337E-2</v>
      </c>
    </row>
    <row r="19" spans="1:11">
      <c r="A19" s="13" t="str">
        <f>+'DCP-9, p 2'!A19</f>
        <v>Northeast Utilities</v>
      </c>
      <c r="C19" s="6">
        <v>0.09</v>
      </c>
      <c r="D19" s="6">
        <v>0.11</v>
      </c>
      <c r="E19" s="6">
        <v>0.08</v>
      </c>
      <c r="F19" s="6">
        <f t="shared" si="0"/>
        <v>9.3333333333333338E-2</v>
      </c>
      <c r="G19" s="6"/>
      <c r="H19" s="6">
        <v>0.08</v>
      </c>
      <c r="I19" s="6">
        <v>7.4999999999999997E-2</v>
      </c>
      <c r="J19" s="6">
        <v>0.05</v>
      </c>
      <c r="K19" s="6">
        <f t="shared" si="1"/>
        <v>6.8333333333333343E-2</v>
      </c>
    </row>
    <row r="20" spans="1:11">
      <c r="A20" s="13" t="str">
        <f>+'DCP-9, p 2'!A20</f>
        <v>OGE Energy</v>
      </c>
      <c r="C20" s="6">
        <v>7.4999999999999997E-2</v>
      </c>
      <c r="D20" s="6">
        <v>0.03</v>
      </c>
      <c r="E20" s="6">
        <v>8.5000000000000006E-2</v>
      </c>
      <c r="F20" s="6">
        <f t="shared" si="0"/>
        <v>6.3333333333333339E-2</v>
      </c>
      <c r="G20" s="6"/>
      <c r="H20" s="6">
        <v>5.5E-2</v>
      </c>
      <c r="I20" s="6">
        <v>0.09</v>
      </c>
      <c r="J20" s="6">
        <v>6.5000000000000002E-2</v>
      </c>
      <c r="K20" s="6">
        <f t="shared" si="1"/>
        <v>6.9999999999999993E-2</v>
      </c>
    </row>
    <row r="21" spans="1:11">
      <c r="A21" s="13" t="str">
        <f>+'DCP-9, p 2'!A21</f>
        <v>Pinnacle West Capital</v>
      </c>
      <c r="C21" s="6">
        <v>0.04</v>
      </c>
      <c r="D21" s="6">
        <v>2.5000000000000001E-2</v>
      </c>
      <c r="E21" s="6">
        <v>0.01</v>
      </c>
      <c r="F21" s="6">
        <f t="shared" si="0"/>
        <v>2.4999999999999998E-2</v>
      </c>
      <c r="G21" s="6"/>
      <c r="H21" s="6">
        <v>0.04</v>
      </c>
      <c r="I21" s="6">
        <v>0.03</v>
      </c>
      <c r="J21" s="6">
        <v>0.04</v>
      </c>
      <c r="K21" s="6">
        <f t="shared" si="1"/>
        <v>3.6666666666666674E-2</v>
      </c>
    </row>
    <row r="22" spans="1:11">
      <c r="A22" s="13" t="str">
        <f>+'DCP-9, p 2'!A22</f>
        <v>Westar Energy</v>
      </c>
      <c r="C22" s="6">
        <v>4.4999999999999998E-2</v>
      </c>
      <c r="D22" s="6">
        <v>0.04</v>
      </c>
      <c r="E22" s="6">
        <v>0.04</v>
      </c>
      <c r="F22" s="6">
        <f t="shared" si="0"/>
        <v>4.1666666666666664E-2</v>
      </c>
      <c r="G22" s="6"/>
      <c r="H22" s="6">
        <v>0.06</v>
      </c>
      <c r="I22" s="6">
        <v>0.03</v>
      </c>
      <c r="J22" s="6">
        <v>0.05</v>
      </c>
      <c r="K22" s="6">
        <f t="shared" si="1"/>
        <v>4.6666666666666669E-2</v>
      </c>
    </row>
    <row r="23" spans="1:11">
      <c r="A23" s="13" t="str">
        <f>+'DCP-9, p 2'!A23</f>
        <v>Wisconsin Energy</v>
      </c>
      <c r="C23" s="6">
        <v>0.105</v>
      </c>
      <c r="D23" s="6">
        <v>0.19500000000000001</v>
      </c>
      <c r="E23" s="6">
        <v>0.06</v>
      </c>
      <c r="F23" s="6">
        <f>AVERAGE(C23:E23)</f>
        <v>0.12</v>
      </c>
      <c r="G23" s="6"/>
      <c r="H23" s="6">
        <v>5.5E-2</v>
      </c>
      <c r="I23" s="6">
        <v>9.5000000000000001E-2</v>
      </c>
      <c r="J23" s="6">
        <v>0.03</v>
      </c>
      <c r="K23" s="6">
        <f t="shared" si="1"/>
        <v>0.06</v>
      </c>
    </row>
    <row r="24" spans="1:11">
      <c r="C24" s="6"/>
      <c r="D24" s="6"/>
      <c r="E24" s="6"/>
      <c r="F24" s="6"/>
      <c r="G24" s="6"/>
      <c r="H24" s="6"/>
      <c r="I24" s="6"/>
      <c r="J24" s="6"/>
      <c r="K24" s="6"/>
    </row>
    <row r="25" spans="1:11" ht="15.75">
      <c r="A25" s="4" t="s">
        <v>33</v>
      </c>
      <c r="C25" s="6"/>
      <c r="D25" s="6"/>
      <c r="E25" s="6"/>
      <c r="F25" s="15">
        <f>AVERAGE(F17:F24)</f>
        <v>6.2857142857142861E-2</v>
      </c>
      <c r="G25" s="6"/>
      <c r="H25" s="6"/>
      <c r="I25" s="6"/>
      <c r="J25" s="6"/>
      <c r="K25" s="15">
        <f>AVERAGE(K17:K23)</f>
        <v>5.4761904761904769E-2</v>
      </c>
    </row>
    <row r="26" spans="1:11">
      <c r="A26" s="35"/>
      <c r="B26" s="35"/>
      <c r="C26" s="36"/>
      <c r="D26" s="36"/>
      <c r="E26" s="36"/>
      <c r="F26" s="36"/>
      <c r="G26" s="36"/>
      <c r="H26" s="36"/>
      <c r="I26" s="36"/>
      <c r="J26" s="36"/>
      <c r="K26" s="36"/>
    </row>
    <row r="27" spans="1:11" ht="29.25" customHeight="1">
      <c r="A27" s="24" t="str">
        <f>+'DCP-9, p 2'!A27</f>
        <v>Strunk Proxy Group</v>
      </c>
      <c r="C27" s="6"/>
      <c r="D27" s="6"/>
      <c r="E27" s="6"/>
      <c r="F27" s="6"/>
      <c r="G27" s="6"/>
      <c r="H27" s="6"/>
      <c r="I27" s="6"/>
      <c r="J27" s="6"/>
      <c r="K27" s="6"/>
    </row>
    <row r="28" spans="1:11">
      <c r="C28" s="6"/>
      <c r="D28" s="6"/>
      <c r="E28" s="6"/>
      <c r="F28" s="6"/>
      <c r="G28" s="6"/>
      <c r="H28" s="6"/>
      <c r="I28" s="6"/>
      <c r="J28" s="6"/>
      <c r="K28" s="6"/>
    </row>
    <row r="29" spans="1:11">
      <c r="A29" s="13" t="str">
        <f>+'DCP-9, p 2'!A29</f>
        <v>Alliant Energy</v>
      </c>
      <c r="C29" s="127">
        <f>+C17</f>
        <v>4.4999999999999998E-2</v>
      </c>
      <c r="D29" s="127">
        <f t="shared" ref="D29:E29" si="2">+D17</f>
        <v>7.0000000000000007E-2</v>
      </c>
      <c r="E29" s="127">
        <f t="shared" si="2"/>
        <v>0.03</v>
      </c>
      <c r="F29" s="6">
        <f t="shared" ref="F29:F51" si="3">AVERAGE(C29:E29)</f>
        <v>4.8333333333333339E-2</v>
      </c>
      <c r="G29" s="6"/>
      <c r="H29" s="127">
        <f>+H17</f>
        <v>0.06</v>
      </c>
      <c r="I29" s="127">
        <f t="shared" ref="I29:J29" si="4">+I17</f>
        <v>4.4999999999999998E-2</v>
      </c>
      <c r="J29" s="127">
        <f t="shared" si="4"/>
        <v>0.04</v>
      </c>
      <c r="K29" s="6">
        <f t="shared" ref="K29:K51" si="5">AVERAGE(H29:J29)</f>
        <v>4.8333333333333332E-2</v>
      </c>
    </row>
    <row r="30" spans="1:11">
      <c r="A30" s="13" t="str">
        <f>+'DCP-9, p 2'!A30</f>
        <v>American Electric Power</v>
      </c>
      <c r="C30" s="127">
        <v>1.4999999999999999E-2</v>
      </c>
      <c r="D30" s="127">
        <v>0.04</v>
      </c>
      <c r="E30" s="127">
        <v>4.4999999999999998E-2</v>
      </c>
      <c r="F30" s="6">
        <f t="shared" si="3"/>
        <v>3.3333333333333333E-2</v>
      </c>
      <c r="G30" s="6"/>
      <c r="H30" s="127">
        <v>4.4999999999999998E-2</v>
      </c>
      <c r="I30" s="127">
        <v>4.4999999999999998E-2</v>
      </c>
      <c r="J30" s="127">
        <v>0.04</v>
      </c>
      <c r="K30" s="6">
        <f t="shared" si="5"/>
        <v>4.3333333333333335E-2</v>
      </c>
    </row>
    <row r="31" spans="1:11">
      <c r="A31" s="13" t="str">
        <f>+'DCP-9, p 2'!A31</f>
        <v>Avista Corp.</v>
      </c>
      <c r="C31" s="127">
        <v>6.5000000000000002E-2</v>
      </c>
      <c r="D31" s="127">
        <v>0.13500000000000001</v>
      </c>
      <c r="E31" s="127">
        <v>3.5000000000000003E-2</v>
      </c>
      <c r="F31" s="6">
        <f t="shared" si="3"/>
        <v>7.8333333333333338E-2</v>
      </c>
      <c r="G31" s="6"/>
      <c r="H31" s="127">
        <v>5.5E-2</v>
      </c>
      <c r="I31" s="127">
        <v>4.4999999999999998E-2</v>
      </c>
      <c r="J31" s="127">
        <v>3.5000000000000003E-2</v>
      </c>
      <c r="K31" s="6">
        <f t="shared" si="5"/>
        <v>4.5000000000000005E-2</v>
      </c>
    </row>
    <row r="32" spans="1:11">
      <c r="A32" s="13" t="str">
        <f>+'DCP-9, p 2'!A32</f>
        <v>Black Hills Corp</v>
      </c>
      <c r="C32" s="127">
        <v>0.02</v>
      </c>
      <c r="D32" s="127">
        <v>1.4999999999999999E-2</v>
      </c>
      <c r="E32" s="127">
        <v>0.02</v>
      </c>
      <c r="F32" s="6">
        <f t="shared" si="3"/>
        <v>1.8333333333333337E-2</v>
      </c>
      <c r="G32" s="6"/>
      <c r="H32" s="127">
        <v>9.5000000000000001E-2</v>
      </c>
      <c r="I32" s="127">
        <v>0.04</v>
      </c>
      <c r="J32" s="127">
        <v>0.04</v>
      </c>
      <c r="K32" s="6">
        <f t="shared" si="5"/>
        <v>5.8333333333333341E-2</v>
      </c>
    </row>
    <row r="33" spans="1:11">
      <c r="A33" s="13" t="str">
        <f>+'DCP-9, p 2'!A33</f>
        <v>CenterPoint Energy</v>
      </c>
      <c r="C33" s="127">
        <v>5.0000000000000001E-3</v>
      </c>
      <c r="D33" s="127">
        <v>0.04</v>
      </c>
      <c r="E33" s="127">
        <v>0.13</v>
      </c>
      <c r="F33" s="6">
        <f t="shared" si="3"/>
        <v>5.8333333333333327E-2</v>
      </c>
      <c r="G33" s="6"/>
      <c r="H33" s="127">
        <v>3.5000000000000003E-2</v>
      </c>
      <c r="I33" s="127">
        <v>0.08</v>
      </c>
      <c r="J33" s="127">
        <v>0.02</v>
      </c>
      <c r="K33" s="6">
        <f t="shared" si="5"/>
        <v>4.5000000000000005E-2</v>
      </c>
    </row>
    <row r="34" spans="1:11">
      <c r="A34" s="13" t="str">
        <f>+'DCP-9, p 2'!A34</f>
        <v>Cleco Corp</v>
      </c>
      <c r="C34" s="127">
        <v>0.125</v>
      </c>
      <c r="D34" s="127">
        <v>7.4999999999999997E-2</v>
      </c>
      <c r="E34" s="127">
        <v>8.5000000000000006E-2</v>
      </c>
      <c r="F34" s="6">
        <f t="shared" si="3"/>
        <v>9.5000000000000015E-2</v>
      </c>
      <c r="G34" s="6"/>
      <c r="H34" s="127">
        <v>3.5000000000000003E-2</v>
      </c>
      <c r="I34" s="127">
        <v>0.08</v>
      </c>
      <c r="J34" s="127">
        <v>0.04</v>
      </c>
      <c r="K34" s="6">
        <f t="shared" si="5"/>
        <v>5.1666666666666666E-2</v>
      </c>
    </row>
    <row r="35" spans="1:11">
      <c r="A35" s="13" t="str">
        <f>+'DCP-9, p 2'!A35</f>
        <v>Consolidated Edison</v>
      </c>
      <c r="C35" s="127">
        <v>0.03</v>
      </c>
      <c r="D35" s="6">
        <v>0.01</v>
      </c>
      <c r="E35" s="127">
        <v>0.04</v>
      </c>
      <c r="F35" s="6">
        <f t="shared" si="3"/>
        <v>2.6666666666666668E-2</v>
      </c>
      <c r="G35" s="6"/>
      <c r="H35" s="127">
        <v>0.02</v>
      </c>
      <c r="I35" s="127">
        <v>0.02</v>
      </c>
      <c r="J35" s="127">
        <v>3.5000000000000003E-2</v>
      </c>
      <c r="K35" s="6">
        <f t="shared" si="5"/>
        <v>2.5000000000000005E-2</v>
      </c>
    </row>
    <row r="36" spans="1:11">
      <c r="A36" s="13" t="str">
        <f>+'DCP-9, p 2'!A36</f>
        <v>Dominion Resources</v>
      </c>
      <c r="C36" s="127">
        <v>2.5000000000000001E-2</v>
      </c>
      <c r="D36" s="127">
        <v>7.4999999999999997E-2</v>
      </c>
      <c r="E36" s="127">
        <v>2.5000000000000001E-2</v>
      </c>
      <c r="F36" s="6">
        <f t="shared" si="3"/>
        <v>4.1666666666666664E-2</v>
      </c>
      <c r="G36" s="6"/>
      <c r="H36" s="127">
        <v>5.5E-2</v>
      </c>
      <c r="I36" s="127">
        <v>0.05</v>
      </c>
      <c r="J36" s="127">
        <v>0.06</v>
      </c>
      <c r="K36" s="6">
        <f t="shared" si="5"/>
        <v>5.5E-2</v>
      </c>
    </row>
    <row r="37" spans="1:11">
      <c r="A37" s="13" t="str">
        <f>+'DCP-9, p 2'!A37</f>
        <v>DTE Energy</v>
      </c>
      <c r="C37" s="127">
        <f>+C18</f>
        <v>7.4999999999999997E-2</v>
      </c>
      <c r="D37" s="127">
        <f t="shared" ref="D37:E37" si="6">+D18</f>
        <v>0.03</v>
      </c>
      <c r="E37" s="127">
        <f t="shared" si="6"/>
        <v>0.04</v>
      </c>
      <c r="F37" s="6">
        <f t="shared" si="3"/>
        <v>4.8333333333333332E-2</v>
      </c>
      <c r="G37" s="6"/>
      <c r="H37" s="127">
        <f>+H18</f>
        <v>6.5000000000000002E-2</v>
      </c>
      <c r="I37" s="127">
        <f t="shared" ref="I37:J37" si="7">+I18</f>
        <v>0.05</v>
      </c>
      <c r="J37" s="127">
        <f t="shared" si="7"/>
        <v>4.4999999999999998E-2</v>
      </c>
      <c r="K37" s="6">
        <f t="shared" si="5"/>
        <v>5.3333333333333337E-2</v>
      </c>
    </row>
    <row r="38" spans="1:11">
      <c r="A38" s="13" t="str">
        <f>+'DCP-9, p 2'!A38</f>
        <v>Duke Energy</v>
      </c>
      <c r="C38" s="127">
        <v>4.4999999999999998E-2</v>
      </c>
      <c r="D38" s="127">
        <v>0.115</v>
      </c>
      <c r="E38" s="127">
        <v>5.0000000000000001E-3</v>
      </c>
      <c r="F38" s="6">
        <f t="shared" si="3"/>
        <v>5.5E-2</v>
      </c>
      <c r="G38" s="6"/>
      <c r="H38" s="127">
        <v>0.05</v>
      </c>
      <c r="I38" s="127">
        <v>0.02</v>
      </c>
      <c r="J38" s="127">
        <v>2.5000000000000001E-2</v>
      </c>
      <c r="K38" s="6">
        <f t="shared" si="5"/>
        <v>3.1666666666666669E-2</v>
      </c>
    </row>
    <row r="39" spans="1:11">
      <c r="A39" s="13" t="str">
        <f>+'DCP-9, p 2'!A39</f>
        <v>El Paso Electric</v>
      </c>
      <c r="C39" s="127">
        <v>8.5000000000000006E-2</v>
      </c>
      <c r="D39" s="127"/>
      <c r="E39" s="127">
        <v>0.08</v>
      </c>
      <c r="F39" s="6">
        <f t="shared" si="3"/>
        <v>8.2500000000000004E-2</v>
      </c>
      <c r="G39" s="6"/>
      <c r="H39" s="127">
        <v>0.03</v>
      </c>
      <c r="I39" s="127">
        <v>7.0000000000000007E-2</v>
      </c>
      <c r="J39" s="127">
        <v>5.5E-2</v>
      </c>
      <c r="K39" s="6">
        <f t="shared" si="5"/>
        <v>5.1666666666666666E-2</v>
      </c>
    </row>
    <row r="40" spans="1:11">
      <c r="A40" s="13" t="str">
        <f>+'DCP-9, p 2'!A40</f>
        <v>IDACORP</v>
      </c>
      <c r="C40" s="127">
        <v>0.1</v>
      </c>
      <c r="D40" s="127">
        <v>0.03</v>
      </c>
      <c r="E40" s="127">
        <v>5.5E-2</v>
      </c>
      <c r="F40" s="6">
        <f t="shared" si="3"/>
        <v>6.1666666666666668E-2</v>
      </c>
      <c r="G40" s="6"/>
      <c r="H40" s="127">
        <v>0.01</v>
      </c>
      <c r="I40" s="127">
        <v>6.5000000000000002E-2</v>
      </c>
      <c r="J40" s="127">
        <v>0.04</v>
      </c>
      <c r="K40" s="6">
        <f t="shared" si="5"/>
        <v>3.833333333333333E-2</v>
      </c>
    </row>
    <row r="41" spans="1:11">
      <c r="A41" s="13" t="str">
        <f>+'DCP-9, p 2'!A41</f>
        <v>NextEra Energy</v>
      </c>
      <c r="C41" s="127">
        <v>0.06</v>
      </c>
      <c r="D41" s="127">
        <v>0.08</v>
      </c>
      <c r="E41" s="127">
        <v>7.4999999999999997E-2</v>
      </c>
      <c r="F41" s="6">
        <f t="shared" si="3"/>
        <v>7.166666666666667E-2</v>
      </c>
      <c r="G41" s="6"/>
      <c r="H41" s="127">
        <v>0.06</v>
      </c>
      <c r="I41" s="127">
        <v>8.5000000000000006E-2</v>
      </c>
      <c r="J41" s="127">
        <v>7.0000000000000007E-2</v>
      </c>
      <c r="K41" s="6">
        <f t="shared" si="5"/>
        <v>7.166666666666667E-2</v>
      </c>
    </row>
    <row r="42" spans="1:11">
      <c r="A42" s="13" t="str">
        <f>+'DCP-9, p 2'!A42</f>
        <v>Northeast Utilities</v>
      </c>
      <c r="C42" s="127">
        <f>+C19</f>
        <v>0.09</v>
      </c>
      <c r="D42" s="127">
        <f t="shared" ref="D42:E42" si="8">+D19</f>
        <v>0.11</v>
      </c>
      <c r="E42" s="127">
        <f t="shared" si="8"/>
        <v>0.08</v>
      </c>
      <c r="F42" s="6">
        <f t="shared" si="3"/>
        <v>9.3333333333333338E-2</v>
      </c>
      <c r="G42" s="6"/>
      <c r="H42" s="127">
        <f>+H19</f>
        <v>0.08</v>
      </c>
      <c r="I42" s="127">
        <f t="shared" ref="I42:J42" si="9">+I19</f>
        <v>7.4999999999999997E-2</v>
      </c>
      <c r="J42" s="127">
        <f t="shared" si="9"/>
        <v>0.05</v>
      </c>
      <c r="K42" s="6">
        <f t="shared" si="5"/>
        <v>6.8333333333333343E-2</v>
      </c>
    </row>
    <row r="43" spans="1:11">
      <c r="A43" s="13" t="str">
        <f>+'DCP-9, p 2'!A43</f>
        <v>NorthWestern Corp</v>
      </c>
      <c r="C43" s="127">
        <v>0.1</v>
      </c>
      <c r="D43" s="127">
        <v>0.03</v>
      </c>
      <c r="E43" s="127">
        <v>3.5000000000000003E-2</v>
      </c>
      <c r="F43" s="6">
        <f t="shared" si="3"/>
        <v>5.5E-2</v>
      </c>
      <c r="G43" s="6"/>
      <c r="H43" s="127">
        <v>3.5000000000000003E-2</v>
      </c>
      <c r="I43" s="127">
        <v>4.4999999999999998E-2</v>
      </c>
      <c r="J43" s="127">
        <v>0.04</v>
      </c>
      <c r="K43" s="6">
        <f t="shared" si="5"/>
        <v>0.04</v>
      </c>
    </row>
    <row r="44" spans="1:11">
      <c r="A44" s="13" t="str">
        <f>+'DCP-9, p 2'!A44</f>
        <v>OGE Energy</v>
      </c>
      <c r="C44" s="127">
        <f>+C20</f>
        <v>7.4999999999999997E-2</v>
      </c>
      <c r="D44" s="127">
        <f t="shared" ref="D44:E44" si="10">+D20</f>
        <v>0.03</v>
      </c>
      <c r="E44" s="127">
        <f t="shared" si="10"/>
        <v>8.5000000000000006E-2</v>
      </c>
      <c r="F44" s="6">
        <f t="shared" si="3"/>
        <v>6.3333333333333339E-2</v>
      </c>
      <c r="G44" s="6"/>
      <c r="H44" s="127">
        <f>+H20</f>
        <v>5.5E-2</v>
      </c>
      <c r="I44" s="127">
        <f t="shared" ref="I44:J45" si="11">+I20</f>
        <v>0.09</v>
      </c>
      <c r="J44" s="127">
        <f t="shared" si="11"/>
        <v>6.5000000000000002E-2</v>
      </c>
      <c r="K44" s="6">
        <f t="shared" si="5"/>
        <v>6.9999999999999993E-2</v>
      </c>
    </row>
    <row r="45" spans="1:11">
      <c r="A45" s="13" t="str">
        <f>+'DCP-9, p 2'!A45</f>
        <v>Pinnacle West Capital</v>
      </c>
      <c r="C45" s="127">
        <f>+C21</f>
        <v>0.04</v>
      </c>
      <c r="D45" s="127">
        <f t="shared" ref="D45:E45" si="12">+D21</f>
        <v>2.5000000000000001E-2</v>
      </c>
      <c r="E45" s="127">
        <f t="shared" si="12"/>
        <v>0.01</v>
      </c>
      <c r="F45" s="6">
        <f t="shared" si="3"/>
        <v>2.4999999999999998E-2</v>
      </c>
      <c r="G45" s="6"/>
      <c r="H45" s="127">
        <f>+H21</f>
        <v>0.04</v>
      </c>
      <c r="I45" s="127">
        <f t="shared" si="11"/>
        <v>0.03</v>
      </c>
      <c r="J45" s="127">
        <f t="shared" si="11"/>
        <v>0.04</v>
      </c>
      <c r="K45" s="6">
        <f t="shared" si="5"/>
        <v>3.6666666666666674E-2</v>
      </c>
    </row>
    <row r="46" spans="1:11">
      <c r="A46" s="13" t="str">
        <f>+'DCP-9, p 2'!A46</f>
        <v>Portland General Electric</v>
      </c>
      <c r="C46" s="127">
        <v>0.03</v>
      </c>
      <c r="D46" s="127">
        <v>4.4999999999999998E-2</v>
      </c>
      <c r="E46" s="127">
        <v>0.02</v>
      </c>
      <c r="F46" s="6">
        <f t="shared" si="3"/>
        <v>3.1666666666666669E-2</v>
      </c>
      <c r="G46" s="6"/>
      <c r="H46" s="127">
        <v>0.05</v>
      </c>
      <c r="I46" s="127">
        <v>4.4999999999999998E-2</v>
      </c>
      <c r="J46" s="127">
        <v>3.5000000000000003E-2</v>
      </c>
      <c r="K46" s="6">
        <f t="shared" si="5"/>
        <v>4.3333333333333335E-2</v>
      </c>
    </row>
    <row r="47" spans="1:11">
      <c r="A47" s="13" t="str">
        <f>+'DCP-9, p 2'!A47</f>
        <v>SCANA Corp</v>
      </c>
      <c r="C47" s="6">
        <v>0.03</v>
      </c>
      <c r="D47" s="6">
        <v>2.5000000000000001E-2</v>
      </c>
      <c r="E47" s="6">
        <v>4.4999999999999998E-2</v>
      </c>
      <c r="F47" s="6">
        <f t="shared" si="3"/>
        <v>3.3333333333333333E-2</v>
      </c>
      <c r="G47" s="6"/>
      <c r="H47" s="6">
        <v>0.05</v>
      </c>
      <c r="I47" s="6">
        <v>0.03</v>
      </c>
      <c r="J47" s="6">
        <v>5.5E-2</v>
      </c>
      <c r="K47" s="6">
        <f t="shared" si="5"/>
        <v>4.5000000000000005E-2</v>
      </c>
    </row>
    <row r="48" spans="1:11">
      <c r="A48" s="13" t="str">
        <f>+'DCP-9, p 2'!A48</f>
        <v>Southern Company</v>
      </c>
      <c r="C48" s="6">
        <v>3.5000000000000003E-2</v>
      </c>
      <c r="D48" s="6">
        <v>0.04</v>
      </c>
      <c r="E48" s="6">
        <v>5.5E-2</v>
      </c>
      <c r="F48" s="6">
        <f t="shared" si="3"/>
        <v>4.3333333333333335E-2</v>
      </c>
      <c r="G48" s="6"/>
      <c r="H48" s="6">
        <v>3.5000000000000003E-2</v>
      </c>
      <c r="I48" s="6">
        <v>3.5000000000000003E-2</v>
      </c>
      <c r="J48" s="6">
        <v>0.04</v>
      </c>
      <c r="K48" s="6">
        <f t="shared" si="5"/>
        <v>3.6666666666666674E-2</v>
      </c>
    </row>
    <row r="49" spans="1:11">
      <c r="A49" s="13" t="str">
        <f>+'DCP-9, p 2'!A49</f>
        <v>Westar Energy</v>
      </c>
      <c r="C49" s="6">
        <f>+C22</f>
        <v>4.4999999999999998E-2</v>
      </c>
      <c r="D49" s="6">
        <f t="shared" ref="D49:E49" si="13">+D22</f>
        <v>0.04</v>
      </c>
      <c r="E49" s="6">
        <f t="shared" si="13"/>
        <v>0.04</v>
      </c>
      <c r="F49" s="6">
        <f t="shared" si="3"/>
        <v>4.1666666666666664E-2</v>
      </c>
      <c r="G49" s="6"/>
      <c r="H49" s="6">
        <f>+H22</f>
        <v>0.06</v>
      </c>
      <c r="I49" s="6">
        <f t="shared" ref="I49:J49" si="14">+I22</f>
        <v>0.03</v>
      </c>
      <c r="J49" s="6">
        <f t="shared" si="14"/>
        <v>0.05</v>
      </c>
      <c r="K49" s="6">
        <f t="shared" si="5"/>
        <v>4.6666666666666669E-2</v>
      </c>
    </row>
    <row r="50" spans="1:11">
      <c r="A50" s="13" t="str">
        <f>+'DCP-9, p 2'!A50</f>
        <v>Wisconsin Energy</v>
      </c>
      <c r="C50" s="6">
        <f t="shared" ref="C50:E50" si="15">+C23</f>
        <v>0.105</v>
      </c>
      <c r="D50" s="6">
        <f t="shared" si="15"/>
        <v>0.19500000000000001</v>
      </c>
      <c r="E50" s="6">
        <f t="shared" si="15"/>
        <v>0.06</v>
      </c>
      <c r="F50" s="6">
        <f t="shared" si="3"/>
        <v>0.12</v>
      </c>
      <c r="G50" s="6"/>
      <c r="H50" s="6">
        <f t="shared" ref="H50:J50" si="16">+H23</f>
        <v>5.5E-2</v>
      </c>
      <c r="I50" s="6">
        <f t="shared" si="16"/>
        <v>9.5000000000000001E-2</v>
      </c>
      <c r="J50" s="6">
        <f t="shared" si="16"/>
        <v>0.03</v>
      </c>
      <c r="K50" s="6">
        <f t="shared" si="5"/>
        <v>0.06</v>
      </c>
    </row>
    <row r="51" spans="1:11">
      <c r="A51" s="13" t="str">
        <f>+'DCP-9, p 2'!A51</f>
        <v>Xcel Energy Inc.</v>
      </c>
      <c r="C51" s="6">
        <v>5.5E-2</v>
      </c>
      <c r="D51" s="6">
        <v>3.5000000000000003E-2</v>
      </c>
      <c r="E51" s="6">
        <v>4.4999999999999998E-2</v>
      </c>
      <c r="F51" s="6">
        <f t="shared" si="3"/>
        <v>4.5000000000000005E-2</v>
      </c>
      <c r="G51" s="6"/>
      <c r="H51" s="6">
        <v>5.5E-2</v>
      </c>
      <c r="I51" s="6">
        <v>0.05</v>
      </c>
      <c r="J51" s="6">
        <v>0.05</v>
      </c>
      <c r="K51" s="6">
        <f t="shared" si="5"/>
        <v>5.1666666666666673E-2</v>
      </c>
    </row>
    <row r="52" spans="1:11">
      <c r="C52" s="6"/>
      <c r="D52" s="6"/>
      <c r="E52" s="6"/>
      <c r="F52" s="6"/>
      <c r="G52" s="6"/>
      <c r="H52" s="6"/>
      <c r="I52" s="6"/>
      <c r="J52" s="6"/>
      <c r="K52" s="6"/>
    </row>
    <row r="53" spans="1:11" ht="15.75">
      <c r="A53" s="13" t="s">
        <v>33</v>
      </c>
      <c r="C53" s="6"/>
      <c r="D53" s="6"/>
      <c r="E53" s="6"/>
      <c r="F53" s="23">
        <f>AVERAGE(F29:F51)</f>
        <v>5.5253623188405807E-2</v>
      </c>
      <c r="G53" s="6"/>
      <c r="H53" s="6"/>
      <c r="I53" s="6"/>
      <c r="J53" s="6"/>
      <c r="K53" s="23">
        <f>AVERAGE(K29:K51)</f>
        <v>4.8550724637681168E-2</v>
      </c>
    </row>
    <row r="54" spans="1:11" ht="15.75" thickBot="1">
      <c r="A54" s="37"/>
      <c r="B54" s="37"/>
      <c r="C54" s="39"/>
      <c r="D54" s="39"/>
      <c r="E54" s="39"/>
      <c r="F54" s="39"/>
      <c r="G54" s="39"/>
      <c r="H54" s="39"/>
      <c r="I54" s="39"/>
      <c r="J54" s="39"/>
      <c r="K54" s="39"/>
    </row>
    <row r="55" spans="1:11" ht="15.75" thickTop="1">
      <c r="C55" s="6"/>
      <c r="D55" s="6"/>
      <c r="E55" s="6"/>
      <c r="F55" s="6"/>
      <c r="G55" s="6"/>
      <c r="H55" s="6"/>
      <c r="I55" s="6"/>
      <c r="J55" s="6"/>
      <c r="K55" s="6"/>
    </row>
    <row r="56" spans="1:11">
      <c r="A56" s="13" t="str">
        <f>+'DCP-9, p 2'!A56</f>
        <v>Source:  Value Line Investment Survey.</v>
      </c>
      <c r="C56" s="6"/>
      <c r="D56" s="6"/>
      <c r="E56" s="6"/>
      <c r="F56" s="6"/>
      <c r="G56" s="6"/>
      <c r="H56" s="6"/>
      <c r="I56" s="6"/>
      <c r="J56" s="6"/>
      <c r="K56" s="6"/>
    </row>
    <row r="57" spans="1:11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</row>
    <row r="61" spans="1:11">
      <c r="D61" s="20"/>
      <c r="E61" s="20"/>
      <c r="F61" s="20"/>
    </row>
    <row r="62" spans="1:11">
      <c r="D62" s="19"/>
      <c r="E62" s="19"/>
      <c r="F62" s="19"/>
    </row>
    <row r="63" spans="1:11">
      <c r="D63" s="19"/>
      <c r="E63" s="19"/>
      <c r="F63" s="19"/>
    </row>
    <row r="64" spans="1:11">
      <c r="D64" s="19"/>
      <c r="E64" s="19"/>
      <c r="F64" s="19"/>
    </row>
    <row r="65" spans="4:6">
      <c r="D65" s="20"/>
      <c r="E65" s="20"/>
      <c r="F65" s="20"/>
    </row>
    <row r="66" spans="4:6">
      <c r="D66" s="20"/>
      <c r="E66" s="20"/>
      <c r="F66" s="20"/>
    </row>
    <row r="67" spans="4:6">
      <c r="D67" s="20"/>
      <c r="E67" s="20"/>
      <c r="F67" s="20"/>
    </row>
  </sheetData>
  <phoneticPr fontId="0" type="noConversion"/>
  <printOptions horizontalCentered="1"/>
  <pageMargins left="0.5" right="0.5" top="0.5" bottom="0.55000000000000004" header="0" footer="0"/>
  <pageSetup scale="74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1"/>
  <sheetViews>
    <sheetView showOutlineSymbols="0" topLeftCell="A64" zoomScaleNormal="100" workbookViewId="0">
      <selection activeCell="A82" sqref="A82"/>
    </sheetView>
  </sheetViews>
  <sheetFormatPr defaultColWidth="9.77734375" defaultRowHeight="15"/>
  <cols>
    <col min="1" max="1" width="23.77734375" style="13" customWidth="1"/>
    <col min="2" max="2" width="2.77734375" style="13" customWidth="1"/>
    <col min="3" max="4" width="12.77734375" style="13" customWidth="1"/>
    <col min="5" max="5" width="13.6640625" style="13" customWidth="1"/>
    <col min="6" max="6" width="12.77734375" style="13" customWidth="1"/>
    <col min="7" max="7" width="13.6640625" style="13" customWidth="1"/>
    <col min="8" max="8" width="11" style="13" customWidth="1"/>
    <col min="9" max="10" width="10.77734375" style="13" customWidth="1"/>
    <col min="11" max="16384" width="9.77734375" style="13"/>
  </cols>
  <sheetData>
    <row r="1" spans="1:10" ht="15.75">
      <c r="I1" s="1"/>
    </row>
    <row r="2" spans="1:10" ht="15.75">
      <c r="I2" s="1"/>
    </row>
    <row r="3" spans="1:10" ht="15.75">
      <c r="I3" s="1"/>
    </row>
    <row r="4" spans="1:10" ht="15.75">
      <c r="I4" s="1"/>
      <c r="J4" s="1"/>
    </row>
    <row r="5" spans="1:10" ht="15.75">
      <c r="J5" s="1"/>
    </row>
    <row r="6" spans="1:10" ht="20.25">
      <c r="A6" s="2" t="str">
        <f>'DCP-9, p 3'!A5</f>
        <v>PROXY COMPANIES</v>
      </c>
      <c r="B6" s="2"/>
      <c r="C6" s="2"/>
      <c r="D6" s="2"/>
      <c r="E6" s="2"/>
      <c r="F6" s="2"/>
      <c r="G6" s="2"/>
      <c r="H6" s="2"/>
      <c r="I6" s="2"/>
      <c r="J6" s="2"/>
    </row>
    <row r="7" spans="1:10" ht="20.25">
      <c r="A7" s="2" t="s">
        <v>38</v>
      </c>
      <c r="B7" s="2"/>
      <c r="C7" s="2"/>
      <c r="D7" s="2"/>
      <c r="E7" s="2"/>
      <c r="F7" s="2"/>
      <c r="G7" s="2"/>
      <c r="H7" s="2"/>
      <c r="I7" s="2"/>
      <c r="J7" s="2"/>
    </row>
    <row r="12" spans="1:10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3" spans="1:10" ht="15.75">
      <c r="A13" s="1"/>
      <c r="B13" s="1"/>
      <c r="C13" s="1"/>
      <c r="D13" s="268" t="s">
        <v>41</v>
      </c>
      <c r="E13" s="268" t="s">
        <v>43</v>
      </c>
      <c r="F13" s="268" t="s">
        <v>41</v>
      </c>
      <c r="G13" s="268" t="s">
        <v>43</v>
      </c>
      <c r="H13" s="268" t="s">
        <v>80</v>
      </c>
      <c r="I13" s="1"/>
      <c r="J13" s="1"/>
    </row>
    <row r="14" spans="1:10" ht="15.75">
      <c r="A14" s="1"/>
      <c r="B14" s="1"/>
      <c r="C14" s="268" t="s">
        <v>40</v>
      </c>
      <c r="D14" s="268" t="s">
        <v>42</v>
      </c>
      <c r="E14" s="268" t="s">
        <v>42</v>
      </c>
      <c r="F14" s="268" t="s">
        <v>44</v>
      </c>
      <c r="G14" s="268" t="s">
        <v>44</v>
      </c>
      <c r="H14" s="268" t="s">
        <v>36</v>
      </c>
      <c r="I14" s="268" t="s">
        <v>26</v>
      </c>
      <c r="J14" s="268" t="s">
        <v>45</v>
      </c>
    </row>
    <row r="15" spans="1:10" ht="15.75">
      <c r="A15" s="268" t="str">
        <f>+'DCP-9, p 3'!A11</f>
        <v>COMPANY</v>
      </c>
      <c r="B15" s="1"/>
      <c r="C15" s="268" t="s">
        <v>30</v>
      </c>
      <c r="D15" s="268" t="s">
        <v>7</v>
      </c>
      <c r="E15" s="268" t="s">
        <v>7</v>
      </c>
      <c r="F15" s="268" t="s">
        <v>7</v>
      </c>
      <c r="G15" s="268" t="s">
        <v>7</v>
      </c>
      <c r="H15" s="268" t="s">
        <v>7</v>
      </c>
      <c r="I15" s="268" t="s">
        <v>7</v>
      </c>
      <c r="J15" s="268" t="s">
        <v>46</v>
      </c>
    </row>
    <row r="16" spans="1:10" ht="15.75" thickBot="1"/>
    <row r="17" spans="1:10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>
      <c r="A18" s="22"/>
    </row>
    <row r="19" spans="1:10" ht="15.75">
      <c r="A19" s="45" t="str">
        <f>+'DCP-9, p 3'!A15</f>
        <v>Parcell Proxy Group</v>
      </c>
    </row>
    <row r="21" spans="1:10">
      <c r="A21" s="22"/>
      <c r="C21" s="6"/>
      <c r="D21" s="6"/>
      <c r="E21" s="6"/>
      <c r="F21" s="6"/>
      <c r="G21" s="6"/>
      <c r="H21" s="63"/>
      <c r="I21" s="6"/>
      <c r="J21" s="6"/>
    </row>
    <row r="22" spans="1:10">
      <c r="A22" s="22" t="str">
        <f>+'DCP-9, p 3'!A17</f>
        <v>Alliant Energy</v>
      </c>
      <c r="C22" s="6">
        <f>'DCP-9 p 1'!I17*(1+0.5*I22)</f>
        <v>3.6084831285689567E-2</v>
      </c>
      <c r="D22" s="6">
        <f>+'DCP-9, p 2'!H17</f>
        <v>3.3599999999999998E-2</v>
      </c>
      <c r="E22" s="6">
        <f>+'DCP-9, p 2'!L17</f>
        <v>4.5000000000000005E-2</v>
      </c>
      <c r="F22" s="6">
        <f>+'DCP-9, p 3'!F17</f>
        <v>4.8333333333333339E-2</v>
      </c>
      <c r="G22" s="6">
        <f>+'DCP-9, p 3'!K17</f>
        <v>4.8333333333333332E-2</v>
      </c>
      <c r="H22" s="6">
        <v>4.7E-2</v>
      </c>
      <c r="I22" s="6">
        <f t="shared" ref="I22:I28" si="0">AVERAGE(D22:H22)</f>
        <v>4.4453333333333331E-2</v>
      </c>
      <c r="J22" s="6">
        <f t="shared" ref="J22:J28" si="1">C22+I22</f>
        <v>8.0538164619022898E-2</v>
      </c>
    </row>
    <row r="23" spans="1:10">
      <c r="A23" s="22" t="str">
        <f>+'DCP-9, p 3'!A18</f>
        <v>DTE Energy</v>
      </c>
      <c r="C23" s="6">
        <f>'DCP-9 p 1'!I18*(1+0.5*I23)</f>
        <v>3.7536171174164391E-2</v>
      </c>
      <c r="D23" s="6">
        <f>+'DCP-9, p 2'!H18</f>
        <v>3.3000000000000002E-2</v>
      </c>
      <c r="E23" s="6">
        <f>+'DCP-9, p 2'!L18</f>
        <v>0.04</v>
      </c>
      <c r="F23" s="6">
        <f>+'DCP-9, p 3'!F18</f>
        <v>4.8333333333333332E-2</v>
      </c>
      <c r="G23" s="6">
        <f>+'DCP-9, p 3'!K18</f>
        <v>5.3333333333333337E-2</v>
      </c>
      <c r="H23" s="6">
        <v>5.8700000000000002E-2</v>
      </c>
      <c r="I23" s="6">
        <f t="shared" si="0"/>
        <v>4.6673333333333338E-2</v>
      </c>
      <c r="J23" s="6">
        <f t="shared" si="1"/>
        <v>8.4209504507497729E-2</v>
      </c>
    </row>
    <row r="24" spans="1:10">
      <c r="A24" s="22" t="str">
        <f>+'DCP-9, p 3'!A19</f>
        <v>Northeast Utilities</v>
      </c>
      <c r="C24" s="6">
        <f>'DCP-9 p 1'!I19*(1+0.5*I24)</f>
        <v>3.6224231903535298E-2</v>
      </c>
      <c r="D24" s="6">
        <f>+'DCP-9, p 2'!H19</f>
        <v>3.9400000000000004E-2</v>
      </c>
      <c r="E24" s="6">
        <f>+'DCP-9, p 2'!L19</f>
        <v>3.6666666666666674E-2</v>
      </c>
      <c r="F24" s="6">
        <f>+'DCP-9, p 3'!F19</f>
        <v>9.3333333333333338E-2</v>
      </c>
      <c r="G24" s="6">
        <f>+'DCP-9, p 3'!K19</f>
        <v>6.8333333333333343E-2</v>
      </c>
      <c r="H24" s="6">
        <v>6.3100000000000003E-2</v>
      </c>
      <c r="I24" s="6">
        <f t="shared" si="0"/>
        <v>6.0166666666666667E-2</v>
      </c>
      <c r="J24" s="6">
        <f t="shared" si="1"/>
        <v>9.6390898570201972E-2</v>
      </c>
    </row>
    <row r="25" spans="1:10">
      <c r="A25" s="22" t="str">
        <f>+'DCP-9, p 3'!A20</f>
        <v>OGE Energy</v>
      </c>
      <c r="C25" s="6">
        <f>'DCP-9 p 1'!I20*(1+0.5*I25)</f>
        <v>2.5081634304207123E-2</v>
      </c>
      <c r="D25" s="6">
        <f>+'DCP-9, p 2'!H20</f>
        <v>6.9800000000000001E-2</v>
      </c>
      <c r="E25" s="6">
        <f>+'DCP-9, p 2'!L20</f>
        <v>0.06</v>
      </c>
      <c r="F25" s="6">
        <f>+'DCP-9, p 3'!F20</f>
        <v>6.3333333333333339E-2</v>
      </c>
      <c r="G25" s="6">
        <f>+'DCP-9, p 3'!K20</f>
        <v>6.9999999999999993E-2</v>
      </c>
      <c r="H25" s="6">
        <v>7.0499999999999993E-2</v>
      </c>
      <c r="I25" s="6">
        <f t="shared" si="0"/>
        <v>6.672666666666667E-2</v>
      </c>
      <c r="J25" s="6">
        <f t="shared" si="1"/>
        <v>9.1808300970873793E-2</v>
      </c>
    </row>
    <row r="26" spans="1:10">
      <c r="A26" s="22" t="str">
        <f>+'DCP-9, p 3'!A21</f>
        <v>Pinnacle West Capital</v>
      </c>
      <c r="C26" s="6">
        <f>'DCP-9 p 1'!I21*(1+0.5*I26)</f>
        <v>4.1956734496124026E-2</v>
      </c>
      <c r="D26" s="6">
        <f>+'DCP-9, p 2'!H21</f>
        <v>3.0000000000000006E-2</v>
      </c>
      <c r="E26" s="6">
        <f>+'DCP-9, p 2'!L21</f>
        <v>3.5000000000000003E-2</v>
      </c>
      <c r="F26" s="6">
        <f>+'DCP-9, p 3'!F21</f>
        <v>2.4999999999999998E-2</v>
      </c>
      <c r="G26" s="6">
        <f>+'DCP-9, p 3'!K21</f>
        <v>3.6666666666666674E-2</v>
      </c>
      <c r="H26" s="6">
        <v>3.7499999999999999E-2</v>
      </c>
      <c r="I26" s="6">
        <f t="shared" si="0"/>
        <v>3.2833333333333339E-2</v>
      </c>
      <c r="J26" s="6">
        <f t="shared" si="1"/>
        <v>7.4790067829457366E-2</v>
      </c>
    </row>
    <row r="27" spans="1:10">
      <c r="A27" s="22" t="str">
        <f>+'DCP-9, p 3'!A22</f>
        <v>Westar Energy</v>
      </c>
      <c r="C27" s="6">
        <f>'DCP-9 p 1'!I22*(1+0.5*I27)</f>
        <v>3.9608390054174193E-2</v>
      </c>
      <c r="D27" s="6">
        <f>+'DCP-9, p 2'!H22</f>
        <v>2.9600000000000005E-2</v>
      </c>
      <c r="E27" s="6">
        <f>+'DCP-9, p 2'!L22</f>
        <v>4.1666666666666664E-2</v>
      </c>
      <c r="F27" s="6">
        <f>+'DCP-9, p 3'!F22</f>
        <v>4.1666666666666664E-2</v>
      </c>
      <c r="G27" s="6">
        <f>+'DCP-9, p 3'!K22</f>
        <v>4.6666666666666669E-2</v>
      </c>
      <c r="H27" s="6">
        <v>2.4E-2</v>
      </c>
      <c r="I27" s="6">
        <f t="shared" si="0"/>
        <v>3.6719999999999996E-2</v>
      </c>
      <c r="J27" s="6">
        <f t="shared" si="1"/>
        <v>7.6328390054174189E-2</v>
      </c>
    </row>
    <row r="28" spans="1:10">
      <c r="A28" s="22" t="str">
        <f>+'DCP-9, p 3'!A23</f>
        <v>Wisconsin Energy</v>
      </c>
      <c r="C28" s="6">
        <f>'DCP-9 p 1'!I23*(1+0.5*I28)</f>
        <v>3.6314970760233913E-2</v>
      </c>
      <c r="D28" s="6">
        <f>+'DCP-9, p 2'!H23</f>
        <v>6.4799999999999996E-2</v>
      </c>
      <c r="E28" s="6">
        <f>+'DCP-9, p 2'!L23</f>
        <v>5.1666666666666673E-2</v>
      </c>
      <c r="F28" s="6">
        <f>+'DCP-9, p 3'!F23</f>
        <v>0.12</v>
      </c>
      <c r="G28" s="6">
        <f>+'DCP-9, p 3'!K23</f>
        <v>0.06</v>
      </c>
      <c r="H28" s="6">
        <v>5.33E-2</v>
      </c>
      <c r="I28" s="6">
        <f t="shared" si="0"/>
        <v>6.995333333333334E-2</v>
      </c>
      <c r="J28" s="6">
        <f t="shared" si="1"/>
        <v>0.10626830409356725</v>
      </c>
    </row>
    <row r="29" spans="1:10">
      <c r="A29" s="46"/>
      <c r="B29" s="35"/>
      <c r="C29" s="36"/>
      <c r="D29" s="36"/>
      <c r="E29" s="36"/>
      <c r="F29" s="36"/>
      <c r="G29" s="36"/>
      <c r="H29" s="36"/>
      <c r="I29" s="36"/>
      <c r="J29" s="36"/>
    </row>
    <row r="30" spans="1:10">
      <c r="A30" s="22"/>
      <c r="C30" s="6"/>
      <c r="D30" s="6"/>
      <c r="E30" s="6"/>
      <c r="F30" s="6"/>
      <c r="G30" s="6"/>
      <c r="H30" s="6"/>
      <c r="I30" s="6"/>
      <c r="J30" s="6"/>
    </row>
    <row r="31" spans="1:10" ht="15.75">
      <c r="A31" s="22" t="s">
        <v>85</v>
      </c>
      <c r="C31" s="6">
        <f t="shared" ref="C31:J31" si="2">AVERAGE(C22:C28)</f>
        <v>3.6115280568304077E-2</v>
      </c>
      <c r="D31" s="6">
        <f t="shared" si="2"/>
        <v>4.2885714285714291E-2</v>
      </c>
      <c r="E31" s="6">
        <f t="shared" si="2"/>
        <v>4.4285714285714296E-2</v>
      </c>
      <c r="F31" s="6">
        <f t="shared" si="2"/>
        <v>6.2857142857142861E-2</v>
      </c>
      <c r="G31" s="6">
        <f t="shared" si="2"/>
        <v>5.4761904761904769E-2</v>
      </c>
      <c r="H31" s="6">
        <f t="shared" si="2"/>
        <v>5.0585714285714289E-2</v>
      </c>
      <c r="I31" s="6">
        <f t="shared" si="2"/>
        <v>5.1075238095238097E-2</v>
      </c>
      <c r="J31" s="15">
        <f t="shared" si="2"/>
        <v>8.7190518663542174E-2</v>
      </c>
    </row>
    <row r="32" spans="1:10" ht="15.75">
      <c r="A32" s="46"/>
      <c r="B32" s="35"/>
      <c r="C32" s="36"/>
      <c r="D32" s="36"/>
      <c r="E32" s="36"/>
      <c r="F32" s="36"/>
      <c r="G32" s="36"/>
      <c r="H32" s="36"/>
      <c r="I32" s="36"/>
      <c r="J32" s="141"/>
    </row>
    <row r="33" spans="1:10" ht="15.75">
      <c r="A33" s="64"/>
      <c r="B33" s="27"/>
      <c r="C33" s="33"/>
      <c r="D33" s="33"/>
      <c r="E33" s="33"/>
      <c r="F33" s="33"/>
      <c r="G33" s="33"/>
      <c r="H33" s="33"/>
      <c r="I33" s="33"/>
      <c r="J33" s="43"/>
    </row>
    <row r="34" spans="1:10" ht="15.75">
      <c r="A34" s="64" t="s">
        <v>82</v>
      </c>
      <c r="B34" s="27"/>
      <c r="C34" s="33">
        <f t="shared" ref="C34:J34" si="3">MEDIAN(C22:C28)</f>
        <v>3.6314970760233913E-2</v>
      </c>
      <c r="D34" s="33">
        <f t="shared" si="3"/>
        <v>3.3599999999999998E-2</v>
      </c>
      <c r="E34" s="33">
        <f t="shared" si="3"/>
        <v>4.1666666666666664E-2</v>
      </c>
      <c r="F34" s="33">
        <f t="shared" si="3"/>
        <v>4.8333333333333339E-2</v>
      </c>
      <c r="G34" s="33">
        <f t="shared" si="3"/>
        <v>5.3333333333333337E-2</v>
      </c>
      <c r="H34" s="33">
        <f t="shared" si="3"/>
        <v>5.33E-2</v>
      </c>
      <c r="I34" s="33">
        <f t="shared" si="3"/>
        <v>4.6673333333333338E-2</v>
      </c>
      <c r="J34" s="43">
        <f t="shared" si="3"/>
        <v>8.4209504507497729E-2</v>
      </c>
    </row>
    <row r="35" spans="1:10">
      <c r="A35" s="46"/>
      <c r="B35" s="35"/>
      <c r="C35" s="36"/>
      <c r="D35" s="36"/>
      <c r="E35" s="36"/>
      <c r="F35" s="36"/>
      <c r="G35" s="36"/>
      <c r="H35" s="36"/>
      <c r="I35" s="36"/>
      <c r="J35" s="36"/>
    </row>
    <row r="36" spans="1:10">
      <c r="A36" s="22"/>
      <c r="C36" s="6"/>
      <c r="D36" s="6"/>
      <c r="E36" s="6"/>
      <c r="F36" s="6"/>
      <c r="G36" s="6"/>
      <c r="H36" s="6"/>
      <c r="I36" s="6"/>
      <c r="J36" s="6"/>
    </row>
    <row r="37" spans="1:10" ht="15.75">
      <c r="A37" s="22" t="s">
        <v>95</v>
      </c>
      <c r="C37" s="6"/>
      <c r="D37" s="15">
        <f>+C31+D31</f>
        <v>7.9000994854018375E-2</v>
      </c>
      <c r="E37" s="6">
        <f>+C31+E31</f>
        <v>8.0400994854018373E-2</v>
      </c>
      <c r="F37" s="15">
        <f>+C31+F31</f>
        <v>9.8972423425446931E-2</v>
      </c>
      <c r="G37" s="63">
        <f>+C31+G31</f>
        <v>9.0877185330208846E-2</v>
      </c>
      <c r="H37" s="6">
        <f>+C31+H31</f>
        <v>8.6700994854018359E-2</v>
      </c>
      <c r="I37" s="6">
        <f>+C31+I31</f>
        <v>8.7190518663542174E-2</v>
      </c>
      <c r="J37" s="6"/>
    </row>
    <row r="38" spans="1:10" ht="15.75">
      <c r="A38" s="46"/>
      <c r="B38" s="35"/>
      <c r="C38" s="36"/>
      <c r="D38" s="36"/>
      <c r="E38" s="104"/>
      <c r="F38" s="40"/>
      <c r="G38" s="104"/>
      <c r="H38" s="104"/>
      <c r="I38" s="36"/>
      <c r="J38" s="36"/>
    </row>
    <row r="39" spans="1:10" ht="15.75">
      <c r="A39" s="22"/>
      <c r="C39" s="6"/>
      <c r="D39" s="6"/>
      <c r="E39" s="63"/>
      <c r="F39" s="23"/>
      <c r="G39" s="63"/>
      <c r="H39" s="63"/>
      <c r="I39" s="6"/>
      <c r="J39" s="6"/>
    </row>
    <row r="40" spans="1:10" ht="15.75">
      <c r="A40" s="22" t="s">
        <v>96</v>
      </c>
      <c r="C40" s="6"/>
      <c r="D40" s="15">
        <f>+C34+D34</f>
        <v>6.991497076023391E-2</v>
      </c>
      <c r="E40" s="6">
        <f>+C34+E34</f>
        <v>7.7981637426900577E-2</v>
      </c>
      <c r="F40" s="6">
        <f>+C34+F34</f>
        <v>8.4648304093567245E-2</v>
      </c>
      <c r="G40" s="15">
        <f>+C34+G34</f>
        <v>8.9648304093567249E-2</v>
      </c>
      <c r="H40" s="6">
        <f>+C34+H34</f>
        <v>8.961497076023392E-2</v>
      </c>
      <c r="I40" s="6">
        <f>+C34+I34</f>
        <v>8.298830409356725E-2</v>
      </c>
      <c r="J40" s="6"/>
    </row>
    <row r="41" spans="1:10" ht="15.75" thickBot="1">
      <c r="A41" s="47"/>
      <c r="B41" s="37"/>
      <c r="C41" s="39"/>
      <c r="D41" s="39"/>
      <c r="E41" s="39"/>
      <c r="F41" s="39"/>
      <c r="G41" s="39"/>
      <c r="H41" s="39"/>
      <c r="I41" s="39"/>
      <c r="J41" s="39"/>
    </row>
    <row r="42" spans="1:10" ht="15.75" thickTop="1">
      <c r="A42" s="22"/>
      <c r="C42" s="6"/>
      <c r="D42" s="6"/>
      <c r="E42" s="6"/>
      <c r="F42" s="6"/>
      <c r="G42" s="6"/>
      <c r="H42" s="6"/>
      <c r="I42" s="6"/>
      <c r="J42" s="6"/>
    </row>
    <row r="43" spans="1:10" ht="15.75">
      <c r="A43" s="45" t="str">
        <f>+'DCP-9, p 3'!A27</f>
        <v>Strunk Proxy Group</v>
      </c>
      <c r="C43" s="6"/>
      <c r="D43" s="6"/>
      <c r="E43" s="6"/>
      <c r="F43" s="6"/>
      <c r="G43" s="6"/>
      <c r="H43" s="6"/>
      <c r="I43" s="6"/>
      <c r="J43" s="6"/>
    </row>
    <row r="44" spans="1:10">
      <c r="A44" s="22"/>
      <c r="C44" s="6"/>
      <c r="D44" s="6"/>
      <c r="E44" s="6"/>
      <c r="F44" s="6"/>
      <c r="G44" s="6"/>
      <c r="H44" s="6"/>
      <c r="I44" s="6"/>
      <c r="J44" s="6"/>
    </row>
    <row r="45" spans="1:10">
      <c r="A45" s="22" t="str">
        <f>+'DCP-9, p 3'!A29</f>
        <v>Alliant Energy</v>
      </c>
      <c r="C45" s="6">
        <f>'DCP-9 p 1'!I29*(1+0.5*I45)</f>
        <v>3.6084831285689567E-2</v>
      </c>
      <c r="D45" s="6">
        <f>+'DCP-9, p 2'!H29</f>
        <v>3.3599999999999998E-2</v>
      </c>
      <c r="E45" s="6">
        <f>+'DCP-9, p 2'!L29</f>
        <v>4.5000000000000005E-2</v>
      </c>
      <c r="F45" s="6">
        <f>+'DCP-9, p 3'!F29</f>
        <v>4.8333333333333339E-2</v>
      </c>
      <c r="G45" s="6">
        <f>+'DCP-9, p 3'!K29</f>
        <v>4.8333333333333332E-2</v>
      </c>
      <c r="H45" s="6">
        <f>+H22</f>
        <v>4.7E-2</v>
      </c>
      <c r="I45" s="6">
        <f t="shared" ref="I45" si="4">AVERAGE(D45:H45)</f>
        <v>4.4453333333333331E-2</v>
      </c>
      <c r="J45" s="6">
        <f t="shared" ref="J45" si="5">C45+I45</f>
        <v>8.0538164619022898E-2</v>
      </c>
    </row>
    <row r="46" spans="1:10">
      <c r="A46" s="22" t="str">
        <f>+'DCP-9, p 3'!A30</f>
        <v>American Electric Power</v>
      </c>
      <c r="C46" s="6">
        <f>'DCP-9 p 1'!I30*(1+0.5*I46)</f>
        <v>3.8872439744688965E-2</v>
      </c>
      <c r="D46" s="6">
        <f>+'DCP-9, p 2'!H30</f>
        <v>3.8199999999999998E-2</v>
      </c>
      <c r="E46" s="6">
        <f>+'DCP-9, p 2'!L30</f>
        <v>3.8333333333333337E-2</v>
      </c>
      <c r="F46" s="6">
        <f>+'DCP-9, p 3'!F30</f>
        <v>3.3333333333333333E-2</v>
      </c>
      <c r="G46" s="6">
        <f>+'DCP-9, p 3'!K30</f>
        <v>4.3333333333333335E-2</v>
      </c>
      <c r="H46" s="6">
        <v>4.7899999999999998E-2</v>
      </c>
      <c r="I46" s="6">
        <f t="shared" ref="I46" si="6">AVERAGE(D46:H46)</f>
        <v>4.0219999999999999E-2</v>
      </c>
      <c r="J46" s="6">
        <f t="shared" ref="J46" si="7">C46+I46</f>
        <v>7.9092439744688964E-2</v>
      </c>
    </row>
    <row r="47" spans="1:10">
      <c r="A47" s="22" t="str">
        <f>+'DCP-9, p 3'!A31</f>
        <v>Avista Corp.</v>
      </c>
      <c r="C47" s="6">
        <f>'DCP-9 p 1'!I31*(1+0.5*I47)</f>
        <v>4.0683048631743546E-2</v>
      </c>
      <c r="D47" s="6">
        <f>+'DCP-9, p 2'!H31</f>
        <v>2.8400000000000002E-2</v>
      </c>
      <c r="E47" s="6">
        <f>+'DCP-9, p 2'!L31</f>
        <v>2.4999999999999998E-2</v>
      </c>
      <c r="F47" s="6">
        <f>+'DCP-9, p 3'!F31</f>
        <v>7.8333333333333338E-2</v>
      </c>
      <c r="G47" s="6">
        <f>+'DCP-9, p 3'!K31</f>
        <v>4.5000000000000005E-2</v>
      </c>
      <c r="H47" s="6">
        <v>0.05</v>
      </c>
      <c r="I47" s="6">
        <f t="shared" ref="I47:I67" si="8">AVERAGE(D47:H47)</f>
        <v>4.5346666666666667E-2</v>
      </c>
      <c r="J47" s="6">
        <f t="shared" ref="J47:J67" si="9">C47+I47</f>
        <v>8.602971529841022E-2</v>
      </c>
    </row>
    <row r="48" spans="1:10">
      <c r="A48" s="22" t="str">
        <f>+'DCP-9, p 3'!A32</f>
        <v>Black Hills Corp</v>
      </c>
      <c r="C48" s="6">
        <f>'DCP-9 p 1'!I32*(1+0.5*I48)</f>
        <v>2.894641454545455E-2</v>
      </c>
      <c r="D48" s="6">
        <f>+'DCP-9, p 2'!H32</f>
        <v>1.8800000000000001E-2</v>
      </c>
      <c r="E48" s="6">
        <f>+'DCP-9, p 2'!L32</f>
        <v>0.04</v>
      </c>
      <c r="F48" s="6">
        <f>+'DCP-9, p 3'!F32</f>
        <v>1.8333333333333337E-2</v>
      </c>
      <c r="G48" s="6">
        <f>+'DCP-9, p 3'!K32</f>
        <v>5.8333333333333341E-2</v>
      </c>
      <c r="H48" s="6">
        <v>7.0000000000000007E-2</v>
      </c>
      <c r="I48" s="6">
        <f t="shared" si="8"/>
        <v>4.1093333333333336E-2</v>
      </c>
      <c r="J48" s="6">
        <f t="shared" si="9"/>
        <v>7.0039747878787889E-2</v>
      </c>
    </row>
    <row r="49" spans="1:10">
      <c r="A49" s="22" t="str">
        <f>+'DCP-9, p 3'!A33</f>
        <v>CenterPoint Energy</v>
      </c>
      <c r="C49" s="6">
        <f>'DCP-9 p 1'!I33*(1+0.5*I49)</f>
        <v>3.959226237522917E-2</v>
      </c>
      <c r="D49" s="6">
        <f>+'DCP-9, p 2'!H33</f>
        <v>4.4200000000000003E-2</v>
      </c>
      <c r="E49" s="6">
        <f>+'DCP-9, p 2'!L33</f>
        <v>2.1666666666666667E-2</v>
      </c>
      <c r="F49" s="6">
        <f>+'DCP-9, p 3'!F33</f>
        <v>5.8333333333333327E-2</v>
      </c>
      <c r="G49" s="6">
        <f>+'DCP-9, p 3'!K33</f>
        <v>4.5000000000000005E-2</v>
      </c>
      <c r="H49" s="6">
        <v>3.8699999999999998E-2</v>
      </c>
      <c r="I49" s="6">
        <f t="shared" si="8"/>
        <v>4.1580000000000006E-2</v>
      </c>
      <c r="J49" s="6">
        <f t="shared" si="9"/>
        <v>8.1172262375229176E-2</v>
      </c>
    </row>
    <row r="50" spans="1:10">
      <c r="A50" s="22" t="str">
        <f>+'DCP-9, p 3'!A34</f>
        <v>Cleco Corp</v>
      </c>
      <c r="C50" s="6">
        <f>'DCP-9 p 1'!I34*(1+0.5*I50)</f>
        <v>3.0761008048227213E-2</v>
      </c>
      <c r="D50" s="6">
        <f>+'DCP-9, p 2'!H34</f>
        <v>5.4999999999999993E-2</v>
      </c>
      <c r="E50" s="6">
        <f>+'DCP-9, p 2'!L34</f>
        <v>0.04</v>
      </c>
      <c r="F50" s="6">
        <f>+'DCP-9, p 3'!F34</f>
        <v>9.5000000000000015E-2</v>
      </c>
      <c r="G50" s="6">
        <f>+'DCP-9, p 3'!K34</f>
        <v>5.1666666666666666E-2</v>
      </c>
      <c r="H50" s="6">
        <v>7.0000000000000007E-2</v>
      </c>
      <c r="I50" s="6">
        <f t="shared" si="8"/>
        <v>6.2333333333333331E-2</v>
      </c>
      <c r="J50" s="6">
        <f t="shared" si="9"/>
        <v>9.3094341381560544E-2</v>
      </c>
    </row>
    <row r="51" spans="1:10">
      <c r="A51" s="22" t="str">
        <f>+'DCP-9, p 3'!A35</f>
        <v>Consolidated Edison</v>
      </c>
      <c r="C51" s="6">
        <f>'DCP-9 p 1'!I35*(1+0.5*I51)</f>
        <v>4.5350459627329191E-2</v>
      </c>
      <c r="D51" s="6">
        <f>+'DCP-9, p 2'!H35</f>
        <v>3.2000000000000001E-2</v>
      </c>
      <c r="E51" s="6">
        <f>+'DCP-9, p 2'!L35</f>
        <v>0.03</v>
      </c>
      <c r="F51" s="6">
        <f>+'DCP-9, p 3'!F35</f>
        <v>2.6666666666666668E-2</v>
      </c>
      <c r="G51" s="6">
        <f>+'DCP-9, p 3'!K35</f>
        <v>2.5000000000000005E-2</v>
      </c>
      <c r="H51" s="6">
        <v>2.7199999999999998E-2</v>
      </c>
      <c r="I51" s="6">
        <f t="shared" si="8"/>
        <v>2.8173333333333335E-2</v>
      </c>
      <c r="J51" s="6">
        <f t="shared" si="9"/>
        <v>7.3523792960662526E-2</v>
      </c>
    </row>
    <row r="52" spans="1:10">
      <c r="A52" s="22" t="str">
        <f>+'DCP-9, p 3'!A36</f>
        <v>Dominion Resources</v>
      </c>
      <c r="C52" s="6">
        <f>'DCP-9 p 1'!I36*(1+0.5*I52)</f>
        <v>3.608925401599062E-2</v>
      </c>
      <c r="D52" s="6">
        <f>+'DCP-9, p 2'!H36</f>
        <v>4.3400000000000008E-2</v>
      </c>
      <c r="E52" s="6">
        <f>+'DCP-9, p 2'!L36</f>
        <v>4.8333333333333339E-2</v>
      </c>
      <c r="F52" s="6">
        <f>+'DCP-9, p 3'!F36</f>
        <v>4.1666666666666664E-2</v>
      </c>
      <c r="G52" s="6">
        <f>+'DCP-9, p 3'!K36</f>
        <v>5.5E-2</v>
      </c>
      <c r="H52" s="6">
        <v>6.1699999999999998E-2</v>
      </c>
      <c r="I52" s="6">
        <f t="shared" si="8"/>
        <v>5.0019999999999995E-2</v>
      </c>
      <c r="J52" s="6">
        <f t="shared" si="9"/>
        <v>8.6109254015990622E-2</v>
      </c>
    </row>
    <row r="53" spans="1:10">
      <c r="A53" s="22" t="str">
        <f>+'DCP-9, p 3'!A37</f>
        <v>DTE Energy</v>
      </c>
      <c r="C53" s="6">
        <f>'DCP-9 p 1'!I37*(1+0.5*I53)</f>
        <v>3.7536171174164391E-2</v>
      </c>
      <c r="D53" s="6">
        <f>+'DCP-9, p 2'!H37</f>
        <v>3.3000000000000002E-2</v>
      </c>
      <c r="E53" s="6">
        <f>+'DCP-9, p 2'!L37</f>
        <v>0.04</v>
      </c>
      <c r="F53" s="6">
        <f>+'DCP-9, p 3'!F37</f>
        <v>4.8333333333333332E-2</v>
      </c>
      <c r="G53" s="6">
        <f>+'DCP-9, p 3'!K37</f>
        <v>5.3333333333333337E-2</v>
      </c>
      <c r="H53" s="6">
        <f>+H23</f>
        <v>5.8700000000000002E-2</v>
      </c>
      <c r="I53" s="6">
        <f t="shared" si="8"/>
        <v>4.6673333333333338E-2</v>
      </c>
      <c r="J53" s="6">
        <f t="shared" si="9"/>
        <v>8.4209504507497729E-2</v>
      </c>
    </row>
    <row r="54" spans="1:10">
      <c r="A54" s="22" t="str">
        <f>+'DCP-9, p 3'!A38</f>
        <v>Duke Energy</v>
      </c>
      <c r="C54" s="6">
        <f>'DCP-9 p 1'!I38*(1+0.5*I54)</f>
        <v>4.4722051282051284E-2</v>
      </c>
      <c r="D54" s="6">
        <f>+'DCP-9, p 2'!H38</f>
        <v>1.5599999999999999E-2</v>
      </c>
      <c r="E54" s="6">
        <f>+'DCP-9, p 2'!L38</f>
        <v>2.4999999999999998E-2</v>
      </c>
      <c r="F54" s="6">
        <f>+'DCP-9, p 3'!F38</f>
        <v>5.5E-2</v>
      </c>
      <c r="G54" s="6">
        <f>+'DCP-9, p 3'!K38</f>
        <v>3.1666666666666669E-2</v>
      </c>
      <c r="H54" s="6">
        <v>4.7E-2</v>
      </c>
      <c r="I54" s="6">
        <f t="shared" si="8"/>
        <v>3.4853333333333333E-2</v>
      </c>
      <c r="J54" s="6">
        <f t="shared" si="9"/>
        <v>7.9575384615384617E-2</v>
      </c>
    </row>
    <row r="55" spans="1:10">
      <c r="A55" s="22" t="str">
        <f>+'DCP-9, p 3'!A39</f>
        <v>El Paso Electric</v>
      </c>
      <c r="C55" s="6">
        <f>'DCP-9 p 1'!I39*(1+0.5*I55)</f>
        <v>3.0535436560274343E-2</v>
      </c>
      <c r="D55" s="6">
        <f>+'DCP-9, p 2'!H39</f>
        <v>8.320000000000001E-2</v>
      </c>
      <c r="E55" s="6">
        <f>+'DCP-9, p 2'!L39</f>
        <v>4.8333333333333339E-2</v>
      </c>
      <c r="F55" s="6">
        <f>+'DCP-9, p 3'!F39</f>
        <v>8.2500000000000004E-2</v>
      </c>
      <c r="G55" s="6">
        <f>+'DCP-9, p 3'!K39</f>
        <v>5.1666666666666666E-2</v>
      </c>
      <c r="H55" s="6">
        <v>7.0000000000000007E-2</v>
      </c>
      <c r="I55" s="6">
        <f t="shared" si="8"/>
        <v>6.7140000000000005E-2</v>
      </c>
      <c r="J55" s="6">
        <f t="shared" si="9"/>
        <v>9.7675436560274345E-2</v>
      </c>
    </row>
    <row r="56" spans="1:10">
      <c r="A56" s="22" t="str">
        <f>+'DCP-9, p 3'!A40</f>
        <v>IDACORP</v>
      </c>
      <c r="C56" s="6">
        <f>'DCP-9 p 1'!I40*(1+0.5*I56)</f>
        <v>3.1879803300449504E-2</v>
      </c>
      <c r="D56" s="6">
        <f>+'DCP-9, p 2'!H40</f>
        <v>5.6200000000000007E-2</v>
      </c>
      <c r="E56" s="6">
        <f>+'DCP-9, p 2'!L40</f>
        <v>4.3333333333333335E-2</v>
      </c>
      <c r="F56" s="6">
        <f>+'DCP-9, p 3'!F40</f>
        <v>6.1666666666666668E-2</v>
      </c>
      <c r="G56" s="6">
        <f>+'DCP-9, p 3'!K40</f>
        <v>3.833333333333333E-2</v>
      </c>
      <c r="H56" s="6">
        <v>0.04</v>
      </c>
      <c r="I56" s="6">
        <f t="shared" si="8"/>
        <v>4.7906666666666667E-2</v>
      </c>
      <c r="J56" s="6">
        <f t="shared" si="9"/>
        <v>7.9786469967116164E-2</v>
      </c>
    </row>
    <row r="57" spans="1:10">
      <c r="A57" s="22" t="str">
        <f>+'DCP-9, p 3'!A41</f>
        <v>NextEra Energy</v>
      </c>
      <c r="C57" s="6">
        <f>'DCP-9 p 1'!I41*(1+0.5*I57)</f>
        <v>3.0813302445302442E-2</v>
      </c>
      <c r="D57" s="6">
        <f>+'DCP-9, p 2'!H41</f>
        <v>6.5000000000000002E-2</v>
      </c>
      <c r="E57" s="6">
        <f>+'DCP-9, p 2'!L41</f>
        <v>4.6666666666666669E-2</v>
      </c>
      <c r="F57" s="6">
        <f>+'DCP-9, p 3'!F41</f>
        <v>7.166666666666667E-2</v>
      </c>
      <c r="G57" s="6">
        <f>+'DCP-9, p 3'!K41</f>
        <v>7.166666666666667E-2</v>
      </c>
      <c r="H57" s="6">
        <v>6.4799999999999996E-2</v>
      </c>
      <c r="I57" s="6">
        <f t="shared" si="8"/>
        <v>6.3959999999999989E-2</v>
      </c>
      <c r="J57" s="6">
        <f t="shared" si="9"/>
        <v>9.4773302445302438E-2</v>
      </c>
    </row>
    <row r="58" spans="1:10">
      <c r="A58" s="22" t="str">
        <f>+'DCP-9, p 3'!A42</f>
        <v>Northeast Utilities</v>
      </c>
      <c r="C58" s="6">
        <f>'DCP-9 p 1'!I42*(1+0.5*I58)</f>
        <v>3.6224231903535298E-2</v>
      </c>
      <c r="D58" s="6">
        <f>+'DCP-9, p 2'!H42</f>
        <v>3.9400000000000004E-2</v>
      </c>
      <c r="E58" s="6">
        <f>+'DCP-9, p 2'!L42</f>
        <v>3.6666666666666674E-2</v>
      </c>
      <c r="F58" s="6">
        <f>+'DCP-9, p 3'!F42</f>
        <v>9.3333333333333338E-2</v>
      </c>
      <c r="G58" s="6">
        <f>+'DCP-9, p 3'!K42</f>
        <v>6.8333333333333343E-2</v>
      </c>
      <c r="H58" s="6">
        <f>+H24</f>
        <v>6.3100000000000003E-2</v>
      </c>
      <c r="I58" s="6">
        <f t="shared" si="8"/>
        <v>6.0166666666666667E-2</v>
      </c>
      <c r="J58" s="6">
        <f t="shared" si="9"/>
        <v>9.6390898570201972E-2</v>
      </c>
    </row>
    <row r="59" spans="1:10">
      <c r="A59" s="22" t="str">
        <f>+'DCP-9, p 3'!A43</f>
        <v>NorthWestern Corp</v>
      </c>
      <c r="C59" s="6">
        <f>'DCP-9 p 1'!I43*(1+0.5*I59)</f>
        <v>3.3491283309480001E-2</v>
      </c>
      <c r="D59" s="6">
        <f>+'DCP-9, p 2'!H43</f>
        <v>3.6200000000000003E-2</v>
      </c>
      <c r="E59" s="6">
        <f>+'DCP-9, p 2'!L43</f>
        <v>3.6666666666666674E-2</v>
      </c>
      <c r="F59" s="6">
        <f>+'DCP-9, p 3'!F43</f>
        <v>5.5E-2</v>
      </c>
      <c r="G59" s="6">
        <f>+'DCP-9, p 3'!K43</f>
        <v>0.04</v>
      </c>
      <c r="H59" s="6">
        <v>7.0000000000000007E-2</v>
      </c>
      <c r="I59" s="6">
        <f t="shared" si="8"/>
        <v>4.7573333333333342E-2</v>
      </c>
      <c r="J59" s="6">
        <f t="shared" si="9"/>
        <v>8.1064616642813336E-2</v>
      </c>
    </row>
    <row r="60" spans="1:10">
      <c r="A60" s="22" t="str">
        <f>+'DCP-9, p 3'!A44</f>
        <v>OGE Energy</v>
      </c>
      <c r="C60" s="6">
        <f>'DCP-9 p 1'!I44*(1+0.5*I60)</f>
        <v>2.5081634304207123E-2</v>
      </c>
      <c r="D60" s="6">
        <f>+'DCP-9, p 2'!H44</f>
        <v>6.9800000000000001E-2</v>
      </c>
      <c r="E60" s="6">
        <f>+'DCP-9, p 2'!L44</f>
        <v>0.06</v>
      </c>
      <c r="F60" s="6">
        <f>+'DCP-9, p 3'!F44</f>
        <v>6.3333333333333339E-2</v>
      </c>
      <c r="G60" s="6">
        <f>+'DCP-9, p 3'!K44</f>
        <v>6.9999999999999993E-2</v>
      </c>
      <c r="H60" s="6">
        <f>+H25</f>
        <v>7.0499999999999993E-2</v>
      </c>
      <c r="I60" s="6">
        <f t="shared" si="8"/>
        <v>6.672666666666667E-2</v>
      </c>
      <c r="J60" s="6">
        <f t="shared" si="9"/>
        <v>9.1808300970873793E-2</v>
      </c>
    </row>
    <row r="61" spans="1:10">
      <c r="A61" s="22" t="str">
        <f>+'DCP-9, p 3'!A45</f>
        <v>Pinnacle West Capital</v>
      </c>
      <c r="C61" s="6">
        <f>'DCP-9 p 1'!I45*(1+0.5*I61)</f>
        <v>4.1956734496124026E-2</v>
      </c>
      <c r="D61" s="6">
        <f>+'DCP-9, p 2'!H45</f>
        <v>3.0000000000000006E-2</v>
      </c>
      <c r="E61" s="6">
        <f>+'DCP-9, p 2'!L45</f>
        <v>3.5000000000000003E-2</v>
      </c>
      <c r="F61" s="6">
        <f>+'DCP-9, p 3'!F45</f>
        <v>2.4999999999999998E-2</v>
      </c>
      <c r="G61" s="6">
        <f>+'DCP-9, p 3'!K45</f>
        <v>3.6666666666666674E-2</v>
      </c>
      <c r="H61" s="6">
        <f>+H26</f>
        <v>3.7499999999999999E-2</v>
      </c>
      <c r="I61" s="6">
        <f t="shared" si="8"/>
        <v>3.2833333333333339E-2</v>
      </c>
      <c r="J61" s="6">
        <f t="shared" si="9"/>
        <v>7.4790067829457366E-2</v>
      </c>
    </row>
    <row r="62" spans="1:10">
      <c r="A62" s="22" t="str">
        <f>+'DCP-9, p 3'!A46</f>
        <v>Portland General Electric</v>
      </c>
      <c r="C62" s="6">
        <f>'DCP-9 p 1'!I46*(1+0.5*I62)</f>
        <v>3.4617566137566141E-2</v>
      </c>
      <c r="D62" s="6">
        <f>+'DCP-9, p 2'!H46</f>
        <v>0.03</v>
      </c>
      <c r="E62" s="6">
        <f>+'DCP-9, p 2'!L46</f>
        <v>0.04</v>
      </c>
      <c r="F62" s="6">
        <f>+'DCP-9, p 3'!F46</f>
        <v>3.1666666666666669E-2</v>
      </c>
      <c r="G62" s="6">
        <f>+'DCP-9, p 3'!K46</f>
        <v>4.3333333333333335E-2</v>
      </c>
      <c r="H62" s="6">
        <v>7.8E-2</v>
      </c>
      <c r="I62" s="6">
        <f t="shared" si="8"/>
        <v>4.4600000000000008E-2</v>
      </c>
      <c r="J62" s="6">
        <f t="shared" si="9"/>
        <v>7.9217566137566142E-2</v>
      </c>
    </row>
    <row r="63" spans="1:10">
      <c r="A63" s="22" t="str">
        <f>+'DCP-9, p 3'!A47</f>
        <v>SCANA Corp</v>
      </c>
      <c r="C63" s="6">
        <f>'DCP-9 p 1'!I47*(1+0.5*I63)</f>
        <v>4.1864674868189809E-2</v>
      </c>
      <c r="D63" s="6">
        <f>+'DCP-9, p 2'!H47</f>
        <v>3.7999999999999999E-2</v>
      </c>
      <c r="E63" s="6">
        <f>+'DCP-9, p 2'!L47</f>
        <v>4.6666666666666669E-2</v>
      </c>
      <c r="F63" s="6">
        <f>+'DCP-9, p 3'!F47</f>
        <v>3.3333333333333333E-2</v>
      </c>
      <c r="G63" s="6">
        <f>+'DCP-9, p 3'!K47</f>
        <v>4.5000000000000005E-2</v>
      </c>
      <c r="H63" s="6">
        <v>4.5999999999999999E-2</v>
      </c>
      <c r="I63" s="6">
        <f t="shared" si="8"/>
        <v>4.1800000000000004E-2</v>
      </c>
      <c r="J63" s="6">
        <f t="shared" si="9"/>
        <v>8.366467486818982E-2</v>
      </c>
    </row>
    <row r="64" spans="1:10">
      <c r="A64" s="22" t="str">
        <f>+'DCP-9, p 3'!A48</f>
        <v>Southern Company</v>
      </c>
      <c r="C64" s="6">
        <f>'DCP-9 p 1'!I48*(1+0.5*I64)</f>
        <v>4.895976643004351E-2</v>
      </c>
      <c r="D64" s="6">
        <f>+'DCP-9, p 2'!H48</f>
        <v>3.2800000000000003E-2</v>
      </c>
      <c r="E64" s="6">
        <f>+'DCP-9, p 2'!L48</f>
        <v>3.5000000000000003E-2</v>
      </c>
      <c r="F64" s="6">
        <f>+'DCP-9, p 3'!F48</f>
        <v>4.3333333333333335E-2</v>
      </c>
      <c r="G64" s="6">
        <f>+'DCP-9, p 3'!K48</f>
        <v>3.6666666666666674E-2</v>
      </c>
      <c r="H64" s="6">
        <v>3.3500000000000002E-2</v>
      </c>
      <c r="I64" s="6">
        <f t="shared" si="8"/>
        <v>3.6260000000000001E-2</v>
      </c>
      <c r="J64" s="6">
        <f t="shared" si="9"/>
        <v>8.5219766430043503E-2</v>
      </c>
    </row>
    <row r="65" spans="1:10">
      <c r="A65" s="22" t="str">
        <f>+'DCP-9, p 3'!A49</f>
        <v>Westar Energy</v>
      </c>
      <c r="C65" s="6">
        <f>'DCP-9 p 1'!I49*(1+0.5*I65)</f>
        <v>3.9608390054174193E-2</v>
      </c>
      <c r="D65" s="6">
        <f>+'DCP-9, p 2'!H49</f>
        <v>2.9600000000000005E-2</v>
      </c>
      <c r="E65" s="6">
        <f>+'DCP-9, p 2'!L49</f>
        <v>4.1666666666666664E-2</v>
      </c>
      <c r="F65" s="6">
        <f>+'DCP-9, p 3'!F49</f>
        <v>4.1666666666666664E-2</v>
      </c>
      <c r="G65" s="6">
        <f>+'DCP-9, p 3'!K49</f>
        <v>4.6666666666666669E-2</v>
      </c>
      <c r="H65" s="6">
        <f>+H27</f>
        <v>2.4E-2</v>
      </c>
      <c r="I65" s="6">
        <f t="shared" si="8"/>
        <v>3.6719999999999996E-2</v>
      </c>
      <c r="J65" s="6">
        <f t="shared" si="9"/>
        <v>7.6328390054174189E-2</v>
      </c>
    </row>
    <row r="66" spans="1:10">
      <c r="A66" s="22" t="str">
        <f>+'DCP-9, p 3'!A50</f>
        <v>Wisconsin Energy</v>
      </c>
      <c r="C66" s="6">
        <f>'DCP-9 p 1'!I50*(1+0.5*I66)</f>
        <v>3.6314970760233913E-2</v>
      </c>
      <c r="D66" s="6">
        <f>+'DCP-9, p 2'!H50</f>
        <v>6.4799999999999996E-2</v>
      </c>
      <c r="E66" s="6">
        <f>+'DCP-9, p 2'!L50</f>
        <v>5.1666666666666673E-2</v>
      </c>
      <c r="F66" s="6">
        <f>+'DCP-9, p 3'!F50</f>
        <v>0.12</v>
      </c>
      <c r="G66" s="6">
        <f>+'DCP-9, p 3'!K50</f>
        <v>0.06</v>
      </c>
      <c r="H66" s="6">
        <f>+H28</f>
        <v>5.33E-2</v>
      </c>
      <c r="I66" s="6">
        <f t="shared" si="8"/>
        <v>6.995333333333334E-2</v>
      </c>
      <c r="J66" s="6">
        <f t="shared" si="9"/>
        <v>0.10626830409356725</v>
      </c>
    </row>
    <row r="67" spans="1:10">
      <c r="A67" s="22" t="str">
        <f>+'DCP-9, p 3'!A51</f>
        <v>Xcel Energy Inc.</v>
      </c>
      <c r="C67" s="6">
        <f>'DCP-9 p 1'!I51*(1+0.5*I67)</f>
        <v>3.9522551546391754E-2</v>
      </c>
      <c r="D67" s="6">
        <f>+'DCP-9, p 2'!H51</f>
        <v>4.1599999999999991E-2</v>
      </c>
      <c r="E67" s="6">
        <f>+'DCP-9, p 2'!L51</f>
        <v>0.04</v>
      </c>
      <c r="F67" s="6">
        <f>+'DCP-9, p 3'!F51</f>
        <v>4.5000000000000005E-2</v>
      </c>
      <c r="G67" s="6">
        <f>+'DCP-9, p 3'!K51</f>
        <v>5.1666666666666673E-2</v>
      </c>
      <c r="H67" s="6">
        <v>4.4900000000000002E-2</v>
      </c>
      <c r="I67" s="6">
        <f t="shared" si="8"/>
        <v>4.463333333333333E-2</v>
      </c>
      <c r="J67" s="6">
        <f t="shared" si="9"/>
        <v>8.4155884879725085E-2</v>
      </c>
    </row>
    <row r="68" spans="1:10">
      <c r="A68" s="46"/>
      <c r="B68" s="35"/>
      <c r="C68" s="36"/>
      <c r="D68" s="36"/>
      <c r="E68" s="36"/>
      <c r="F68" s="36"/>
      <c r="G68" s="36"/>
      <c r="H68" s="36"/>
      <c r="I68" s="36"/>
      <c r="J68" s="36"/>
    </row>
    <row r="69" spans="1:10">
      <c r="A69" s="64"/>
      <c r="B69" s="27"/>
      <c r="C69" s="33"/>
      <c r="D69" s="33"/>
      <c r="E69" s="33"/>
      <c r="F69" s="33"/>
      <c r="G69" s="33"/>
      <c r="H69" s="33"/>
      <c r="I69" s="33"/>
      <c r="J69" s="33"/>
    </row>
    <row r="70" spans="1:10" ht="15.75">
      <c r="A70" s="22" t="s">
        <v>85</v>
      </c>
      <c r="C70" s="6">
        <f t="shared" ref="C70:J70" si="10">AVERAGE(C45:C67)</f>
        <v>3.6935142906371329E-2</v>
      </c>
      <c r="D70" s="6">
        <f t="shared" si="10"/>
        <v>4.1686956521739128E-2</v>
      </c>
      <c r="E70" s="6">
        <f t="shared" si="10"/>
        <v>3.9782608695652179E-2</v>
      </c>
      <c r="F70" s="6">
        <f t="shared" si="10"/>
        <v>5.5253623188405807E-2</v>
      </c>
      <c r="G70" s="6">
        <f t="shared" si="10"/>
        <v>4.8550724637681168E-2</v>
      </c>
      <c r="H70" s="6">
        <f t="shared" si="10"/>
        <v>5.2773913043478261E-2</v>
      </c>
      <c r="I70" s="6">
        <f t="shared" si="10"/>
        <v>4.7609565217391306E-2</v>
      </c>
      <c r="J70" s="15">
        <f t="shared" si="10"/>
        <v>8.4544708123762635E-2</v>
      </c>
    </row>
    <row r="71" spans="1:10" ht="15.75">
      <c r="A71" s="46"/>
      <c r="B71" s="35"/>
      <c r="C71" s="36"/>
      <c r="D71" s="36"/>
      <c r="E71" s="36"/>
      <c r="F71" s="36"/>
      <c r="G71" s="36"/>
      <c r="H71" s="36"/>
      <c r="I71" s="36"/>
      <c r="J71" s="141"/>
    </row>
    <row r="72" spans="1:10" ht="15.75">
      <c r="A72" s="64"/>
      <c r="B72" s="27"/>
      <c r="C72" s="33"/>
      <c r="D72" s="33"/>
      <c r="E72" s="33"/>
      <c r="F72" s="33"/>
      <c r="G72" s="33"/>
      <c r="H72" s="33"/>
      <c r="I72" s="33"/>
      <c r="J72" s="43"/>
    </row>
    <row r="73" spans="1:10" ht="15.75">
      <c r="A73" s="64" t="s">
        <v>82</v>
      </c>
      <c r="B73" s="27"/>
      <c r="C73" s="33">
        <f t="shared" ref="C73:J73" si="11">MEDIAN(C45:C67)</f>
        <v>3.6314970760233913E-2</v>
      </c>
      <c r="D73" s="33">
        <f t="shared" si="11"/>
        <v>3.7999999999999999E-2</v>
      </c>
      <c r="E73" s="33">
        <f t="shared" si="11"/>
        <v>0.04</v>
      </c>
      <c r="F73" s="33">
        <f t="shared" si="11"/>
        <v>4.8333333333333339E-2</v>
      </c>
      <c r="G73" s="33">
        <f t="shared" si="11"/>
        <v>4.6666666666666669E-2</v>
      </c>
      <c r="H73" s="33">
        <f t="shared" si="11"/>
        <v>0.05</v>
      </c>
      <c r="I73" s="33">
        <f t="shared" si="11"/>
        <v>4.463333333333333E-2</v>
      </c>
      <c r="J73" s="43">
        <f t="shared" si="11"/>
        <v>8.366467486818982E-2</v>
      </c>
    </row>
    <row r="74" spans="1:10">
      <c r="A74" s="46"/>
      <c r="B74" s="35"/>
      <c r="C74" s="36"/>
      <c r="D74" s="36"/>
      <c r="E74" s="36"/>
      <c r="F74" s="36"/>
      <c r="G74" s="36"/>
      <c r="H74" s="36"/>
      <c r="I74" s="36"/>
      <c r="J74" s="36"/>
    </row>
    <row r="75" spans="1:10">
      <c r="A75" s="22"/>
      <c r="C75" s="6"/>
      <c r="D75" s="6"/>
      <c r="E75" s="6"/>
      <c r="F75" s="6"/>
      <c r="G75" s="6"/>
      <c r="H75" s="6"/>
      <c r="I75" s="6"/>
      <c r="J75" s="6"/>
    </row>
    <row r="76" spans="1:10" ht="15.75">
      <c r="A76" s="22" t="s">
        <v>95</v>
      </c>
      <c r="C76" s="6"/>
      <c r="D76" s="6">
        <f>+C70+D70</f>
        <v>7.8622099428110465E-2</v>
      </c>
      <c r="E76" s="15">
        <f>+C70+E70</f>
        <v>7.6717751602023515E-2</v>
      </c>
      <c r="F76" s="15">
        <f>+C70+F70</f>
        <v>9.2188766094777136E-2</v>
      </c>
      <c r="G76" s="6">
        <f>+C70+G70</f>
        <v>8.5485867544052491E-2</v>
      </c>
      <c r="H76" s="6">
        <f>+C70+H70</f>
        <v>8.9709055949849598E-2</v>
      </c>
      <c r="I76" s="6">
        <f>+C70+I70</f>
        <v>8.4544708123762635E-2</v>
      </c>
      <c r="J76" s="6"/>
    </row>
    <row r="77" spans="1:10" ht="15.75">
      <c r="A77" s="46"/>
      <c r="B77" s="35"/>
      <c r="C77" s="36"/>
      <c r="D77" s="36"/>
      <c r="E77" s="104"/>
      <c r="F77" s="40"/>
      <c r="G77" s="104"/>
      <c r="H77" s="104"/>
      <c r="I77" s="36"/>
      <c r="J77" s="36"/>
    </row>
    <row r="78" spans="1:10" ht="15.75">
      <c r="A78" s="22"/>
      <c r="C78" s="6"/>
      <c r="D78" s="6"/>
      <c r="E78" s="63"/>
      <c r="F78" s="23"/>
      <c r="G78" s="63"/>
      <c r="H78" s="63"/>
      <c r="I78" s="6"/>
      <c r="J78" s="6"/>
    </row>
    <row r="79" spans="1:10" ht="15.75">
      <c r="A79" s="22" t="s">
        <v>96</v>
      </c>
      <c r="C79" s="6"/>
      <c r="D79" s="15">
        <f>+C73+D73</f>
        <v>7.4314970760233912E-2</v>
      </c>
      <c r="E79" s="6">
        <f>+C73+E73</f>
        <v>7.6314970760233913E-2</v>
      </c>
      <c r="F79" s="6">
        <f>+C73+F73</f>
        <v>8.4648304093567245E-2</v>
      </c>
      <c r="G79" s="6">
        <f>+C73+G73</f>
        <v>8.2981637426900581E-2</v>
      </c>
      <c r="H79" s="15">
        <f>+C73+H73</f>
        <v>8.6314970760233922E-2</v>
      </c>
      <c r="I79" s="6">
        <f>+C73+I73</f>
        <v>8.0948304093567236E-2</v>
      </c>
      <c r="J79" s="6"/>
    </row>
    <row r="80" spans="1:10" ht="15.75" thickBot="1">
      <c r="A80" s="47"/>
      <c r="B80" s="37"/>
      <c r="C80" s="39"/>
      <c r="D80" s="39"/>
      <c r="E80" s="39"/>
      <c r="F80" s="39"/>
      <c r="G80" s="39"/>
      <c r="H80" s="39"/>
      <c r="I80" s="39"/>
      <c r="J80" s="39"/>
    </row>
    <row r="81" spans="1:10" ht="15.75" thickTop="1">
      <c r="A81" s="22"/>
      <c r="C81" s="6"/>
      <c r="D81" s="6"/>
      <c r="E81" s="6"/>
      <c r="F81" s="6"/>
      <c r="G81" s="6"/>
      <c r="H81" s="6"/>
      <c r="I81" s="6"/>
      <c r="J81" s="6"/>
    </row>
    <row r="82" spans="1:10">
      <c r="A82" s="98" t="s">
        <v>477</v>
      </c>
      <c r="C82" s="6"/>
      <c r="D82" s="6"/>
      <c r="E82" s="6"/>
      <c r="F82" s="6"/>
      <c r="G82" s="6"/>
      <c r="H82" s="6"/>
      <c r="I82" s="6"/>
      <c r="J82" s="6"/>
    </row>
    <row r="83" spans="1:10">
      <c r="A83" s="22"/>
      <c r="C83" s="6"/>
      <c r="D83" s="6"/>
      <c r="E83" s="6"/>
      <c r="F83" s="6"/>
      <c r="G83" s="6"/>
      <c r="H83" s="6"/>
      <c r="I83" s="6"/>
      <c r="J83" s="6"/>
    </row>
    <row r="84" spans="1:10">
      <c r="A84" s="13" t="s">
        <v>39</v>
      </c>
      <c r="C84" s="6"/>
      <c r="D84" s="6"/>
      <c r="E84" s="6"/>
      <c r="F84" s="6"/>
      <c r="G84" s="6"/>
      <c r="H84" s="6"/>
      <c r="I84" s="6"/>
      <c r="J84" s="6"/>
    </row>
    <row r="85" spans="1:10">
      <c r="C85" s="6"/>
      <c r="D85" s="6"/>
      <c r="E85" s="6"/>
      <c r="F85" s="6"/>
      <c r="G85" s="6"/>
      <c r="H85" s="6"/>
      <c r="I85" s="6"/>
      <c r="J85" s="6"/>
    </row>
    <row r="86" spans="1:10">
      <c r="C86" s="6"/>
      <c r="D86" s="6"/>
      <c r="E86" s="6"/>
      <c r="F86" s="6"/>
      <c r="G86" s="6"/>
      <c r="H86" s="6"/>
      <c r="I86" s="6"/>
      <c r="J86" s="6"/>
    </row>
    <row r="87" spans="1:10">
      <c r="C87" s="6"/>
      <c r="D87" s="6"/>
      <c r="E87" s="6"/>
      <c r="F87" s="6"/>
      <c r="G87" s="6"/>
      <c r="H87" s="6"/>
      <c r="I87" s="6"/>
      <c r="J87" s="6"/>
    </row>
    <row r="88" spans="1:10">
      <c r="C88" s="6"/>
      <c r="D88" s="6"/>
      <c r="E88" s="6"/>
      <c r="F88" s="6"/>
      <c r="G88" s="6"/>
      <c r="H88" s="6"/>
      <c r="I88" s="6"/>
      <c r="J88" s="6"/>
    </row>
    <row r="89" spans="1:10">
      <c r="C89" s="6"/>
      <c r="D89" s="6"/>
      <c r="E89" s="6"/>
      <c r="F89" s="6"/>
      <c r="G89" s="6"/>
      <c r="H89" s="6"/>
      <c r="I89" s="6"/>
      <c r="J89" s="6"/>
    </row>
    <row r="90" spans="1:10">
      <c r="C90" s="6"/>
      <c r="D90" s="6"/>
      <c r="E90" s="6"/>
      <c r="F90" s="6"/>
      <c r="G90" s="6"/>
      <c r="H90" s="6"/>
      <c r="I90" s="6"/>
      <c r="J90" s="6"/>
    </row>
    <row r="91" spans="1:10">
      <c r="C91" s="6"/>
      <c r="D91" s="6"/>
      <c r="E91" s="6"/>
      <c r="F91" s="6"/>
      <c r="G91" s="6"/>
      <c r="H91" s="6"/>
      <c r="I91" s="6"/>
      <c r="J91" s="6"/>
    </row>
    <row r="92" spans="1:10">
      <c r="C92" s="6"/>
      <c r="D92" s="6"/>
      <c r="E92" s="6"/>
      <c r="F92" s="6"/>
      <c r="G92" s="6"/>
      <c r="H92" s="6"/>
      <c r="I92" s="6"/>
      <c r="J92" s="6"/>
    </row>
    <row r="93" spans="1:10">
      <c r="C93" s="6"/>
      <c r="D93" s="6"/>
      <c r="E93" s="6"/>
      <c r="F93" s="6"/>
      <c r="G93" s="6"/>
      <c r="H93" s="6"/>
      <c r="I93" s="6"/>
      <c r="J93" s="6"/>
    </row>
    <row r="94" spans="1:10">
      <c r="C94" s="6"/>
      <c r="D94" s="6"/>
      <c r="E94" s="6"/>
      <c r="F94" s="6"/>
      <c r="G94" s="6"/>
      <c r="H94" s="6"/>
      <c r="I94" s="6"/>
      <c r="J94" s="6"/>
    </row>
    <row r="95" spans="1:10">
      <c r="C95" s="6"/>
      <c r="D95" s="6"/>
      <c r="E95" s="6"/>
      <c r="F95" s="6"/>
      <c r="G95" s="6"/>
      <c r="H95" s="6"/>
      <c r="I95" s="6"/>
      <c r="J95" s="6"/>
    </row>
    <row r="96" spans="1:10">
      <c r="C96" s="6"/>
      <c r="D96" s="6"/>
      <c r="E96" s="6"/>
      <c r="F96" s="6"/>
      <c r="G96" s="6"/>
      <c r="H96" s="6"/>
      <c r="I96" s="6"/>
      <c r="J96" s="6"/>
    </row>
    <row r="97" spans="3:10">
      <c r="C97" s="6"/>
      <c r="D97" s="6"/>
      <c r="E97" s="6"/>
      <c r="F97" s="6"/>
      <c r="G97" s="6"/>
      <c r="H97" s="6"/>
      <c r="I97" s="6"/>
      <c r="J97" s="6"/>
    </row>
    <row r="98" spans="3:10">
      <c r="C98" s="6"/>
      <c r="D98" s="6"/>
      <c r="E98" s="6"/>
      <c r="F98" s="6"/>
      <c r="G98" s="6"/>
      <c r="H98" s="6"/>
      <c r="I98" s="6"/>
      <c r="J98" s="6"/>
    </row>
    <row r="99" spans="3:10">
      <c r="C99" s="6"/>
      <c r="D99" s="6"/>
      <c r="E99" s="6"/>
      <c r="F99" s="6"/>
      <c r="G99" s="6"/>
      <c r="H99" s="6"/>
      <c r="I99" s="6"/>
      <c r="J99" s="6"/>
    </row>
    <row r="100" spans="3:10">
      <c r="C100" s="6"/>
      <c r="D100" s="6"/>
      <c r="E100" s="6"/>
      <c r="F100" s="6"/>
      <c r="G100" s="6"/>
      <c r="H100" s="6"/>
      <c r="I100" s="6"/>
      <c r="J100" s="6"/>
    </row>
    <row r="101" spans="3:10">
      <c r="C101" s="6"/>
      <c r="D101" s="6"/>
      <c r="E101" s="6"/>
      <c r="F101" s="6"/>
      <c r="G101" s="6"/>
      <c r="H101" s="6"/>
      <c r="I101" s="6"/>
      <c r="J101" s="6"/>
    </row>
  </sheetData>
  <phoneticPr fontId="0" type="noConversion"/>
  <printOptions horizontalCentered="1"/>
  <pageMargins left="0.5" right="0.5" top="0.5" bottom="0.55000000000000004" header="0" footer="0"/>
  <pageSetup scale="56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showOutlineSymbols="0" zoomScaleNormal="87" workbookViewId="0">
      <selection activeCell="H2" sqref="H2:I2"/>
    </sheetView>
  </sheetViews>
  <sheetFormatPr defaultColWidth="9.77734375" defaultRowHeight="15"/>
  <cols>
    <col min="1" max="1" width="9.77734375" style="4" customWidth="1"/>
    <col min="2" max="2" width="5.77734375" style="4" customWidth="1"/>
    <col min="3" max="3" width="9.77734375" style="4" customWidth="1"/>
    <col min="4" max="4" width="5.77734375" style="4" customWidth="1"/>
    <col min="5" max="5" width="9.77734375" style="4" customWidth="1"/>
    <col min="6" max="6" width="5.77734375" style="4" customWidth="1"/>
    <col min="7" max="7" width="12.77734375" style="4" customWidth="1"/>
    <col min="8" max="16384" width="9.77734375" style="4"/>
  </cols>
  <sheetData>
    <row r="1" spans="1:9" ht="15.75">
      <c r="F1" s="1"/>
      <c r="H1" s="24"/>
    </row>
    <row r="2" spans="1:9" ht="15.75">
      <c r="E2" s="5"/>
      <c r="F2" s="1"/>
      <c r="H2" s="1"/>
    </row>
    <row r="3" spans="1:9" ht="15.75">
      <c r="G3" s="1"/>
      <c r="H3" s="1"/>
    </row>
    <row r="5" spans="1:9" ht="20.25">
      <c r="A5" s="306" t="s">
        <v>54</v>
      </c>
      <c r="B5" s="306"/>
      <c r="C5" s="306"/>
      <c r="D5" s="306"/>
      <c r="E5" s="306"/>
      <c r="F5" s="306"/>
      <c r="G5" s="306"/>
      <c r="H5" s="306"/>
      <c r="I5" s="306"/>
    </row>
    <row r="6" spans="1:9" ht="20.25">
      <c r="A6" s="306" t="s">
        <v>89</v>
      </c>
      <c r="B6" s="306"/>
      <c r="C6" s="306"/>
      <c r="D6" s="306"/>
      <c r="E6" s="306"/>
      <c r="F6" s="306"/>
      <c r="G6" s="306"/>
      <c r="H6" s="306"/>
      <c r="I6" s="306"/>
    </row>
    <row r="7" spans="1:9" ht="20.25">
      <c r="A7" s="306" t="s">
        <v>90</v>
      </c>
      <c r="B7" s="306"/>
      <c r="C7" s="306"/>
      <c r="D7" s="306"/>
      <c r="E7" s="306"/>
      <c r="F7" s="306"/>
      <c r="G7" s="306"/>
      <c r="H7" s="306"/>
      <c r="I7" s="306"/>
    </row>
    <row r="8" spans="1:9" ht="15.75" thickBot="1">
      <c r="A8" s="233"/>
      <c r="B8" s="233"/>
      <c r="C8" s="233"/>
      <c r="D8" s="233"/>
      <c r="E8" s="233"/>
      <c r="F8" s="233"/>
      <c r="G8" s="233"/>
      <c r="H8" s="233"/>
      <c r="I8" s="233"/>
    </row>
    <row r="9" spans="1:9" ht="15.75" thickTop="1"/>
    <row r="10" spans="1:9" ht="15.75">
      <c r="A10" s="1"/>
      <c r="B10" s="1"/>
      <c r="C10" s="1"/>
      <c r="D10" s="1"/>
      <c r="E10" s="1"/>
      <c r="F10" s="1"/>
      <c r="G10" s="1"/>
      <c r="H10" s="268" t="s">
        <v>91</v>
      </c>
      <c r="I10" s="1"/>
    </row>
    <row r="11" spans="1:9" ht="15.75">
      <c r="A11" s="1"/>
      <c r="B11" s="1"/>
      <c r="C11" s="1"/>
      <c r="D11" s="1"/>
      <c r="E11" s="1"/>
      <c r="F11" s="1"/>
      <c r="G11" s="1"/>
      <c r="H11" s="268" t="s">
        <v>92</v>
      </c>
      <c r="I11" s="268" t="s">
        <v>83</v>
      </c>
    </row>
    <row r="12" spans="1:9" ht="15.75">
      <c r="A12" s="268" t="s">
        <v>10</v>
      </c>
      <c r="B12" s="268"/>
      <c r="C12" s="268" t="s">
        <v>36</v>
      </c>
      <c r="D12" s="268"/>
      <c r="E12" s="268" t="s">
        <v>37</v>
      </c>
      <c r="F12" s="268"/>
      <c r="G12" s="268" t="s">
        <v>312</v>
      </c>
      <c r="H12" s="268" t="s">
        <v>30</v>
      </c>
      <c r="I12" s="268" t="s">
        <v>84</v>
      </c>
    </row>
    <row r="13" spans="1:9">
      <c r="A13" s="54"/>
      <c r="B13" s="54"/>
      <c r="C13" s="54"/>
      <c r="D13" s="54"/>
      <c r="E13" s="54"/>
      <c r="F13" s="54"/>
      <c r="G13" s="54"/>
      <c r="H13" s="93"/>
      <c r="I13" s="93"/>
    </row>
    <row r="14" spans="1:9">
      <c r="A14" s="77"/>
      <c r="B14" s="77"/>
      <c r="C14" s="77"/>
      <c r="D14" s="77"/>
      <c r="E14" s="77"/>
      <c r="F14" s="77"/>
      <c r="G14" s="77"/>
    </row>
    <row r="15" spans="1:9">
      <c r="A15" s="77">
        <v>1977</v>
      </c>
      <c r="B15" s="77"/>
      <c r="C15" s="78"/>
      <c r="D15" s="78"/>
      <c r="E15" s="78">
        <v>79.069999999999993</v>
      </c>
      <c r="F15" s="77"/>
      <c r="G15" s="77"/>
    </row>
    <row r="16" spans="1:9">
      <c r="A16" s="5">
        <f>+A15+1</f>
        <v>1978</v>
      </c>
      <c r="B16" s="5"/>
      <c r="C16" s="48">
        <v>12.33</v>
      </c>
      <c r="D16" s="48"/>
      <c r="E16" s="48">
        <v>85.35</v>
      </c>
      <c r="F16" s="48"/>
      <c r="G16" s="49">
        <f t="shared" ref="G16:G44" si="0">C16/(AVERAGE(E15:E16))</f>
        <v>0.14998175404452013</v>
      </c>
      <c r="H16" s="8">
        <v>7.9000000000000001E-2</v>
      </c>
      <c r="I16" s="8">
        <f t="shared" ref="I16:I49" si="1">+G16-H16</f>
        <v>7.0981754044520132E-2</v>
      </c>
    </row>
    <row r="17" spans="1:9">
      <c r="A17" s="5">
        <f t="shared" ref="A17:A34" si="2">A16+1</f>
        <v>1979</v>
      </c>
      <c r="B17" s="5"/>
      <c r="C17" s="48">
        <v>14.86</v>
      </c>
      <c r="D17" s="48"/>
      <c r="E17" s="48">
        <v>94.27</v>
      </c>
      <c r="F17" s="48"/>
      <c r="G17" s="49">
        <f t="shared" si="0"/>
        <v>0.16546041643469545</v>
      </c>
      <c r="H17" s="8">
        <v>8.8599999999999998E-2</v>
      </c>
      <c r="I17" s="8">
        <f t="shared" si="1"/>
        <v>7.6860416434695447E-2</v>
      </c>
    </row>
    <row r="18" spans="1:9">
      <c r="A18" s="5">
        <f t="shared" si="2"/>
        <v>1980</v>
      </c>
      <c r="B18" s="5"/>
      <c r="C18" s="48">
        <v>14.82</v>
      </c>
      <c r="D18" s="48"/>
      <c r="E18" s="48">
        <v>102.48</v>
      </c>
      <c r="F18" s="48"/>
      <c r="G18" s="49">
        <f t="shared" si="0"/>
        <v>0.15064803049555273</v>
      </c>
      <c r="H18" s="8">
        <v>9.9699999999999997E-2</v>
      </c>
      <c r="I18" s="8">
        <f t="shared" si="1"/>
        <v>5.0948030495552729E-2</v>
      </c>
    </row>
    <row r="19" spans="1:9">
      <c r="A19" s="5">
        <f t="shared" si="2"/>
        <v>1981</v>
      </c>
      <c r="B19" s="5"/>
      <c r="C19" s="48">
        <v>15.36</v>
      </c>
      <c r="D19" s="48"/>
      <c r="E19" s="48">
        <v>109.43</v>
      </c>
      <c r="F19" s="48"/>
      <c r="G19" s="49">
        <f t="shared" si="0"/>
        <v>0.14496720305790192</v>
      </c>
      <c r="H19" s="8">
        <v>0.11550000000000001</v>
      </c>
      <c r="I19" s="8">
        <f t="shared" si="1"/>
        <v>2.9467203057901917E-2</v>
      </c>
    </row>
    <row r="20" spans="1:9">
      <c r="A20" s="5">
        <f t="shared" si="2"/>
        <v>1982</v>
      </c>
      <c r="B20" s="5"/>
      <c r="C20" s="48">
        <v>12.64</v>
      </c>
      <c r="D20" s="48"/>
      <c r="E20" s="48">
        <v>112.46</v>
      </c>
      <c r="F20" s="48"/>
      <c r="G20" s="49">
        <f t="shared" si="0"/>
        <v>0.11393032583712652</v>
      </c>
      <c r="H20" s="8">
        <v>0.13500000000000001</v>
      </c>
      <c r="I20" s="8">
        <f t="shared" si="1"/>
        <v>-2.1069674162873489E-2</v>
      </c>
    </row>
    <row r="21" spans="1:9">
      <c r="A21" s="5">
        <f t="shared" si="2"/>
        <v>1983</v>
      </c>
      <c r="B21" s="5"/>
      <c r="C21" s="48">
        <v>14.03</v>
      </c>
      <c r="D21" s="48"/>
      <c r="E21" s="48">
        <v>116.93</v>
      </c>
      <c r="F21" s="48"/>
      <c r="G21" s="49">
        <f t="shared" si="0"/>
        <v>0.12232442565063865</v>
      </c>
      <c r="H21" s="8">
        <v>0.1038</v>
      </c>
      <c r="I21" s="8">
        <f t="shared" si="1"/>
        <v>1.8524425650638651E-2</v>
      </c>
    </row>
    <row r="22" spans="1:9">
      <c r="A22" s="5">
        <f t="shared" si="2"/>
        <v>1984</v>
      </c>
      <c r="B22" s="5"/>
      <c r="C22" s="48">
        <v>16.64</v>
      </c>
      <c r="D22" s="48"/>
      <c r="E22" s="48">
        <v>122.47</v>
      </c>
      <c r="F22" s="48"/>
      <c r="G22" s="49">
        <f t="shared" si="0"/>
        <v>0.13901420217209692</v>
      </c>
      <c r="H22" s="8">
        <v>0.1174</v>
      </c>
      <c r="I22" s="8">
        <f t="shared" si="1"/>
        <v>2.1614202172096919E-2</v>
      </c>
    </row>
    <row r="23" spans="1:9">
      <c r="A23" s="5">
        <f t="shared" si="2"/>
        <v>1985</v>
      </c>
      <c r="B23" s="5"/>
      <c r="C23" s="48">
        <v>14.61</v>
      </c>
      <c r="D23" s="48"/>
      <c r="E23" s="48">
        <v>125.2</v>
      </c>
      <c r="F23" s="48"/>
      <c r="G23" s="49">
        <f t="shared" si="0"/>
        <v>0.11797956958856541</v>
      </c>
      <c r="H23" s="8">
        <v>0.1125</v>
      </c>
      <c r="I23" s="8">
        <f t="shared" si="1"/>
        <v>5.4795695885654083E-3</v>
      </c>
    </row>
    <row r="24" spans="1:9">
      <c r="A24" s="5">
        <f t="shared" si="2"/>
        <v>1986</v>
      </c>
      <c r="B24" s="5"/>
      <c r="C24" s="48">
        <v>14.48</v>
      </c>
      <c r="D24" s="48"/>
      <c r="E24" s="48">
        <v>126.82</v>
      </c>
      <c r="F24" s="48"/>
      <c r="G24" s="49">
        <f t="shared" si="0"/>
        <v>0.11491151495913024</v>
      </c>
      <c r="H24" s="8">
        <v>8.9800000000000005E-2</v>
      </c>
      <c r="I24" s="8">
        <f t="shared" si="1"/>
        <v>2.5111514959130235E-2</v>
      </c>
    </row>
    <row r="25" spans="1:9">
      <c r="A25" s="5">
        <f t="shared" si="2"/>
        <v>1987</v>
      </c>
      <c r="B25" s="5"/>
      <c r="C25" s="48">
        <v>17.5</v>
      </c>
      <c r="D25" s="48"/>
      <c r="E25" s="48">
        <v>134.04</v>
      </c>
      <c r="F25" s="48"/>
      <c r="G25" s="49">
        <f t="shared" si="0"/>
        <v>0.13417158629149734</v>
      </c>
      <c r="H25" s="8">
        <v>7.9200000000000007E-2</v>
      </c>
      <c r="I25" s="8">
        <f t="shared" si="1"/>
        <v>5.4971586291497329E-2</v>
      </c>
    </row>
    <row r="26" spans="1:9">
      <c r="A26" s="5">
        <f t="shared" si="2"/>
        <v>1988</v>
      </c>
      <c r="B26" s="5"/>
      <c r="C26" s="48">
        <v>23.75</v>
      </c>
      <c r="D26" s="48"/>
      <c r="E26" s="48">
        <v>141.32</v>
      </c>
      <c r="F26" s="48"/>
      <c r="G26" s="49">
        <f t="shared" si="0"/>
        <v>0.17250145264381173</v>
      </c>
      <c r="H26" s="8">
        <v>8.9700000000000002E-2</v>
      </c>
      <c r="I26" s="8">
        <f t="shared" si="1"/>
        <v>8.2801452643811724E-2</v>
      </c>
    </row>
    <row r="27" spans="1:9">
      <c r="A27" s="5">
        <f t="shared" si="2"/>
        <v>1989</v>
      </c>
      <c r="B27" s="5"/>
      <c r="C27" s="48">
        <v>22.87</v>
      </c>
      <c r="D27" s="48"/>
      <c r="E27" s="48">
        <v>147.26</v>
      </c>
      <c r="F27" s="48"/>
      <c r="G27" s="49">
        <f t="shared" si="0"/>
        <v>0.15850024256705247</v>
      </c>
      <c r="H27" s="8">
        <v>8.8099999999999998E-2</v>
      </c>
      <c r="I27" s="8">
        <f t="shared" si="1"/>
        <v>7.0400242567052476E-2</v>
      </c>
    </row>
    <row r="28" spans="1:9">
      <c r="A28" s="5">
        <f t="shared" si="2"/>
        <v>1990</v>
      </c>
      <c r="B28" s="5"/>
      <c r="C28" s="48">
        <v>21.73</v>
      </c>
      <c r="D28" s="48"/>
      <c r="E28" s="48">
        <v>153.01</v>
      </c>
      <c r="F28" s="48"/>
      <c r="G28" s="49">
        <f t="shared" si="0"/>
        <v>0.14473640390315384</v>
      </c>
      <c r="H28" s="8">
        <v>8.1900000000000001E-2</v>
      </c>
      <c r="I28" s="8">
        <f t="shared" si="1"/>
        <v>6.2836403903153842E-2</v>
      </c>
    </row>
    <row r="29" spans="1:9">
      <c r="A29" s="5">
        <f t="shared" si="2"/>
        <v>1991</v>
      </c>
      <c r="B29" s="5"/>
      <c r="C29" s="48">
        <v>16.29</v>
      </c>
      <c r="D29" s="48"/>
      <c r="E29" s="48">
        <v>158.85</v>
      </c>
      <c r="F29" s="48"/>
      <c r="G29" s="49">
        <f t="shared" si="0"/>
        <v>0.10446995446674789</v>
      </c>
      <c r="H29" s="8">
        <v>8.2199999999999995E-2</v>
      </c>
      <c r="I29" s="8">
        <f t="shared" si="1"/>
        <v>2.2269954466747899E-2</v>
      </c>
    </row>
    <row r="30" spans="1:9">
      <c r="A30" s="5">
        <f t="shared" si="2"/>
        <v>1992</v>
      </c>
      <c r="B30" s="5"/>
      <c r="C30" s="48">
        <v>19.09</v>
      </c>
      <c r="D30" s="48"/>
      <c r="E30" s="48">
        <v>149.74</v>
      </c>
      <c r="F30" s="48"/>
      <c r="G30" s="49">
        <f t="shared" si="0"/>
        <v>0.12372403512751547</v>
      </c>
      <c r="H30" s="8">
        <v>7.2900000000000006E-2</v>
      </c>
      <c r="I30" s="8">
        <f t="shared" si="1"/>
        <v>5.082403512751546E-2</v>
      </c>
    </row>
    <row r="31" spans="1:9">
      <c r="A31" s="5">
        <f t="shared" si="2"/>
        <v>1993</v>
      </c>
      <c r="B31" s="5"/>
      <c r="C31" s="48">
        <v>21.89</v>
      </c>
      <c r="D31" s="48"/>
      <c r="E31" s="48">
        <v>180.88</v>
      </c>
      <c r="F31" s="48"/>
      <c r="G31" s="49">
        <f t="shared" si="0"/>
        <v>0.13241788155586473</v>
      </c>
      <c r="H31" s="8">
        <v>7.17E-2</v>
      </c>
      <c r="I31" s="8">
        <f t="shared" si="1"/>
        <v>6.0717881555864731E-2</v>
      </c>
    </row>
    <row r="32" spans="1:9">
      <c r="A32" s="5">
        <f t="shared" si="2"/>
        <v>1994</v>
      </c>
      <c r="B32" s="5"/>
      <c r="C32" s="48">
        <v>30.6</v>
      </c>
      <c r="D32" s="48"/>
      <c r="E32" s="48">
        <v>193.06</v>
      </c>
      <c r="F32" s="48"/>
      <c r="G32" s="49">
        <f t="shared" si="0"/>
        <v>0.16366261967160509</v>
      </c>
      <c r="H32" s="8">
        <v>6.59E-2</v>
      </c>
      <c r="I32" s="8">
        <f t="shared" si="1"/>
        <v>9.7762619671605086E-2</v>
      </c>
    </row>
    <row r="33" spans="1:9">
      <c r="A33" s="5">
        <f t="shared" si="2"/>
        <v>1995</v>
      </c>
      <c r="B33" s="5"/>
      <c r="C33" s="48">
        <v>33.96</v>
      </c>
      <c r="D33" s="48"/>
      <c r="E33" s="48">
        <v>215.51</v>
      </c>
      <c r="F33" s="48"/>
      <c r="G33" s="49">
        <f t="shared" si="0"/>
        <v>0.16623834349071151</v>
      </c>
      <c r="H33" s="8">
        <v>7.5999999999999998E-2</v>
      </c>
      <c r="I33" s="8">
        <f t="shared" si="1"/>
        <v>9.0238343490711512E-2</v>
      </c>
    </row>
    <row r="34" spans="1:9">
      <c r="A34" s="5">
        <f t="shared" si="2"/>
        <v>1996</v>
      </c>
      <c r="B34" s="5"/>
      <c r="C34" s="48">
        <v>38.729999999999997</v>
      </c>
      <c r="D34" s="48"/>
      <c r="E34" s="48">
        <v>237.08</v>
      </c>
      <c r="F34" s="48"/>
      <c r="G34" s="49">
        <f t="shared" si="0"/>
        <v>0.17114827990013035</v>
      </c>
      <c r="H34" s="8">
        <v>6.1800000000000001E-2</v>
      </c>
      <c r="I34" s="8">
        <f t="shared" si="1"/>
        <v>0.10934827990013035</v>
      </c>
    </row>
    <row r="35" spans="1:9">
      <c r="A35" s="5">
        <v>1997</v>
      </c>
      <c r="B35" s="5"/>
      <c r="C35" s="48">
        <v>39.72</v>
      </c>
      <c r="D35" s="48"/>
      <c r="E35" s="48">
        <v>249.52</v>
      </c>
      <c r="F35" s="48"/>
      <c r="G35" s="49">
        <f t="shared" si="0"/>
        <v>0.16325524044389642</v>
      </c>
      <c r="H35" s="8">
        <v>6.6400000000000001E-2</v>
      </c>
      <c r="I35" s="8">
        <f t="shared" si="1"/>
        <v>9.6855240443896415E-2</v>
      </c>
    </row>
    <row r="36" spans="1:9">
      <c r="A36" s="5">
        <v>1998</v>
      </c>
      <c r="B36" s="5"/>
      <c r="C36" s="48">
        <v>37.71</v>
      </c>
      <c r="D36" s="48"/>
      <c r="E36" s="48">
        <v>266.39999999999998</v>
      </c>
      <c r="F36" s="48"/>
      <c r="G36" s="49">
        <f t="shared" si="0"/>
        <v>0.1461854551093193</v>
      </c>
      <c r="H36" s="8">
        <v>5.8299999999999998E-2</v>
      </c>
      <c r="I36" s="8">
        <f t="shared" si="1"/>
        <v>8.7885455109319305E-2</v>
      </c>
    </row>
    <row r="37" spans="1:9">
      <c r="A37" s="5">
        <v>1999</v>
      </c>
      <c r="B37" s="5"/>
      <c r="C37" s="48">
        <v>48.17</v>
      </c>
      <c r="D37" s="48"/>
      <c r="E37" s="48">
        <v>290.68</v>
      </c>
      <c r="F37" s="48"/>
      <c r="G37" s="49">
        <f t="shared" si="0"/>
        <v>0.1729374596108279</v>
      </c>
      <c r="H37" s="8">
        <v>5.57E-2</v>
      </c>
      <c r="I37" s="8">
        <f t="shared" si="1"/>
        <v>0.1172374596108279</v>
      </c>
    </row>
    <row r="38" spans="1:9">
      <c r="A38" s="5">
        <v>2000</v>
      </c>
      <c r="B38" s="5"/>
      <c r="C38" s="48">
        <v>50</v>
      </c>
      <c r="D38" s="48"/>
      <c r="E38" s="48">
        <v>325.8</v>
      </c>
      <c r="F38" s="48"/>
      <c r="G38" s="49">
        <f t="shared" si="0"/>
        <v>0.16221126395016869</v>
      </c>
      <c r="H38" s="8">
        <v>6.5000000000000002E-2</v>
      </c>
      <c r="I38" s="8">
        <f t="shared" si="1"/>
        <v>9.7211263950168686E-2</v>
      </c>
    </row>
    <row r="39" spans="1:9">
      <c r="A39" s="5">
        <f>+A38+1</f>
        <v>2001</v>
      </c>
      <c r="B39" s="5"/>
      <c r="C39" s="94">
        <v>24.69</v>
      </c>
      <c r="D39" s="94"/>
      <c r="E39" s="94">
        <v>338.37</v>
      </c>
      <c r="F39" s="5"/>
      <c r="G39" s="49">
        <f t="shared" si="0"/>
        <v>7.4348434888658013E-2</v>
      </c>
      <c r="H39" s="8">
        <v>5.5300000000000002E-2</v>
      </c>
      <c r="I39" s="8">
        <f t="shared" si="1"/>
        <v>1.9048434888658011E-2</v>
      </c>
    </row>
    <row r="40" spans="1:9">
      <c r="A40" s="5">
        <f>+A39+1</f>
        <v>2002</v>
      </c>
      <c r="B40" s="5"/>
      <c r="C40" s="94">
        <v>27.59</v>
      </c>
      <c r="D40" s="94"/>
      <c r="E40" s="94">
        <v>321.72000000000003</v>
      </c>
      <c r="F40" s="5"/>
      <c r="G40" s="49">
        <f t="shared" si="0"/>
        <v>8.3594661334060502E-2</v>
      </c>
      <c r="H40" s="8">
        <v>5.5899999999999998E-2</v>
      </c>
      <c r="I40" s="8">
        <f t="shared" si="1"/>
        <v>2.7694661334060504E-2</v>
      </c>
    </row>
    <row r="41" spans="1:9">
      <c r="A41" s="5">
        <f>+A40+1</f>
        <v>2003</v>
      </c>
      <c r="B41" s="5"/>
      <c r="C41" s="94">
        <v>48.73</v>
      </c>
      <c r="D41" s="94"/>
      <c r="E41" s="94">
        <v>367.17</v>
      </c>
      <c r="F41" s="5"/>
      <c r="G41" s="49">
        <f t="shared" si="0"/>
        <v>0.14147396536457196</v>
      </c>
      <c r="H41" s="8">
        <v>4.8000000000000001E-2</v>
      </c>
      <c r="I41" s="8">
        <f t="shared" si="1"/>
        <v>9.3473965364571962E-2</v>
      </c>
    </row>
    <row r="42" spans="1:9">
      <c r="A42" s="5">
        <f>+A41+1</f>
        <v>2004</v>
      </c>
      <c r="B42" s="5"/>
      <c r="C42" s="94">
        <v>58.55</v>
      </c>
      <c r="D42" s="94"/>
      <c r="E42" s="94">
        <v>414.75</v>
      </c>
      <c r="F42" s="5"/>
      <c r="G42" s="49">
        <f t="shared" si="0"/>
        <v>0.14975956619603026</v>
      </c>
      <c r="H42" s="8">
        <v>5.0199999999999995E-2</v>
      </c>
      <c r="I42" s="8">
        <f t="shared" si="1"/>
        <v>9.9559566196030264E-2</v>
      </c>
    </row>
    <row r="43" spans="1:9">
      <c r="A43" s="5">
        <v>2005</v>
      </c>
      <c r="B43" s="5"/>
      <c r="C43" s="94">
        <v>69.930000000000007</v>
      </c>
      <c r="D43" s="94"/>
      <c r="E43" s="94">
        <v>453.06</v>
      </c>
      <c r="F43" s="5"/>
      <c r="G43" s="49">
        <f t="shared" si="0"/>
        <v>0.16116431016005811</v>
      </c>
      <c r="H43" s="8">
        <v>4.6899999999999997E-2</v>
      </c>
      <c r="I43" s="8">
        <f t="shared" si="1"/>
        <v>0.11426431016005811</v>
      </c>
    </row>
    <row r="44" spans="1:9">
      <c r="A44" s="34">
        <v>2006</v>
      </c>
      <c r="B44" s="34"/>
      <c r="C44" s="110">
        <v>81.510000000000005</v>
      </c>
      <c r="D44" s="110"/>
      <c r="E44" s="110">
        <v>504.39</v>
      </c>
      <c r="F44" s="34"/>
      <c r="G44" s="111">
        <f t="shared" si="0"/>
        <v>0.17026476578411406</v>
      </c>
      <c r="H44" s="87">
        <v>4.6800000000000001E-2</v>
      </c>
      <c r="I44" s="87">
        <f t="shared" si="1"/>
        <v>0.12346476578411406</v>
      </c>
    </row>
    <row r="45" spans="1:9">
      <c r="A45" s="5">
        <v>2007</v>
      </c>
      <c r="B45" s="5"/>
      <c r="C45" s="94">
        <v>66.17</v>
      </c>
      <c r="D45" s="94"/>
      <c r="E45" s="94">
        <v>529.59</v>
      </c>
      <c r="F45" s="5"/>
      <c r="G45" s="49">
        <f>C45/(AVERAGE(E45:E45))</f>
        <v>0.12494571272116164</v>
      </c>
      <c r="H45" s="8">
        <v>4.8599999999999997E-2</v>
      </c>
      <c r="I45" s="8">
        <f t="shared" si="1"/>
        <v>7.634571272116164E-2</v>
      </c>
    </row>
    <row r="46" spans="1:9">
      <c r="A46" s="5">
        <v>2008</v>
      </c>
      <c r="B46" s="5"/>
      <c r="C46" s="94">
        <v>14.88</v>
      </c>
      <c r="D46" s="94"/>
      <c r="E46" s="94">
        <v>451.37</v>
      </c>
      <c r="F46" s="5"/>
      <c r="G46" s="49">
        <v>3.0300000000000001E-2</v>
      </c>
      <c r="H46" s="8">
        <v>4.4499999999999998E-2</v>
      </c>
      <c r="I46" s="8">
        <f t="shared" si="1"/>
        <v>-1.4199999999999997E-2</v>
      </c>
    </row>
    <row r="47" spans="1:9">
      <c r="A47" s="5">
        <v>2009</v>
      </c>
      <c r="B47" s="5"/>
      <c r="C47" s="94">
        <v>50.97</v>
      </c>
      <c r="D47" s="94"/>
      <c r="E47" s="94">
        <v>513.58000000000004</v>
      </c>
      <c r="F47" s="5"/>
      <c r="G47" s="49">
        <v>0.1056</v>
      </c>
      <c r="H47" s="8">
        <v>3.4700000000000002E-2</v>
      </c>
      <c r="I47" s="8">
        <f t="shared" si="1"/>
        <v>7.0899999999999991E-2</v>
      </c>
    </row>
    <row r="48" spans="1:9">
      <c r="A48" s="5">
        <v>2010</v>
      </c>
      <c r="B48" s="5"/>
      <c r="C48" s="94">
        <v>77.349999999999994</v>
      </c>
      <c r="D48" s="94"/>
      <c r="E48" s="94">
        <v>579.14</v>
      </c>
      <c r="F48" s="5"/>
      <c r="G48" s="49">
        <v>0.1416</v>
      </c>
      <c r="H48" s="8">
        <v>4.2500000000000003E-2</v>
      </c>
      <c r="I48" s="8">
        <f t="shared" si="1"/>
        <v>9.9099999999999994E-2</v>
      </c>
    </row>
    <row r="49" spans="1:9">
      <c r="A49" s="5">
        <v>2011</v>
      </c>
      <c r="B49" s="5"/>
      <c r="C49" s="94">
        <v>86.58</v>
      </c>
      <c r="D49" s="94"/>
      <c r="E49" s="94">
        <v>613.14</v>
      </c>
      <c r="F49" s="5"/>
      <c r="G49" s="49">
        <v>0.1452</v>
      </c>
      <c r="H49" s="8">
        <v>3.8100000000000002E-2</v>
      </c>
      <c r="I49" s="8">
        <f t="shared" si="1"/>
        <v>0.1071</v>
      </c>
    </row>
    <row r="50" spans="1:9">
      <c r="A50" s="230">
        <v>2012</v>
      </c>
      <c r="B50" s="230"/>
      <c r="C50" s="94">
        <v>86.51</v>
      </c>
      <c r="D50" s="94"/>
      <c r="E50" s="94">
        <v>666.97</v>
      </c>
      <c r="F50" s="230"/>
      <c r="G50" s="49">
        <v>0.13519999999999999</v>
      </c>
      <c r="H50" s="8">
        <v>2.4E-2</v>
      </c>
      <c r="I50" s="8">
        <f>+G50-H50</f>
        <v>0.11119999999999999</v>
      </c>
    </row>
    <row r="51" spans="1:9">
      <c r="A51" s="231">
        <v>2013</v>
      </c>
      <c r="B51" s="231"/>
      <c r="C51" s="94">
        <v>108.67</v>
      </c>
      <c r="D51" s="94"/>
      <c r="E51" s="94">
        <v>769.86</v>
      </c>
      <c r="F51" s="231"/>
      <c r="G51" s="49">
        <v>0.15129999999999999</v>
      </c>
      <c r="H51" s="8">
        <v>2.86E-2</v>
      </c>
      <c r="I51" s="8">
        <f>+G51-H51</f>
        <v>0.12269999999999999</v>
      </c>
    </row>
    <row r="52" spans="1:9">
      <c r="A52" s="54"/>
      <c r="B52" s="54"/>
      <c r="C52" s="112"/>
      <c r="D52" s="112"/>
      <c r="E52" s="112"/>
      <c r="F52" s="54"/>
      <c r="G52" s="113"/>
      <c r="H52" s="50"/>
      <c r="I52" s="50"/>
    </row>
    <row r="53" spans="1:9" ht="15.75">
      <c r="A53" s="5"/>
      <c r="B53" s="5"/>
      <c r="C53" s="5"/>
      <c r="D53" s="5"/>
      <c r="E53" s="5"/>
      <c r="F53" s="5"/>
      <c r="G53" s="65"/>
      <c r="H53" s="95"/>
    </row>
    <row r="54" spans="1:9" ht="15.75">
      <c r="A54" s="34" t="s">
        <v>33</v>
      </c>
      <c r="B54" s="34"/>
      <c r="C54" s="34"/>
      <c r="D54" s="34"/>
      <c r="E54" s="34"/>
      <c r="F54" s="34"/>
      <c r="G54" s="99"/>
      <c r="H54" s="100"/>
      <c r="I54" s="99">
        <f>AVERAGE(I16:I51)</f>
        <v>6.749802992836626E-2</v>
      </c>
    </row>
    <row r="55" spans="1:9" ht="15.75" thickBot="1">
      <c r="A55" s="233"/>
      <c r="B55" s="233"/>
      <c r="C55" s="233"/>
      <c r="D55" s="233"/>
      <c r="E55" s="233"/>
      <c r="F55" s="233"/>
      <c r="G55" s="233"/>
      <c r="H55" s="233"/>
      <c r="I55" s="233"/>
    </row>
    <row r="56" spans="1:9" ht="15.75" thickTop="1">
      <c r="A56" s="100"/>
      <c r="B56" s="100"/>
      <c r="C56" s="100"/>
      <c r="D56" s="100"/>
      <c r="E56" s="100"/>
      <c r="F56" s="100"/>
      <c r="G56" s="100"/>
      <c r="H56" s="100"/>
      <c r="I56" s="100"/>
    </row>
    <row r="57" spans="1:9">
      <c r="A57" s="100" t="s">
        <v>313</v>
      </c>
      <c r="B57" s="100"/>
      <c r="C57" s="100"/>
      <c r="D57" s="100"/>
      <c r="E57" s="100"/>
      <c r="F57" s="100"/>
      <c r="G57" s="100"/>
      <c r="H57" s="100"/>
      <c r="I57" s="100"/>
    </row>
    <row r="58" spans="1:9">
      <c r="A58" s="100"/>
      <c r="B58" s="100"/>
      <c r="C58" s="100"/>
      <c r="D58" s="100"/>
      <c r="E58" s="100"/>
      <c r="F58" s="100"/>
      <c r="G58" s="100"/>
      <c r="H58" s="100"/>
      <c r="I58" s="100"/>
    </row>
    <row r="59" spans="1:9">
      <c r="A59" s="4" t="s">
        <v>93</v>
      </c>
      <c r="I59" s="95"/>
    </row>
  </sheetData>
  <mergeCells count="3">
    <mergeCell ref="A5:I5"/>
    <mergeCell ref="A7:I7"/>
    <mergeCell ref="A6:I6"/>
  </mergeCells>
  <phoneticPr fontId="0" type="noConversion"/>
  <printOptions horizontalCentered="1"/>
  <pageMargins left="0.5" right="0.5" top="0.5" bottom="0.55000000000000004" header="0" footer="0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zoomScaleNormal="100" workbookViewId="0">
      <selection activeCell="G2" sqref="G2:I3"/>
    </sheetView>
  </sheetViews>
  <sheetFormatPr defaultColWidth="8.88671875" defaultRowHeight="15"/>
  <cols>
    <col min="1" max="2" width="9.77734375" style="154" customWidth="1"/>
    <col min="3" max="3" width="2.77734375" style="154" customWidth="1"/>
    <col min="4" max="4" width="9.77734375" style="154" customWidth="1"/>
    <col min="5" max="5" width="2.77734375" style="154" customWidth="1"/>
    <col min="6" max="6" width="9.77734375" style="154" customWidth="1"/>
    <col min="7" max="7" width="2.77734375" style="154" customWidth="1"/>
    <col min="8" max="8" width="9.77734375" style="154" customWidth="1"/>
    <col min="9" max="9" width="3.6640625" style="154" customWidth="1"/>
    <col min="10" max="10" width="7.33203125" style="156" customWidth="1"/>
    <col min="11" max="11" width="9.77734375" style="154" customWidth="1"/>
    <col min="12" max="12" width="10.6640625" style="154" bestFit="1" customWidth="1"/>
    <col min="13" max="16384" width="8.88671875" style="154"/>
  </cols>
  <sheetData>
    <row r="1" spans="1:11" ht="15.75">
      <c r="H1" s="155"/>
    </row>
    <row r="2" spans="1:11" ht="15.75">
      <c r="G2" s="155"/>
      <c r="H2" s="155"/>
    </row>
    <row r="3" spans="1:11" ht="15.75">
      <c r="G3" s="155"/>
      <c r="H3" s="155"/>
    </row>
    <row r="4" spans="1:11" ht="15.75">
      <c r="H4" s="155"/>
      <c r="I4" s="155"/>
    </row>
    <row r="5" spans="1:11" ht="20.25">
      <c r="A5" s="296" t="s">
        <v>127</v>
      </c>
      <c r="B5" s="296"/>
      <c r="C5" s="296"/>
      <c r="D5" s="296"/>
      <c r="E5" s="296"/>
      <c r="F5" s="296"/>
      <c r="G5" s="296"/>
      <c r="H5" s="296"/>
      <c r="I5" s="296"/>
    </row>
    <row r="6" spans="1:11" ht="15.75" thickBot="1">
      <c r="J6" s="157"/>
    </row>
    <row r="7" spans="1:11" ht="16.5" customHeight="1" thickTop="1">
      <c r="A7" s="158"/>
      <c r="B7" s="158"/>
      <c r="C7" s="158"/>
      <c r="D7" s="158"/>
      <c r="E7" s="158"/>
      <c r="F7" s="158"/>
      <c r="G7" s="158"/>
      <c r="H7" s="158"/>
      <c r="I7" s="158"/>
    </row>
    <row r="8" spans="1:11" ht="15.75">
      <c r="A8" s="156"/>
      <c r="B8" s="159" t="s">
        <v>128</v>
      </c>
      <c r="C8" s="156"/>
      <c r="D8" s="159" t="s">
        <v>129</v>
      </c>
      <c r="E8" s="156"/>
      <c r="F8" s="160" t="s">
        <v>130</v>
      </c>
      <c r="G8" s="156"/>
      <c r="H8" s="156"/>
      <c r="I8" s="156"/>
    </row>
    <row r="9" spans="1:11" ht="15.75">
      <c r="A9" s="156"/>
      <c r="B9" s="159" t="s">
        <v>131</v>
      </c>
      <c r="C9" s="156"/>
      <c r="D9" s="159" t="s">
        <v>132</v>
      </c>
      <c r="E9" s="156"/>
      <c r="F9" s="159" t="s">
        <v>133</v>
      </c>
      <c r="G9" s="156"/>
      <c r="H9" s="160" t="s">
        <v>134</v>
      </c>
      <c r="I9" s="156"/>
    </row>
    <row r="10" spans="1:11" ht="15.75">
      <c r="A10" s="159" t="s">
        <v>10</v>
      </c>
      <c r="B10" s="159" t="s">
        <v>135</v>
      </c>
      <c r="C10" s="156"/>
      <c r="D10" s="159" t="s">
        <v>135</v>
      </c>
      <c r="E10" s="156"/>
      <c r="F10" s="159" t="s">
        <v>94</v>
      </c>
      <c r="G10" s="156"/>
      <c r="H10" s="159" t="s">
        <v>136</v>
      </c>
      <c r="I10" s="156"/>
    </row>
    <row r="11" spans="1:11" ht="15.75">
      <c r="A11" s="161"/>
      <c r="B11" s="161"/>
      <c r="C11" s="162"/>
      <c r="D11" s="161"/>
      <c r="E11" s="162"/>
      <c r="F11" s="161"/>
      <c r="G11" s="162"/>
      <c r="H11" s="161"/>
      <c r="I11" s="162"/>
    </row>
    <row r="12" spans="1:11" ht="15" customHeight="1">
      <c r="A12" s="163"/>
      <c r="B12" s="163"/>
      <c r="C12" s="163"/>
      <c r="D12" s="163"/>
      <c r="E12" s="163"/>
      <c r="F12" s="163"/>
      <c r="G12" s="163"/>
      <c r="H12" s="163"/>
      <c r="I12" s="163"/>
      <c r="J12" s="163"/>
    </row>
    <row r="13" spans="1:11" ht="15" customHeight="1">
      <c r="A13" s="297" t="s">
        <v>137</v>
      </c>
      <c r="B13" s="297"/>
      <c r="C13" s="297"/>
      <c r="D13" s="297"/>
      <c r="E13" s="297"/>
      <c r="F13" s="297"/>
      <c r="G13" s="297"/>
      <c r="H13" s="297"/>
      <c r="I13" s="297"/>
      <c r="J13" s="157"/>
    </row>
    <row r="14" spans="1:11" ht="15" customHeight="1">
      <c r="A14" s="164" t="s">
        <v>138</v>
      </c>
      <c r="B14" s="165">
        <v>-1.0999999999999999E-2</v>
      </c>
      <c r="C14" s="165"/>
      <c r="D14" s="165">
        <v>-8.8999999999999996E-2</v>
      </c>
      <c r="E14" s="165"/>
      <c r="F14" s="165">
        <v>8.5000000000000006E-2</v>
      </c>
      <c r="G14" s="165"/>
      <c r="H14" s="165">
        <v>7.0000000000000007E-2</v>
      </c>
      <c r="I14" s="165"/>
      <c r="J14" s="166"/>
    </row>
    <row r="15" spans="1:11" ht="15" customHeight="1">
      <c r="A15" s="164" t="s">
        <v>139</v>
      </c>
      <c r="B15" s="165">
        <v>5.3999999999999999E-2</v>
      </c>
      <c r="C15" s="165"/>
      <c r="D15" s="165">
        <v>0.108</v>
      </c>
      <c r="E15" s="165"/>
      <c r="F15" s="165">
        <v>7.6999999999999999E-2</v>
      </c>
      <c r="G15" s="165"/>
      <c r="H15" s="165">
        <v>4.8000000000000001E-2</v>
      </c>
      <c r="I15" s="165"/>
    </row>
    <row r="16" spans="1:11" ht="15" customHeight="1">
      <c r="A16" s="164" t="s">
        <v>140</v>
      </c>
      <c r="B16" s="165">
        <v>5.5E-2</v>
      </c>
      <c r="C16" s="165"/>
      <c r="D16" s="165">
        <v>5.8999999999999997E-2</v>
      </c>
      <c r="E16" s="165"/>
      <c r="F16" s="165">
        <v>7.0000000000000007E-2</v>
      </c>
      <c r="G16" s="165"/>
      <c r="H16" s="165">
        <v>6.8000000000000005E-2</v>
      </c>
      <c r="I16" s="165"/>
      <c r="J16" s="167"/>
      <c r="K16" s="168"/>
    </row>
    <row r="17" spans="1:11" ht="15" customHeight="1">
      <c r="A17" s="164" t="s">
        <v>141</v>
      </c>
      <c r="B17" s="165">
        <v>0.05</v>
      </c>
      <c r="C17" s="165"/>
      <c r="D17" s="165">
        <v>5.7000000000000002E-2</v>
      </c>
      <c r="E17" s="165"/>
      <c r="F17" s="165">
        <v>0.06</v>
      </c>
      <c r="G17" s="165"/>
      <c r="H17" s="165">
        <v>0.09</v>
      </c>
      <c r="I17" s="165"/>
      <c r="J17" s="167"/>
      <c r="K17" s="168"/>
    </row>
    <row r="18" spans="1:11" ht="15" customHeight="1">
      <c r="A18" s="164" t="s">
        <v>142</v>
      </c>
      <c r="B18" s="165">
        <v>2.8000000000000001E-2</v>
      </c>
      <c r="C18" s="165"/>
      <c r="D18" s="165">
        <v>4.3999999999999997E-2</v>
      </c>
      <c r="E18" s="165"/>
      <c r="F18" s="165">
        <v>5.8000000000000003E-2</v>
      </c>
      <c r="G18" s="165"/>
      <c r="H18" s="165">
        <v>0.13300000000000001</v>
      </c>
      <c r="I18" s="165"/>
    </row>
    <row r="19" spans="1:11" ht="15" customHeight="1">
      <c r="A19" s="164" t="s">
        <v>143</v>
      </c>
      <c r="B19" s="165">
        <v>-2E-3</v>
      </c>
      <c r="C19" s="165"/>
      <c r="D19" s="165">
        <v>-1.9E-2</v>
      </c>
      <c r="E19" s="165"/>
      <c r="F19" s="165">
        <v>7.0000000000000007E-2</v>
      </c>
      <c r="G19" s="165"/>
      <c r="H19" s="165">
        <v>0.124</v>
      </c>
      <c r="I19" s="165"/>
      <c r="J19" s="167"/>
      <c r="K19" s="168"/>
    </row>
    <row r="20" spans="1:11" ht="15" customHeight="1">
      <c r="A20" s="164" t="s">
        <v>144</v>
      </c>
      <c r="B20" s="165">
        <v>1.7999999999999999E-2</v>
      </c>
      <c r="C20" s="165"/>
      <c r="D20" s="165">
        <v>1.9E-2</v>
      </c>
      <c r="E20" s="165"/>
      <c r="F20" s="165">
        <v>7.4999999999999997E-2</v>
      </c>
      <c r="G20" s="165"/>
      <c r="H20" s="165">
        <v>8.8999999999999996E-2</v>
      </c>
      <c r="I20" s="165"/>
      <c r="J20" s="167"/>
      <c r="K20" s="168"/>
    </row>
    <row r="21" spans="1:11" ht="15" customHeight="1">
      <c r="A21" s="164" t="s">
        <v>145</v>
      </c>
      <c r="B21" s="165">
        <v>-2.1000000000000001E-2</v>
      </c>
      <c r="C21" s="165"/>
      <c r="D21" s="165">
        <v>-4.3999999999999997E-2</v>
      </c>
      <c r="E21" s="165"/>
      <c r="F21" s="165">
        <v>9.5000000000000001E-2</v>
      </c>
      <c r="G21" s="165"/>
      <c r="H21" s="165">
        <v>3.7999999999999999E-2</v>
      </c>
      <c r="I21" s="165"/>
      <c r="J21" s="167"/>
      <c r="K21" s="168"/>
    </row>
    <row r="22" spans="1:11" ht="15" customHeight="1">
      <c r="A22" s="164"/>
      <c r="B22" s="165"/>
      <c r="C22" s="165"/>
      <c r="D22" s="165"/>
      <c r="E22" s="165"/>
      <c r="F22" s="165"/>
      <c r="G22" s="165"/>
      <c r="H22" s="165"/>
      <c r="I22" s="165"/>
      <c r="J22" s="167"/>
      <c r="K22" s="168"/>
    </row>
    <row r="23" spans="1:11" ht="15" customHeight="1">
      <c r="A23" s="298" t="s">
        <v>146</v>
      </c>
      <c r="B23" s="298"/>
      <c r="C23" s="298"/>
      <c r="D23" s="298"/>
      <c r="E23" s="298"/>
      <c r="F23" s="298"/>
      <c r="G23" s="298"/>
      <c r="H23" s="298"/>
      <c r="I23" s="298"/>
      <c r="J23" s="169"/>
      <c r="K23" s="168"/>
    </row>
    <row r="24" spans="1:11" ht="15" customHeight="1">
      <c r="A24" s="164" t="s">
        <v>147</v>
      </c>
      <c r="B24" s="165">
        <v>0.04</v>
      </c>
      <c r="C24" s="165"/>
      <c r="D24" s="165">
        <v>3.6999999999999998E-2</v>
      </c>
      <c r="E24" s="165"/>
      <c r="F24" s="165">
        <v>9.5000000000000001E-2</v>
      </c>
      <c r="G24" s="165"/>
      <c r="H24" s="165">
        <v>3.7999999999999999E-2</v>
      </c>
      <c r="I24" s="165"/>
      <c r="J24" s="167"/>
      <c r="K24" s="168"/>
    </row>
    <row r="25" spans="1:11" ht="15" customHeight="1">
      <c r="A25" s="164" t="s">
        <v>148</v>
      </c>
      <c r="B25" s="165">
        <v>6.8000000000000005E-2</v>
      </c>
      <c r="C25" s="165"/>
      <c r="D25" s="165">
        <v>9.2999999999999999E-2</v>
      </c>
      <c r="E25" s="165"/>
      <c r="F25" s="165">
        <v>7.4999999999999997E-2</v>
      </c>
      <c r="G25" s="165"/>
      <c r="H25" s="165">
        <v>3.9E-2</v>
      </c>
      <c r="I25" s="165"/>
      <c r="J25" s="167"/>
      <c r="K25" s="168"/>
    </row>
    <row r="26" spans="1:11" ht="15" customHeight="1">
      <c r="A26" s="164" t="s">
        <v>149</v>
      </c>
      <c r="B26" s="165">
        <v>3.6999999999999998E-2</v>
      </c>
      <c r="C26" s="165"/>
      <c r="D26" s="165">
        <v>1.7000000000000001E-2</v>
      </c>
      <c r="E26" s="165"/>
      <c r="F26" s="165">
        <v>7.1999999999999995E-2</v>
      </c>
      <c r="G26" s="165"/>
      <c r="H26" s="165">
        <v>3.7999999999999999E-2</v>
      </c>
      <c r="I26" s="165"/>
      <c r="J26" s="167"/>
      <c r="K26" s="168"/>
    </row>
    <row r="27" spans="1:11" ht="15" customHeight="1">
      <c r="A27" s="164" t="s">
        <v>150</v>
      </c>
      <c r="B27" s="165">
        <v>3.1E-2</v>
      </c>
      <c r="C27" s="165"/>
      <c r="D27" s="165">
        <v>8.9999999999999993E-3</v>
      </c>
      <c r="E27" s="165"/>
      <c r="F27" s="165">
        <v>7.0000000000000007E-2</v>
      </c>
      <c r="G27" s="165"/>
      <c r="H27" s="165">
        <v>1.0999999999999999E-2</v>
      </c>
      <c r="I27" s="165"/>
      <c r="J27" s="167"/>
      <c r="K27" s="168"/>
    </row>
    <row r="28" spans="1:11" ht="15" customHeight="1">
      <c r="A28" s="164" t="s">
        <v>151</v>
      </c>
      <c r="B28" s="165">
        <v>2.9000000000000001E-2</v>
      </c>
      <c r="C28" s="165"/>
      <c r="D28" s="165">
        <v>4.9000000000000002E-2</v>
      </c>
      <c r="E28" s="165"/>
      <c r="F28" s="165">
        <v>6.2E-2</v>
      </c>
      <c r="G28" s="165"/>
      <c r="H28" s="165">
        <v>4.3999999999999997E-2</v>
      </c>
      <c r="I28" s="165"/>
      <c r="J28" s="167"/>
      <c r="K28" s="168"/>
    </row>
    <row r="29" spans="1:11" ht="15" customHeight="1">
      <c r="A29" s="164" t="s">
        <v>152</v>
      </c>
      <c r="B29" s="165">
        <v>3.7999999999999999E-2</v>
      </c>
      <c r="C29" s="165"/>
      <c r="D29" s="165">
        <v>4.4999999999999998E-2</v>
      </c>
      <c r="E29" s="165"/>
      <c r="F29" s="165">
        <v>5.5E-2</v>
      </c>
      <c r="G29" s="165"/>
      <c r="H29" s="165">
        <v>4.3999999999999997E-2</v>
      </c>
      <c r="I29" s="165"/>
      <c r="J29" s="167"/>
      <c r="K29" s="168"/>
    </row>
    <row r="30" spans="1:11" ht="15" customHeight="1">
      <c r="A30" s="164" t="s">
        <v>153</v>
      </c>
      <c r="B30" s="165">
        <v>3.5000000000000003E-2</v>
      </c>
      <c r="C30" s="165"/>
      <c r="D30" s="165">
        <v>1.7999999999999999E-2</v>
      </c>
      <c r="E30" s="165"/>
      <c r="F30" s="165">
        <v>5.2999999999999999E-2</v>
      </c>
      <c r="G30" s="165"/>
      <c r="H30" s="165">
        <v>4.5999999999999999E-2</v>
      </c>
      <c r="I30" s="165"/>
      <c r="J30" s="167"/>
      <c r="K30" s="168"/>
    </row>
    <row r="31" spans="1:11" ht="15" customHeight="1">
      <c r="A31" s="164" t="s">
        <v>154</v>
      </c>
      <c r="B31" s="165">
        <v>1.7999999999999999E-2</v>
      </c>
      <c r="C31" s="165"/>
      <c r="D31" s="165">
        <v>-2E-3</v>
      </c>
      <c r="E31" s="165"/>
      <c r="F31" s="165">
        <v>5.6000000000000001E-2</v>
      </c>
      <c r="G31" s="165"/>
      <c r="H31" s="165">
        <v>6.0999999999999999E-2</v>
      </c>
      <c r="I31" s="165"/>
      <c r="J31" s="167"/>
      <c r="K31" s="168"/>
    </row>
    <row r="32" spans="1:11" ht="15" customHeight="1">
      <c r="A32" s="164" t="s">
        <v>155</v>
      </c>
      <c r="B32" s="165">
        <v>-5.0000000000000001E-3</v>
      </c>
      <c r="C32" s="165"/>
      <c r="D32" s="165">
        <v>-0.02</v>
      </c>
      <c r="E32" s="165"/>
      <c r="F32" s="165">
        <v>6.8000000000000005E-2</v>
      </c>
      <c r="G32" s="165"/>
      <c r="H32" s="165">
        <v>3.1E-2</v>
      </c>
      <c r="I32" s="165"/>
      <c r="J32" s="167"/>
      <c r="K32" s="168"/>
    </row>
    <row r="33" spans="1:11" ht="15" customHeight="1">
      <c r="A33" s="164"/>
      <c r="B33" s="165"/>
      <c r="C33" s="165"/>
      <c r="D33" s="165"/>
      <c r="E33" s="165"/>
      <c r="F33" s="165"/>
      <c r="G33" s="165"/>
      <c r="H33" s="165"/>
      <c r="I33" s="165"/>
      <c r="J33" s="167"/>
      <c r="K33" s="168"/>
    </row>
    <row r="34" spans="1:11" ht="15" customHeight="1">
      <c r="A34" s="297" t="s">
        <v>156</v>
      </c>
      <c r="B34" s="297"/>
      <c r="C34" s="297"/>
      <c r="D34" s="297"/>
      <c r="E34" s="297"/>
      <c r="F34" s="297"/>
      <c r="G34" s="297"/>
      <c r="H34" s="297"/>
      <c r="I34" s="297"/>
      <c r="J34" s="157"/>
    </row>
    <row r="35" spans="1:11" ht="15" customHeight="1">
      <c r="A35" s="164" t="s">
        <v>1</v>
      </c>
      <c r="B35" s="165">
        <v>0.03</v>
      </c>
      <c r="C35" s="165" t="s">
        <v>157</v>
      </c>
      <c r="D35" s="165">
        <v>3.1E-2</v>
      </c>
      <c r="E35" s="165"/>
      <c r="F35" s="165">
        <v>7.4999999999999997E-2</v>
      </c>
      <c r="G35" s="165"/>
      <c r="H35" s="165">
        <v>2.9000000000000001E-2</v>
      </c>
      <c r="I35" s="165"/>
    </row>
    <row r="36" spans="1:11" ht="15" customHeight="1">
      <c r="A36" s="164" t="s">
        <v>2</v>
      </c>
      <c r="B36" s="165">
        <v>2.7E-2</v>
      </c>
      <c r="C36" s="165"/>
      <c r="D36" s="165">
        <v>3.4000000000000002E-2</v>
      </c>
      <c r="E36" s="165"/>
      <c r="F36" s="165">
        <v>6.9000000000000006E-2</v>
      </c>
      <c r="G36" s="165"/>
      <c r="H36" s="165">
        <v>2.7E-2</v>
      </c>
      <c r="I36" s="165"/>
    </row>
    <row r="37" spans="1:11" ht="15" customHeight="1">
      <c r="A37" s="164" t="s">
        <v>3</v>
      </c>
      <c r="B37" s="165">
        <v>0.04</v>
      </c>
      <c r="C37" s="165"/>
      <c r="D37" s="165">
        <v>5.5E-2</v>
      </c>
      <c r="E37" s="165"/>
      <c r="F37" s="165">
        <v>6.0999999999999999E-2</v>
      </c>
      <c r="G37" s="165"/>
      <c r="H37" s="165">
        <v>2.7E-2</v>
      </c>
      <c r="I37" s="165"/>
    </row>
    <row r="38" spans="1:11" ht="15" customHeight="1">
      <c r="A38" s="164" t="s">
        <v>4</v>
      </c>
      <c r="B38" s="165">
        <v>3.6999999999999998E-2</v>
      </c>
      <c r="C38" s="165"/>
      <c r="D38" s="165">
        <v>4.8000000000000001E-2</v>
      </c>
      <c r="E38" s="165"/>
      <c r="F38" s="165">
        <v>5.6000000000000001E-2</v>
      </c>
      <c r="G38" s="165"/>
      <c r="H38" s="165">
        <v>2.5000000000000001E-2</v>
      </c>
      <c r="I38" s="165"/>
    </row>
    <row r="39" spans="1:11" ht="15" customHeight="1">
      <c r="A39" s="164" t="s">
        <v>5</v>
      </c>
      <c r="B39" s="165">
        <v>4.4999999999999998E-2</v>
      </c>
      <c r="C39" s="165"/>
      <c r="D39" s="165">
        <v>4.2999999999999997E-2</v>
      </c>
      <c r="E39" s="165"/>
      <c r="F39" s="165">
        <v>5.3999999999999999E-2</v>
      </c>
      <c r="G39" s="165"/>
      <c r="H39" s="165">
        <v>3.3000000000000002E-2</v>
      </c>
      <c r="I39" s="165"/>
    </row>
    <row r="40" spans="1:11" ht="15" customHeight="1">
      <c r="A40" s="164" t="s">
        <v>6</v>
      </c>
      <c r="B40" s="165">
        <v>4.4999999999999998E-2</v>
      </c>
      <c r="C40" s="165"/>
      <c r="D40" s="165">
        <v>7.2999999999999995E-2</v>
      </c>
      <c r="E40" s="165"/>
      <c r="F40" s="165">
        <v>4.9000000000000002E-2</v>
      </c>
      <c r="G40" s="165"/>
      <c r="H40" s="165">
        <v>1.7000000000000001E-2</v>
      </c>
      <c r="I40" s="165"/>
    </row>
    <row r="41" spans="1:11" ht="15" customHeight="1">
      <c r="A41" s="170">
        <v>1998</v>
      </c>
      <c r="B41" s="165">
        <v>4.2000000000000003E-2</v>
      </c>
      <c r="C41" s="165"/>
      <c r="D41" s="165">
        <v>5.8000000000000003E-2</v>
      </c>
      <c r="E41" s="165"/>
      <c r="F41" s="165">
        <v>4.4999999999999998E-2</v>
      </c>
      <c r="G41" s="165"/>
      <c r="H41" s="165">
        <v>1.6E-2</v>
      </c>
      <c r="I41" s="165"/>
      <c r="J41" s="167"/>
      <c r="K41" s="168"/>
    </row>
    <row r="42" spans="1:11" ht="15" customHeight="1">
      <c r="A42" s="170">
        <v>1999</v>
      </c>
      <c r="B42" s="165">
        <v>3.6999999999999998E-2</v>
      </c>
      <c r="C42" s="165"/>
      <c r="D42" s="165">
        <v>4.4999999999999998E-2</v>
      </c>
      <c r="E42" s="165"/>
      <c r="F42" s="165">
        <v>4.2000000000000003E-2</v>
      </c>
      <c r="G42" s="165"/>
      <c r="H42" s="165">
        <v>2.7E-2</v>
      </c>
      <c r="I42" s="165"/>
    </row>
    <row r="43" spans="1:11" ht="15" customHeight="1">
      <c r="A43" s="170">
        <v>2000</v>
      </c>
      <c r="B43" s="165">
        <v>4.1000000000000002E-2</v>
      </c>
      <c r="C43" s="165"/>
      <c r="D43" s="165">
        <v>0.04</v>
      </c>
      <c r="E43" s="165"/>
      <c r="F43" s="165">
        <v>0.04</v>
      </c>
      <c r="G43" s="165"/>
      <c r="H43" s="165">
        <v>3.4000000000000002E-2</v>
      </c>
      <c r="I43" s="165"/>
    </row>
    <row r="44" spans="1:11" ht="15" customHeight="1">
      <c r="A44" s="170">
        <v>2001</v>
      </c>
      <c r="B44" s="165">
        <v>1.0999999999999999E-2</v>
      </c>
      <c r="C44" s="165"/>
      <c r="D44" s="165">
        <v>-3.4000000000000002E-2</v>
      </c>
      <c r="E44" s="165"/>
      <c r="F44" s="165">
        <v>4.7E-2</v>
      </c>
      <c r="G44" s="165"/>
      <c r="H44" s="165">
        <v>1.6E-2</v>
      </c>
      <c r="I44" s="165"/>
    </row>
    <row r="45" spans="1:11" ht="15" customHeight="1">
      <c r="A45" s="164"/>
      <c r="B45" s="165"/>
      <c r="C45" s="165"/>
      <c r="D45" s="165"/>
      <c r="E45" s="165"/>
      <c r="F45" s="165"/>
      <c r="G45" s="165"/>
      <c r="H45" s="165"/>
      <c r="I45" s="165"/>
    </row>
    <row r="46" spans="1:11" ht="15" customHeight="1">
      <c r="A46" s="297" t="s">
        <v>158</v>
      </c>
      <c r="B46" s="297"/>
      <c r="C46" s="297"/>
      <c r="D46" s="297"/>
      <c r="E46" s="297"/>
      <c r="F46" s="297"/>
      <c r="G46" s="297"/>
      <c r="H46" s="297"/>
      <c r="I46" s="297"/>
      <c r="J46" s="155"/>
    </row>
    <row r="47" spans="1:11" ht="15" customHeight="1">
      <c r="A47" s="170">
        <v>2002</v>
      </c>
      <c r="B47" s="165">
        <v>1.7999999999999999E-2</v>
      </c>
      <c r="C47" s="165"/>
      <c r="D47" s="171">
        <v>2E-3</v>
      </c>
      <c r="E47" s="165"/>
      <c r="F47" s="165">
        <v>5.8000000000000003E-2</v>
      </c>
      <c r="G47" s="165"/>
      <c r="H47" s="171">
        <v>2.4E-2</v>
      </c>
      <c r="I47" s="171"/>
      <c r="J47" s="171"/>
    </row>
    <row r="48" spans="1:11" ht="15" customHeight="1">
      <c r="A48" s="170">
        <v>2003</v>
      </c>
      <c r="B48" s="165">
        <v>2.8000000000000001E-2</v>
      </c>
      <c r="C48" s="165"/>
      <c r="D48" s="171">
        <v>1.2E-2</v>
      </c>
      <c r="E48" s="165"/>
      <c r="F48" s="165">
        <v>0.06</v>
      </c>
      <c r="G48" s="165"/>
      <c r="H48" s="171">
        <v>1.9E-2</v>
      </c>
      <c r="I48" s="171"/>
      <c r="J48" s="171"/>
    </row>
    <row r="49" spans="1:10" ht="15" customHeight="1">
      <c r="A49" s="170">
        <v>2004</v>
      </c>
      <c r="B49" s="165">
        <v>3.7999999999999999E-2</v>
      </c>
      <c r="C49" s="165"/>
      <c r="D49" s="171">
        <v>2.3E-2</v>
      </c>
      <c r="E49" s="165"/>
      <c r="F49" s="165">
        <v>5.5E-2</v>
      </c>
      <c r="G49" s="165"/>
      <c r="H49" s="171">
        <v>3.3000000000000002E-2</v>
      </c>
      <c r="I49" s="171"/>
      <c r="J49" s="171"/>
    </row>
    <row r="50" spans="1:10" ht="15" customHeight="1">
      <c r="A50" s="170">
        <v>2005</v>
      </c>
      <c r="B50" s="165">
        <v>3.3000000000000002E-2</v>
      </c>
      <c r="C50" s="165"/>
      <c r="D50" s="171">
        <v>3.2000000000000001E-2</v>
      </c>
      <c r="E50" s="165"/>
      <c r="F50" s="165">
        <v>5.0999999999999997E-2</v>
      </c>
      <c r="G50" s="165"/>
      <c r="H50" s="171">
        <v>3.4000000000000002E-2</v>
      </c>
      <c r="I50" s="171"/>
      <c r="J50" s="171"/>
    </row>
    <row r="51" spans="1:10" ht="15" customHeight="1">
      <c r="A51" s="170">
        <v>2006</v>
      </c>
      <c r="B51" s="165">
        <v>2.7E-2</v>
      </c>
      <c r="C51" s="165"/>
      <c r="D51" s="171">
        <v>2.1999999999999999E-2</v>
      </c>
      <c r="E51" s="165"/>
      <c r="F51" s="165">
        <v>4.5999999999999999E-2</v>
      </c>
      <c r="G51" s="165"/>
      <c r="H51" s="171">
        <v>2.5000000000000001E-2</v>
      </c>
      <c r="I51" s="171"/>
      <c r="J51" s="171"/>
    </row>
    <row r="52" spans="1:10" ht="15" customHeight="1">
      <c r="A52" s="170">
        <v>2007</v>
      </c>
      <c r="B52" s="165">
        <v>1.7999999999999999E-2</v>
      </c>
      <c r="C52" s="165"/>
      <c r="D52" s="171">
        <v>2.5000000000000001E-2</v>
      </c>
      <c r="E52" s="165"/>
      <c r="F52" s="165">
        <v>4.5999999999999999E-2</v>
      </c>
      <c r="G52" s="165"/>
      <c r="H52" s="171">
        <v>4.1000000000000002E-2</v>
      </c>
      <c r="I52" s="171"/>
      <c r="J52" s="171"/>
    </row>
    <row r="53" spans="1:10" ht="15" customHeight="1">
      <c r="A53" s="170">
        <v>2008</v>
      </c>
      <c r="B53" s="165">
        <v>-3.0000000000000001E-3</v>
      </c>
      <c r="C53" s="165"/>
      <c r="D53" s="171">
        <v>-3.4000000000000002E-2</v>
      </c>
      <c r="E53" s="165"/>
      <c r="F53" s="165">
        <v>5.8000000000000003E-2</v>
      </c>
      <c r="G53" s="165"/>
      <c r="H53" s="171">
        <v>1E-3</v>
      </c>
      <c r="I53" s="171"/>
      <c r="J53" s="171"/>
    </row>
    <row r="54" spans="1:10" ht="15" customHeight="1">
      <c r="A54" s="172">
        <v>2009</v>
      </c>
      <c r="B54" s="173">
        <v>-2.8000000000000001E-2</v>
      </c>
      <c r="C54" s="173"/>
      <c r="D54" s="174">
        <v>-0.113</v>
      </c>
      <c r="E54" s="173"/>
      <c r="F54" s="173">
        <v>9.2999999999999999E-2</v>
      </c>
      <c r="G54" s="173"/>
      <c r="H54" s="174">
        <v>2.7E-2</v>
      </c>
      <c r="I54" s="174"/>
      <c r="J54" s="174"/>
    </row>
    <row r="55" spans="1:10" ht="15" customHeight="1">
      <c r="A55" s="172"/>
      <c r="B55" s="173"/>
      <c r="C55" s="173"/>
      <c r="D55" s="174"/>
      <c r="E55" s="173"/>
      <c r="F55" s="173"/>
      <c r="G55" s="173"/>
      <c r="H55" s="174"/>
      <c r="I55" s="174"/>
      <c r="J55" s="174"/>
    </row>
    <row r="56" spans="1:10" ht="15" customHeight="1">
      <c r="A56" s="295" t="s">
        <v>159</v>
      </c>
      <c r="B56" s="295"/>
      <c r="C56" s="295"/>
      <c r="D56" s="295"/>
      <c r="E56" s="295"/>
      <c r="F56" s="295"/>
      <c r="G56" s="295"/>
      <c r="H56" s="295"/>
      <c r="I56" s="295"/>
      <c r="J56" s="174"/>
    </row>
    <row r="57" spans="1:10" ht="15" customHeight="1">
      <c r="A57" s="172">
        <v>2010</v>
      </c>
      <c r="B57" s="173">
        <v>2.5000000000000001E-2</v>
      </c>
      <c r="C57" s="173"/>
      <c r="D57" s="174">
        <v>5.7000000000000002E-2</v>
      </c>
      <c r="E57" s="173"/>
      <c r="F57" s="173">
        <v>9.6000000000000002E-2</v>
      </c>
      <c r="G57" s="173"/>
      <c r="H57" s="174">
        <v>1.4999999999999999E-2</v>
      </c>
      <c r="I57" s="174"/>
    </row>
    <row r="58" spans="1:10" ht="15" customHeight="1">
      <c r="A58" s="172">
        <v>2011</v>
      </c>
      <c r="B58" s="173">
        <v>1.6E-2</v>
      </c>
      <c r="C58" s="173"/>
      <c r="D58" s="174">
        <v>3.3000000000000002E-2</v>
      </c>
      <c r="E58" s="173"/>
      <c r="F58" s="173">
        <v>8.8999999999999996E-2</v>
      </c>
      <c r="G58" s="173"/>
      <c r="H58" s="174">
        <v>0.03</v>
      </c>
      <c r="I58" s="174"/>
    </row>
    <row r="59" spans="1:10" ht="15" customHeight="1">
      <c r="A59" s="172">
        <v>2012</v>
      </c>
      <c r="B59" s="173">
        <v>2.3E-2</v>
      </c>
      <c r="C59" s="173"/>
      <c r="D59" s="174">
        <v>3.7999999999999999E-2</v>
      </c>
      <c r="E59" s="173"/>
      <c r="F59" s="173">
        <v>8.1000000000000003E-2</v>
      </c>
      <c r="G59" s="173"/>
      <c r="H59" s="174">
        <v>1.7000000000000001E-2</v>
      </c>
      <c r="I59" s="174"/>
    </row>
    <row r="60" spans="1:10" ht="15" customHeight="1">
      <c r="A60" s="172">
        <v>2013</v>
      </c>
      <c r="B60" s="173">
        <v>2.1999999999999999E-2</v>
      </c>
      <c r="C60" s="173"/>
      <c r="D60" s="174">
        <v>2.9000000000000001E-2</v>
      </c>
      <c r="E60" s="173"/>
      <c r="F60" s="173">
        <v>7.3999999999999996E-2</v>
      </c>
      <c r="G60" s="173"/>
      <c r="H60" s="174">
        <v>1.4999999999999999E-2</v>
      </c>
      <c r="I60" s="174"/>
    </row>
    <row r="61" spans="1:10" ht="15" customHeight="1" thickBot="1">
      <c r="A61" s="175"/>
      <c r="B61" s="176"/>
      <c r="C61" s="176"/>
      <c r="D61" s="176"/>
      <c r="E61" s="176"/>
      <c r="F61" s="176"/>
      <c r="G61" s="176"/>
      <c r="H61" s="176"/>
      <c r="I61" s="176"/>
    </row>
    <row r="62" spans="1:10" ht="15" customHeight="1" thickTop="1">
      <c r="A62" s="163"/>
      <c r="B62" s="173"/>
      <c r="C62" s="173"/>
      <c r="D62" s="173"/>
      <c r="E62" s="173"/>
      <c r="F62" s="173"/>
      <c r="G62" s="173"/>
      <c r="H62" s="173"/>
      <c r="I62" s="173"/>
      <c r="J62" s="163"/>
    </row>
    <row r="63" spans="1:10">
      <c r="A63" s="154" t="s">
        <v>160</v>
      </c>
      <c r="J63" s="163"/>
    </row>
    <row r="64" spans="1:10">
      <c r="J64" s="163"/>
    </row>
    <row r="65" spans="1:9">
      <c r="A65" s="154" t="s">
        <v>161</v>
      </c>
      <c r="B65" s="165"/>
      <c r="C65" s="165"/>
      <c r="D65" s="165"/>
      <c r="E65" s="165"/>
      <c r="F65" s="165"/>
      <c r="G65" s="165"/>
      <c r="H65" s="165"/>
      <c r="I65" s="165"/>
    </row>
    <row r="66" spans="1:9">
      <c r="B66" s="165"/>
      <c r="C66" s="165"/>
      <c r="D66" s="165"/>
      <c r="E66" s="165"/>
      <c r="F66" s="165"/>
      <c r="G66" s="165"/>
      <c r="H66" s="165"/>
      <c r="I66" s="165"/>
    </row>
    <row r="67" spans="1:9">
      <c r="B67" s="165"/>
      <c r="C67" s="165"/>
      <c r="D67" s="165"/>
      <c r="E67" s="165"/>
      <c r="F67" s="165"/>
      <c r="G67" s="165"/>
      <c r="H67" s="165"/>
      <c r="I67" s="165"/>
    </row>
  </sheetData>
  <mergeCells count="6">
    <mergeCell ref="A56:I56"/>
    <mergeCell ref="A5:I5"/>
    <mergeCell ref="A13:I13"/>
    <mergeCell ref="A23:I23"/>
    <mergeCell ref="A34:I34"/>
    <mergeCell ref="A46:I46"/>
  </mergeCells>
  <printOptions horizontalCentered="1" verticalCentered="1"/>
  <pageMargins left="0.5" right="0.5" top="0.5" bottom="0.5" header="0.5" footer="0.5"/>
  <pageSetup scale="66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4"/>
  <sheetViews>
    <sheetView zoomScaleNormal="100" workbookViewId="0">
      <selection activeCell="G3" sqref="G3:I3"/>
    </sheetView>
  </sheetViews>
  <sheetFormatPr defaultRowHeight="15"/>
  <cols>
    <col min="1" max="1" width="22.44140625" bestFit="1" customWidth="1"/>
    <col min="2" max="2" width="3.77734375" customWidth="1"/>
    <col min="3" max="3" width="10.33203125" bestFit="1" customWidth="1"/>
    <col min="4" max="4" width="3.77734375" customWidth="1"/>
    <col min="6" max="6" width="3.77734375" customWidth="1"/>
    <col min="8" max="8" width="3.77734375" customWidth="1"/>
  </cols>
  <sheetData>
    <row r="1" spans="1:9" ht="15.75">
      <c r="A1" s="13"/>
      <c r="B1" s="13"/>
      <c r="C1" s="13"/>
      <c r="D1" s="13"/>
      <c r="E1" s="13"/>
      <c r="F1" s="13"/>
      <c r="G1" s="1"/>
      <c r="H1" s="24"/>
      <c r="I1" s="13"/>
    </row>
    <row r="2" spans="1:9" ht="15.75">
      <c r="A2" s="13"/>
      <c r="B2" s="13"/>
      <c r="C2" s="13"/>
      <c r="D2" s="13"/>
      <c r="E2" s="13"/>
      <c r="F2" s="13"/>
      <c r="G2" s="1"/>
      <c r="I2" s="13"/>
    </row>
    <row r="3" spans="1:9" ht="15.75">
      <c r="A3" s="13"/>
      <c r="B3" s="13"/>
      <c r="C3" s="13"/>
      <c r="D3" s="13"/>
      <c r="E3" s="13"/>
      <c r="F3" s="13"/>
      <c r="G3" s="1"/>
      <c r="H3" s="1"/>
      <c r="I3" s="13"/>
    </row>
    <row r="4" spans="1:9" ht="15.75">
      <c r="A4" s="13"/>
      <c r="B4" s="13"/>
      <c r="C4" s="13"/>
      <c r="D4" s="13"/>
      <c r="E4" s="13"/>
      <c r="F4" s="13"/>
      <c r="G4" s="13"/>
      <c r="H4" s="13"/>
      <c r="I4" s="1"/>
    </row>
    <row r="5" spans="1:9" ht="15.75">
      <c r="A5" s="13"/>
      <c r="B5" s="13"/>
      <c r="C5" s="13"/>
      <c r="D5" s="13"/>
      <c r="E5" s="13"/>
      <c r="F5" s="13"/>
      <c r="G5" s="13"/>
      <c r="H5" s="13"/>
      <c r="I5" s="1"/>
    </row>
    <row r="6" spans="1:9" ht="20.25">
      <c r="A6" s="2" t="str">
        <f>'DCP-9, p 4'!A6</f>
        <v>PROXY COMPANIES</v>
      </c>
      <c r="B6" s="2"/>
      <c r="C6" s="2"/>
      <c r="D6" s="2"/>
      <c r="E6" s="2"/>
      <c r="F6" s="2"/>
      <c r="G6" s="2"/>
      <c r="H6" s="2"/>
      <c r="I6" s="2"/>
    </row>
    <row r="7" spans="1:9" ht="20.25">
      <c r="A7" s="2" t="s">
        <v>47</v>
      </c>
      <c r="B7" s="2"/>
      <c r="C7" s="2"/>
      <c r="D7" s="2"/>
      <c r="E7" s="2"/>
      <c r="F7" s="2"/>
      <c r="G7" s="2"/>
      <c r="H7" s="2"/>
      <c r="I7" s="2"/>
    </row>
    <row r="8" spans="1:9" ht="20.25">
      <c r="A8" s="307"/>
      <c r="B8" s="307"/>
      <c r="C8" s="307"/>
      <c r="D8" s="307"/>
      <c r="E8" s="307"/>
      <c r="F8" s="307"/>
      <c r="G8" s="307"/>
      <c r="H8" s="307"/>
      <c r="I8" s="311"/>
    </row>
    <row r="9" spans="1:9">
      <c r="A9" s="13"/>
      <c r="B9" s="13"/>
      <c r="C9" s="13"/>
      <c r="D9" s="13"/>
      <c r="E9" s="13"/>
      <c r="F9" s="13"/>
      <c r="G9" s="13"/>
      <c r="H9" s="13"/>
      <c r="I9" s="13"/>
    </row>
    <row r="10" spans="1:9" ht="15.75" thickBot="1">
      <c r="A10" s="13"/>
      <c r="B10" s="13"/>
      <c r="C10" s="13"/>
      <c r="D10" s="13"/>
      <c r="E10" s="13"/>
      <c r="F10" s="13"/>
      <c r="G10" s="13"/>
      <c r="H10" s="13"/>
      <c r="I10" s="13"/>
    </row>
    <row r="11" spans="1:9" ht="15.75" thickTop="1">
      <c r="A11" s="14"/>
      <c r="B11" s="14"/>
      <c r="C11" s="14"/>
      <c r="D11" s="14"/>
      <c r="E11" s="14"/>
      <c r="F11" s="14"/>
      <c r="G11" s="14"/>
      <c r="H11" s="14"/>
      <c r="I11" s="14"/>
    </row>
    <row r="12" spans="1:9" ht="15.75">
      <c r="A12" s="1"/>
      <c r="B12" s="1"/>
      <c r="C12" s="268" t="s">
        <v>49</v>
      </c>
      <c r="D12" s="268"/>
      <c r="E12" s="268"/>
      <c r="F12" s="268"/>
      <c r="G12" s="268" t="s">
        <v>83</v>
      </c>
      <c r="H12" s="268"/>
      <c r="I12" s="268" t="s">
        <v>51</v>
      </c>
    </row>
    <row r="13" spans="1:9" ht="15.75">
      <c r="A13" s="268" t="str">
        <f>'DCP-9, p 4'!A15</f>
        <v>COMPANY</v>
      </c>
      <c r="B13" s="1"/>
      <c r="C13" s="268" t="s">
        <v>8</v>
      </c>
      <c r="D13" s="268"/>
      <c r="E13" s="268" t="s">
        <v>50</v>
      </c>
      <c r="F13" s="268"/>
      <c r="G13" s="268" t="s">
        <v>84</v>
      </c>
      <c r="H13" s="268"/>
      <c r="I13" s="268" t="s">
        <v>46</v>
      </c>
    </row>
    <row r="14" spans="1:9">
      <c r="A14" s="35"/>
      <c r="B14" s="35"/>
      <c r="C14" s="35"/>
      <c r="D14" s="35"/>
      <c r="E14" s="35"/>
      <c r="F14" s="35"/>
      <c r="G14" s="35"/>
      <c r="H14" s="35"/>
      <c r="I14" s="35"/>
    </row>
    <row r="15" spans="1:9">
      <c r="A15" s="26"/>
      <c r="B15" s="26"/>
      <c r="C15" s="26"/>
      <c r="D15" s="26"/>
      <c r="E15" s="26"/>
      <c r="F15" s="26"/>
      <c r="G15" s="26"/>
      <c r="H15" s="26"/>
      <c r="I15" s="26"/>
    </row>
    <row r="16" spans="1:9">
      <c r="A16" s="13"/>
      <c r="B16" s="13"/>
      <c r="C16" s="13"/>
      <c r="D16" s="13"/>
      <c r="E16" s="13"/>
      <c r="F16" s="13"/>
      <c r="G16" s="13"/>
      <c r="H16" s="13"/>
      <c r="I16" s="13"/>
    </row>
    <row r="17" spans="1:16" ht="15.75">
      <c r="A17" s="24" t="str">
        <f>'DCP-9, p 4'!A19</f>
        <v>Parcell Proxy Group</v>
      </c>
      <c r="B17" s="13"/>
      <c r="C17" s="13"/>
      <c r="D17" s="13"/>
      <c r="E17" s="13"/>
      <c r="F17" s="13"/>
      <c r="G17" s="13"/>
      <c r="H17" s="13"/>
      <c r="I17" s="13"/>
    </row>
    <row r="18" spans="1:16">
      <c r="A18" s="13"/>
      <c r="B18" s="13"/>
      <c r="D18" s="13"/>
      <c r="E18" s="13"/>
      <c r="F18" s="13"/>
      <c r="G18" s="13"/>
      <c r="H18" s="13"/>
      <c r="I18" s="13"/>
    </row>
    <row r="19" spans="1:16">
      <c r="A19" s="13" t="str">
        <f>+'DCP-9, p 3'!A17</f>
        <v>Alliant Energy</v>
      </c>
      <c r="B19" s="13"/>
      <c r="C19" s="8">
        <f>+E74</f>
        <v>3.0066666666666669E-2</v>
      </c>
      <c r="D19" s="13"/>
      <c r="E19" s="9">
        <f>+'DCP-14, P 1'!E16</f>
        <v>0.8</v>
      </c>
      <c r="F19" s="13"/>
      <c r="G19" s="8">
        <v>5.8500000000000003E-2</v>
      </c>
      <c r="H19" s="13"/>
      <c r="I19" s="6">
        <f t="shared" ref="I19:I25" si="0">+C19+(E19*G19)</f>
        <v>7.686666666666668E-2</v>
      </c>
      <c r="P19" s="135"/>
    </row>
    <row r="20" spans="1:16">
      <c r="A20" s="13" t="str">
        <f>+'DCP-9, p 3'!A18</f>
        <v>DTE Energy</v>
      </c>
      <c r="B20" s="13"/>
      <c r="C20" s="8">
        <f t="shared" ref="C20:C25" si="1">+C19</f>
        <v>3.0066666666666669E-2</v>
      </c>
      <c r="D20" s="13"/>
      <c r="E20" s="9">
        <f>+'DCP-14, P 1'!E17</f>
        <v>0.75</v>
      </c>
      <c r="F20" s="13"/>
      <c r="G20" s="8">
        <f t="shared" ref="G20:G25" si="2">+G19</f>
        <v>5.8500000000000003E-2</v>
      </c>
      <c r="H20" s="13"/>
      <c r="I20" s="6">
        <f t="shared" si="0"/>
        <v>7.3941666666666669E-2</v>
      </c>
    </row>
    <row r="21" spans="1:16">
      <c r="A21" s="13" t="str">
        <f>+'DCP-9, p 3'!A19</f>
        <v>Northeast Utilities</v>
      </c>
      <c r="B21" s="13"/>
      <c r="C21" s="8">
        <f t="shared" si="1"/>
        <v>3.0066666666666669E-2</v>
      </c>
      <c r="D21" s="13"/>
      <c r="E21" s="9">
        <f>+'DCP-14, P 1'!E18</f>
        <v>0.75</v>
      </c>
      <c r="F21" s="13"/>
      <c r="G21" s="8">
        <f t="shared" si="2"/>
        <v>5.8500000000000003E-2</v>
      </c>
      <c r="H21" s="13"/>
      <c r="I21" s="6">
        <f t="shared" si="0"/>
        <v>7.3941666666666669E-2</v>
      </c>
    </row>
    <row r="22" spans="1:16">
      <c r="A22" s="13" t="str">
        <f>+'DCP-9, p 3'!A20</f>
        <v>OGE Energy</v>
      </c>
      <c r="B22" s="13"/>
      <c r="C22" s="8">
        <f>+C21</f>
        <v>3.0066666666666669E-2</v>
      </c>
      <c r="D22" s="13"/>
      <c r="E22" s="9">
        <f>+'DCP-14, P 1'!E19</f>
        <v>0.85</v>
      </c>
      <c r="F22" s="13"/>
      <c r="G22" s="8">
        <f>+G21</f>
        <v>5.8500000000000003E-2</v>
      </c>
      <c r="H22" s="13"/>
      <c r="I22" s="6">
        <f t="shared" si="0"/>
        <v>7.9791666666666664E-2</v>
      </c>
    </row>
    <row r="23" spans="1:16">
      <c r="A23" s="13" t="str">
        <f>+'DCP-9, p 3'!A21</f>
        <v>Pinnacle West Capital</v>
      </c>
      <c r="B23" s="13"/>
      <c r="C23" s="8">
        <f t="shared" si="1"/>
        <v>3.0066666666666669E-2</v>
      </c>
      <c r="D23" s="13"/>
      <c r="E23" s="9">
        <f>+'DCP-14, P 1'!E20</f>
        <v>0.7</v>
      </c>
      <c r="F23" s="13"/>
      <c r="G23" s="8">
        <f t="shared" si="2"/>
        <v>5.8500000000000003E-2</v>
      </c>
      <c r="H23" s="13"/>
      <c r="I23" s="6">
        <f t="shared" si="0"/>
        <v>7.1016666666666672E-2</v>
      </c>
    </row>
    <row r="24" spans="1:16">
      <c r="A24" s="13" t="str">
        <f>+'DCP-9, p 3'!A22</f>
        <v>Westar Energy</v>
      </c>
      <c r="B24" s="13"/>
      <c r="C24" s="8">
        <f>+C23</f>
        <v>3.0066666666666669E-2</v>
      </c>
      <c r="D24" s="13"/>
      <c r="E24" s="9">
        <f>+'DCP-14, P 1'!E21</f>
        <v>0.75</v>
      </c>
      <c r="F24" s="13"/>
      <c r="G24" s="8">
        <f>+G23</f>
        <v>5.8500000000000003E-2</v>
      </c>
      <c r="H24" s="13"/>
      <c r="I24" s="6">
        <f t="shared" si="0"/>
        <v>7.3941666666666669E-2</v>
      </c>
    </row>
    <row r="25" spans="1:16">
      <c r="A25" s="13" t="str">
        <f>+'DCP-9, p 3'!A23</f>
        <v>Wisconsin Energy</v>
      </c>
      <c r="B25" s="13"/>
      <c r="C25" s="8">
        <f t="shared" si="1"/>
        <v>3.0066666666666669E-2</v>
      </c>
      <c r="D25" s="13"/>
      <c r="E25" s="9">
        <f>+'DCP-14, P 1'!E22</f>
        <v>0.65</v>
      </c>
      <c r="F25" s="13"/>
      <c r="G25" s="8">
        <f t="shared" si="2"/>
        <v>5.8500000000000003E-2</v>
      </c>
      <c r="H25" s="13"/>
      <c r="I25" s="6">
        <f t="shared" si="0"/>
        <v>6.8091666666666675E-2</v>
      </c>
    </row>
    <row r="26" spans="1:16">
      <c r="A26" s="35"/>
      <c r="B26" s="35"/>
      <c r="C26" s="50"/>
      <c r="D26" s="35"/>
      <c r="E26" s="51"/>
      <c r="F26" s="35"/>
      <c r="G26" s="50"/>
      <c r="H26" s="35"/>
      <c r="I26" s="36"/>
    </row>
    <row r="27" spans="1:16">
      <c r="A27" s="13"/>
      <c r="B27" s="13"/>
      <c r="C27" s="8"/>
      <c r="D27" s="13"/>
      <c r="E27" s="9"/>
      <c r="F27" s="13"/>
      <c r="G27" s="8"/>
      <c r="H27" s="13"/>
      <c r="I27" s="6"/>
    </row>
    <row r="28" spans="1:16" ht="15.75">
      <c r="A28" s="13" t="s">
        <v>85</v>
      </c>
      <c r="B28" s="13"/>
      <c r="C28" s="8"/>
      <c r="D28" s="13"/>
      <c r="E28" s="9"/>
      <c r="F28" s="13"/>
      <c r="G28" s="8"/>
      <c r="H28" s="13"/>
      <c r="I28" s="23">
        <f>AVERAGE(I19:I25)</f>
        <v>7.3941666666666669E-2</v>
      </c>
    </row>
    <row r="29" spans="1:16" ht="15.75">
      <c r="A29" s="35"/>
      <c r="B29" s="35"/>
      <c r="C29" s="50"/>
      <c r="D29" s="35"/>
      <c r="E29" s="51"/>
      <c r="F29" s="35"/>
      <c r="G29" s="50"/>
      <c r="H29" s="35"/>
      <c r="I29" s="40"/>
    </row>
    <row r="30" spans="1:16" ht="15.75">
      <c r="A30" s="13"/>
      <c r="B30" s="13"/>
      <c r="C30" s="8"/>
      <c r="D30" s="13"/>
      <c r="E30" s="9"/>
      <c r="F30" s="13"/>
      <c r="G30" s="8"/>
      <c r="H30" s="13"/>
      <c r="I30" s="23"/>
    </row>
    <row r="31" spans="1:16" ht="15.75">
      <c r="A31" s="13" t="s">
        <v>82</v>
      </c>
      <c r="B31" s="13"/>
      <c r="C31" s="8"/>
      <c r="D31" s="13"/>
      <c r="E31" s="9"/>
      <c r="F31" s="13"/>
      <c r="G31" s="8"/>
      <c r="H31" s="13"/>
      <c r="I31" s="23">
        <f>MEDIAN(I19:I25)</f>
        <v>7.3941666666666669E-2</v>
      </c>
    </row>
    <row r="32" spans="1:16" ht="15.75" thickBot="1">
      <c r="A32" s="37"/>
      <c r="B32" s="37"/>
      <c r="C32" s="52"/>
      <c r="D32" s="37"/>
      <c r="E32" s="53"/>
      <c r="F32" s="37"/>
      <c r="G32" s="52"/>
      <c r="H32" s="37"/>
      <c r="I32" s="39"/>
    </row>
    <row r="33" spans="1:9" ht="15.75" thickTop="1">
      <c r="A33" s="27"/>
      <c r="B33" s="27"/>
      <c r="C33" s="87"/>
      <c r="D33" s="27"/>
      <c r="E33" s="88"/>
      <c r="F33" s="27"/>
      <c r="G33" s="87"/>
      <c r="H33" s="27"/>
      <c r="I33" s="33"/>
    </row>
    <row r="34" spans="1:9" ht="15.75">
      <c r="A34" s="24" t="str">
        <f>+'DCP-9, p 3'!A27</f>
        <v>Strunk Proxy Group</v>
      </c>
      <c r="B34" s="13"/>
      <c r="C34" s="8"/>
      <c r="D34" s="13"/>
      <c r="E34" s="9"/>
      <c r="F34" s="13"/>
      <c r="G34" s="8"/>
      <c r="H34" s="13"/>
      <c r="I34" s="6"/>
    </row>
    <row r="35" spans="1:9">
      <c r="A35" s="13"/>
      <c r="B35" s="13"/>
      <c r="C35" s="8"/>
      <c r="D35" s="13"/>
      <c r="E35" s="9"/>
      <c r="F35" s="13"/>
      <c r="G35" s="8"/>
      <c r="H35" s="13"/>
      <c r="I35" s="6"/>
    </row>
    <row r="36" spans="1:9">
      <c r="A36" s="13" t="str">
        <f>+'DCP-9, p 3'!A29</f>
        <v>Alliant Energy</v>
      </c>
      <c r="B36" s="13"/>
      <c r="C36" s="8">
        <f>+C23</f>
        <v>3.0066666666666669E-2</v>
      </c>
      <c r="D36" s="13"/>
      <c r="E36" s="9">
        <f>+'DCP-14, P 1'!E30</f>
        <v>0.8</v>
      </c>
      <c r="F36" s="13"/>
      <c r="G36" s="8">
        <f>+G23</f>
        <v>5.8500000000000003E-2</v>
      </c>
      <c r="H36" s="13"/>
      <c r="I36" s="6">
        <f t="shared" ref="I36:I38" si="3">+C36+(E36*G36)</f>
        <v>7.686666666666668E-2</v>
      </c>
    </row>
    <row r="37" spans="1:9">
      <c r="A37" s="13" t="str">
        <f>+'DCP-9, p 3'!A30</f>
        <v>American Electric Power</v>
      </c>
      <c r="B37" s="13"/>
      <c r="C37" s="8">
        <f>+C36</f>
        <v>3.0066666666666669E-2</v>
      </c>
      <c r="D37" s="13"/>
      <c r="E37" s="9">
        <f>+'DCP-14, P 1'!E31</f>
        <v>0.7</v>
      </c>
      <c r="F37" s="13"/>
      <c r="G37" s="8">
        <f>+G36</f>
        <v>5.8500000000000003E-2</v>
      </c>
      <c r="H37" s="13"/>
      <c r="I37" s="6">
        <f t="shared" si="3"/>
        <v>7.1016666666666672E-2</v>
      </c>
    </row>
    <row r="38" spans="1:9">
      <c r="A38" s="13" t="str">
        <f>+'DCP-9, p 3'!A31</f>
        <v>Avista Corp.</v>
      </c>
      <c r="B38" s="13"/>
      <c r="C38" s="8">
        <f>+C36</f>
        <v>3.0066666666666669E-2</v>
      </c>
      <c r="D38" s="13"/>
      <c r="E38" s="9">
        <f>+'DCP-14, P 1'!E32</f>
        <v>0.75</v>
      </c>
      <c r="F38" s="13"/>
      <c r="G38" s="8">
        <f>+G36</f>
        <v>5.8500000000000003E-2</v>
      </c>
      <c r="H38" s="13"/>
      <c r="I38" s="6">
        <f t="shared" si="3"/>
        <v>7.3941666666666669E-2</v>
      </c>
    </row>
    <row r="39" spans="1:9">
      <c r="A39" s="13" t="str">
        <f>+'DCP-9, p 3'!A32</f>
        <v>Black Hills Corp</v>
      </c>
      <c r="B39" s="13"/>
      <c r="C39" s="8">
        <f t="shared" ref="C39:C58" si="4">+C38</f>
        <v>3.0066666666666669E-2</v>
      </c>
      <c r="D39" s="13"/>
      <c r="E39" s="9">
        <f>+'DCP-14, P 1'!E33</f>
        <v>0.85</v>
      </c>
      <c r="F39" s="13"/>
      <c r="G39" s="8">
        <f t="shared" ref="G39:G58" si="5">+G37</f>
        <v>5.8500000000000003E-2</v>
      </c>
      <c r="H39" s="13"/>
      <c r="I39" s="6">
        <f t="shared" ref="I39:I58" si="6">+C39+(E39*G39)</f>
        <v>7.9791666666666664E-2</v>
      </c>
    </row>
    <row r="40" spans="1:9">
      <c r="A40" s="13" t="str">
        <f>+'DCP-9, p 3'!A33</f>
        <v>CenterPoint Energy</v>
      </c>
      <c r="B40" s="13"/>
      <c r="C40" s="8">
        <f t="shared" si="4"/>
        <v>3.0066666666666669E-2</v>
      </c>
      <c r="D40" s="13"/>
      <c r="E40" s="9">
        <f>+'DCP-14, P 1'!E34</f>
        <v>0.75</v>
      </c>
      <c r="F40" s="13"/>
      <c r="G40" s="8">
        <f t="shared" si="5"/>
        <v>5.8500000000000003E-2</v>
      </c>
      <c r="H40" s="13"/>
      <c r="I40" s="6">
        <f t="shared" si="6"/>
        <v>7.3941666666666669E-2</v>
      </c>
    </row>
    <row r="41" spans="1:9">
      <c r="A41" s="13" t="str">
        <f>+'DCP-9, p 3'!A34</f>
        <v>Cleco Corp</v>
      </c>
      <c r="B41" s="13"/>
      <c r="C41" s="8">
        <f>+C40</f>
        <v>3.0066666666666669E-2</v>
      </c>
      <c r="D41" s="13"/>
      <c r="E41" s="9">
        <f>+'DCP-14, P 1'!E35</f>
        <v>0.75</v>
      </c>
      <c r="F41" s="13"/>
      <c r="G41" s="8">
        <f t="shared" si="5"/>
        <v>5.8500000000000003E-2</v>
      </c>
      <c r="H41" s="13"/>
      <c r="I41" s="6">
        <f t="shared" si="6"/>
        <v>7.3941666666666669E-2</v>
      </c>
    </row>
    <row r="42" spans="1:9">
      <c r="A42" s="13" t="str">
        <f>+'DCP-9, p 3'!A35</f>
        <v>Consolidated Edison</v>
      </c>
      <c r="B42" s="13"/>
      <c r="C42" s="8">
        <f t="shared" si="4"/>
        <v>3.0066666666666669E-2</v>
      </c>
      <c r="D42" s="13"/>
      <c r="E42" s="9">
        <f>+'DCP-14, P 1'!E36</f>
        <v>0.6</v>
      </c>
      <c r="F42" s="13"/>
      <c r="G42" s="8">
        <f t="shared" si="5"/>
        <v>5.8500000000000003E-2</v>
      </c>
      <c r="H42" s="13"/>
      <c r="I42" s="6">
        <f t="shared" si="6"/>
        <v>6.5166666666666664E-2</v>
      </c>
    </row>
    <row r="43" spans="1:9">
      <c r="A43" s="13" t="str">
        <f>+'DCP-9, p 3'!A36</f>
        <v>Dominion Resources</v>
      </c>
      <c r="B43" s="13"/>
      <c r="C43" s="8">
        <f t="shared" si="4"/>
        <v>3.0066666666666669E-2</v>
      </c>
      <c r="D43" s="13"/>
      <c r="E43" s="9">
        <f>+'DCP-14, P 1'!E37</f>
        <v>0.7</v>
      </c>
      <c r="F43" s="13"/>
      <c r="G43" s="8">
        <f t="shared" si="5"/>
        <v>5.8500000000000003E-2</v>
      </c>
      <c r="H43" s="13"/>
      <c r="I43" s="6">
        <f t="shared" si="6"/>
        <v>7.1016666666666672E-2</v>
      </c>
    </row>
    <row r="44" spans="1:9">
      <c r="A44" s="13" t="str">
        <f>+'DCP-9, p 3'!A37</f>
        <v>DTE Energy</v>
      </c>
      <c r="B44" s="13"/>
      <c r="C44" s="8">
        <f t="shared" si="4"/>
        <v>3.0066666666666669E-2</v>
      </c>
      <c r="D44" s="13"/>
      <c r="E44" s="9">
        <f>+'DCP-14, P 1'!E38</f>
        <v>0.75</v>
      </c>
      <c r="F44" s="13"/>
      <c r="G44" s="8">
        <f t="shared" si="5"/>
        <v>5.8500000000000003E-2</v>
      </c>
      <c r="H44" s="13"/>
      <c r="I44" s="6">
        <f t="shared" si="6"/>
        <v>7.3941666666666669E-2</v>
      </c>
    </row>
    <row r="45" spans="1:9">
      <c r="A45" s="13" t="str">
        <f>+'DCP-9, p 3'!A38</f>
        <v>Duke Energy</v>
      </c>
      <c r="B45" s="13"/>
      <c r="C45" s="8">
        <f t="shared" si="4"/>
        <v>3.0066666666666669E-2</v>
      </c>
      <c r="D45" s="13"/>
      <c r="E45" s="9">
        <f>+'DCP-14, P 1'!E39</f>
        <v>0.6</v>
      </c>
      <c r="F45" s="13"/>
      <c r="G45" s="8">
        <f t="shared" si="5"/>
        <v>5.8500000000000003E-2</v>
      </c>
      <c r="H45" s="13"/>
      <c r="I45" s="6">
        <f t="shared" si="6"/>
        <v>6.5166666666666664E-2</v>
      </c>
    </row>
    <row r="46" spans="1:9">
      <c r="A46" s="13" t="str">
        <f>+'DCP-9, p 3'!A39</f>
        <v>El Paso Electric</v>
      </c>
      <c r="B46" s="13"/>
      <c r="C46" s="8">
        <f t="shared" si="4"/>
        <v>3.0066666666666669E-2</v>
      </c>
      <c r="D46" s="13"/>
      <c r="E46" s="9">
        <f>+'DCP-14, P 1'!E40</f>
        <v>0.7</v>
      </c>
      <c r="F46" s="13"/>
      <c r="G46" s="8">
        <f t="shared" si="5"/>
        <v>5.8500000000000003E-2</v>
      </c>
      <c r="H46" s="13"/>
      <c r="I46" s="6">
        <f t="shared" si="6"/>
        <v>7.1016666666666672E-2</v>
      </c>
    </row>
    <row r="47" spans="1:9">
      <c r="A47" s="13" t="str">
        <f>+'DCP-9, p 3'!A40</f>
        <v>IDACORP</v>
      </c>
      <c r="B47" s="13"/>
      <c r="C47" s="8">
        <f t="shared" si="4"/>
        <v>3.0066666666666669E-2</v>
      </c>
      <c r="D47" s="13"/>
      <c r="E47" s="9">
        <f>+'DCP-14, P 1'!E41</f>
        <v>0.8</v>
      </c>
      <c r="F47" s="13"/>
      <c r="G47" s="8">
        <f t="shared" si="5"/>
        <v>5.8500000000000003E-2</v>
      </c>
      <c r="H47" s="13"/>
      <c r="I47" s="6">
        <f t="shared" si="6"/>
        <v>7.686666666666668E-2</v>
      </c>
    </row>
    <row r="48" spans="1:9">
      <c r="A48" s="13" t="str">
        <f>+'DCP-9, p 3'!A41</f>
        <v>NextEra Energy</v>
      </c>
      <c r="B48" s="13"/>
      <c r="C48" s="8">
        <f t="shared" si="4"/>
        <v>3.0066666666666669E-2</v>
      </c>
      <c r="D48" s="13"/>
      <c r="E48" s="9">
        <f>+'DCP-14, P 1'!E42</f>
        <v>0.7</v>
      </c>
      <c r="F48" s="13"/>
      <c r="G48" s="8">
        <f t="shared" si="5"/>
        <v>5.8500000000000003E-2</v>
      </c>
      <c r="H48" s="13"/>
      <c r="I48" s="6">
        <f t="shared" si="6"/>
        <v>7.1016666666666672E-2</v>
      </c>
    </row>
    <row r="49" spans="1:9">
      <c r="A49" s="13" t="str">
        <f>+'DCP-9, p 3'!A42</f>
        <v>Northeast Utilities</v>
      </c>
      <c r="B49" s="13"/>
      <c r="C49" s="8">
        <f>+C48</f>
        <v>3.0066666666666669E-2</v>
      </c>
      <c r="D49" s="13"/>
      <c r="E49" s="9">
        <f>+'DCP-14, P 1'!E43</f>
        <v>0.75</v>
      </c>
      <c r="F49" s="13"/>
      <c r="G49" s="8">
        <f t="shared" si="5"/>
        <v>5.8500000000000003E-2</v>
      </c>
      <c r="H49" s="13"/>
      <c r="I49" s="6">
        <f t="shared" si="6"/>
        <v>7.3941666666666669E-2</v>
      </c>
    </row>
    <row r="50" spans="1:9">
      <c r="A50" s="13" t="str">
        <f>+'DCP-9, p 3'!A43</f>
        <v>NorthWestern Corp</v>
      </c>
      <c r="B50" s="13"/>
      <c r="C50" s="8">
        <f t="shared" si="4"/>
        <v>3.0066666666666669E-2</v>
      </c>
      <c r="D50" s="13"/>
      <c r="E50" s="9">
        <f>+'DCP-14, P 1'!E44</f>
        <v>0.7</v>
      </c>
      <c r="F50" s="13"/>
      <c r="G50" s="8">
        <f t="shared" si="5"/>
        <v>5.8500000000000003E-2</v>
      </c>
      <c r="H50" s="13"/>
      <c r="I50" s="6">
        <f t="shared" si="6"/>
        <v>7.1016666666666672E-2</v>
      </c>
    </row>
    <row r="51" spans="1:9">
      <c r="A51" s="13" t="str">
        <f>+'DCP-9, p 3'!A44</f>
        <v>OGE Energy</v>
      </c>
      <c r="B51" s="13"/>
      <c r="C51" s="8">
        <f t="shared" si="4"/>
        <v>3.0066666666666669E-2</v>
      </c>
      <c r="D51" s="13"/>
      <c r="E51" s="9">
        <f>+'DCP-14, P 1'!E45</f>
        <v>0.85</v>
      </c>
      <c r="F51" s="13"/>
      <c r="G51" s="8">
        <f t="shared" si="5"/>
        <v>5.8500000000000003E-2</v>
      </c>
      <c r="H51" s="13"/>
      <c r="I51" s="6">
        <f t="shared" si="6"/>
        <v>7.9791666666666664E-2</v>
      </c>
    </row>
    <row r="52" spans="1:9">
      <c r="A52" s="13" t="str">
        <f>+'DCP-9, p 3'!A45</f>
        <v>Pinnacle West Capital</v>
      </c>
      <c r="B52" s="13"/>
      <c r="C52" s="8">
        <f t="shared" si="4"/>
        <v>3.0066666666666669E-2</v>
      </c>
      <c r="D52" s="13"/>
      <c r="E52" s="9">
        <f>+'DCP-14, P 1'!E46</f>
        <v>0.7</v>
      </c>
      <c r="F52" s="13"/>
      <c r="G52" s="8">
        <f t="shared" si="5"/>
        <v>5.8500000000000003E-2</v>
      </c>
      <c r="H52" s="13"/>
      <c r="I52" s="6">
        <f t="shared" si="6"/>
        <v>7.1016666666666672E-2</v>
      </c>
    </row>
    <row r="53" spans="1:9">
      <c r="A53" s="13" t="str">
        <f>+'DCP-9, p 3'!A46</f>
        <v>Portland General Electric</v>
      </c>
      <c r="B53" s="13"/>
      <c r="C53" s="8">
        <f>+C52</f>
        <v>3.0066666666666669E-2</v>
      </c>
      <c r="D53" s="13"/>
      <c r="E53" s="9">
        <f>+'DCP-14, P 1'!E47</f>
        <v>0.75</v>
      </c>
      <c r="F53" s="13"/>
      <c r="G53" s="8">
        <f t="shared" si="5"/>
        <v>5.8500000000000003E-2</v>
      </c>
      <c r="H53" s="13"/>
      <c r="I53" s="6">
        <f t="shared" si="6"/>
        <v>7.3941666666666669E-2</v>
      </c>
    </row>
    <row r="54" spans="1:9">
      <c r="A54" s="13" t="str">
        <f>+'DCP-9, p 3'!A47</f>
        <v>SCANA Corp</v>
      </c>
      <c r="B54" s="13"/>
      <c r="C54" s="8">
        <f t="shared" si="4"/>
        <v>3.0066666666666669E-2</v>
      </c>
      <c r="D54" s="13"/>
      <c r="E54" s="9">
        <f>+'DCP-14, P 1'!E48</f>
        <v>0.75</v>
      </c>
      <c r="F54" s="13"/>
      <c r="G54" s="8">
        <f t="shared" si="5"/>
        <v>5.8500000000000003E-2</v>
      </c>
      <c r="H54" s="13"/>
      <c r="I54" s="6">
        <f t="shared" si="6"/>
        <v>7.3941666666666669E-2</v>
      </c>
    </row>
    <row r="55" spans="1:9">
      <c r="A55" s="13" t="str">
        <f>+'DCP-9, p 3'!A48</f>
        <v>Southern Company</v>
      </c>
      <c r="B55" s="13"/>
      <c r="C55" s="8">
        <f t="shared" si="4"/>
        <v>3.0066666666666669E-2</v>
      </c>
      <c r="D55" s="13"/>
      <c r="E55" s="9">
        <f>+'DCP-14, P 1'!E49</f>
        <v>0.6</v>
      </c>
      <c r="F55" s="13"/>
      <c r="G55" s="8">
        <f t="shared" si="5"/>
        <v>5.8500000000000003E-2</v>
      </c>
      <c r="H55" s="13"/>
      <c r="I55" s="6">
        <f t="shared" si="6"/>
        <v>6.5166666666666664E-2</v>
      </c>
    </row>
    <row r="56" spans="1:9">
      <c r="A56" s="13" t="str">
        <f>+'DCP-9, p 3'!A49</f>
        <v>Westar Energy</v>
      </c>
      <c r="B56" s="13"/>
      <c r="C56" s="8">
        <f t="shared" si="4"/>
        <v>3.0066666666666669E-2</v>
      </c>
      <c r="D56" s="13"/>
      <c r="E56" s="9">
        <f>+'DCP-14, P 1'!E50</f>
        <v>0.75</v>
      </c>
      <c r="F56" s="13"/>
      <c r="G56" s="8">
        <f t="shared" si="5"/>
        <v>5.8500000000000003E-2</v>
      </c>
      <c r="H56" s="13"/>
      <c r="I56" s="6">
        <f t="shared" si="6"/>
        <v>7.3941666666666669E-2</v>
      </c>
    </row>
    <row r="57" spans="1:9">
      <c r="A57" s="13" t="str">
        <f>+'DCP-9, p 3'!A50</f>
        <v>Wisconsin Energy</v>
      </c>
      <c r="B57" s="13"/>
      <c r="C57" s="8">
        <f t="shared" si="4"/>
        <v>3.0066666666666669E-2</v>
      </c>
      <c r="D57" s="13"/>
      <c r="E57" s="9">
        <f>+'DCP-14, P 1'!E51</f>
        <v>0.65</v>
      </c>
      <c r="F57" s="13"/>
      <c r="G57" s="8">
        <f t="shared" si="5"/>
        <v>5.8500000000000003E-2</v>
      </c>
      <c r="H57" s="13"/>
      <c r="I57" s="6">
        <f t="shared" si="6"/>
        <v>6.8091666666666675E-2</v>
      </c>
    </row>
    <row r="58" spans="1:9">
      <c r="A58" s="13" t="str">
        <f>+'DCP-9, p 3'!A51</f>
        <v>Xcel Energy Inc.</v>
      </c>
      <c r="B58" s="13"/>
      <c r="C58" s="8">
        <f t="shared" si="4"/>
        <v>3.0066666666666669E-2</v>
      </c>
      <c r="D58" s="13"/>
      <c r="E58" s="9">
        <f>+'DCP-14, P 1'!E52</f>
        <v>0.65</v>
      </c>
      <c r="F58" s="13"/>
      <c r="G58" s="8">
        <f t="shared" si="5"/>
        <v>5.8500000000000003E-2</v>
      </c>
      <c r="H58" s="13"/>
      <c r="I58" s="6">
        <f t="shared" si="6"/>
        <v>6.8091666666666675E-2</v>
      </c>
    </row>
    <row r="59" spans="1:9">
      <c r="A59" s="35"/>
      <c r="B59" s="35"/>
      <c r="C59" s="50"/>
      <c r="D59" s="35"/>
      <c r="E59" s="51"/>
      <c r="F59" s="35"/>
      <c r="G59" s="50"/>
      <c r="H59" s="35"/>
      <c r="I59" s="36"/>
    </row>
    <row r="60" spans="1:9">
      <c r="A60" s="13"/>
      <c r="B60" s="13"/>
      <c r="C60" s="8"/>
      <c r="D60" s="13"/>
      <c r="E60" s="9"/>
      <c r="F60" s="13"/>
      <c r="G60" s="8"/>
      <c r="H60" s="13"/>
      <c r="I60" s="6"/>
    </row>
    <row r="61" spans="1:9" ht="15.75">
      <c r="A61" s="13" t="s">
        <v>85</v>
      </c>
      <c r="B61" s="13"/>
      <c r="C61" s="8"/>
      <c r="D61" s="13"/>
      <c r="E61" s="9"/>
      <c r="F61" s="13"/>
      <c r="G61" s="8"/>
      <c r="H61" s="13"/>
      <c r="I61" s="23">
        <f>AVERAGE(I36:I58)</f>
        <v>7.228840579710144E-2</v>
      </c>
    </row>
    <row r="62" spans="1:9" ht="15.75">
      <c r="A62" s="35"/>
      <c r="B62" s="35"/>
      <c r="C62" s="50"/>
      <c r="D62" s="35"/>
      <c r="E62" s="51"/>
      <c r="F62" s="35"/>
      <c r="G62" s="50"/>
      <c r="H62" s="35"/>
      <c r="I62" s="40"/>
    </row>
    <row r="63" spans="1:9" ht="15.75">
      <c r="A63" s="13"/>
      <c r="B63" s="13"/>
      <c r="C63" s="8"/>
      <c r="D63" s="13"/>
      <c r="E63" s="9"/>
      <c r="F63" s="13"/>
      <c r="G63" s="8"/>
      <c r="H63" s="13"/>
      <c r="I63" s="23"/>
    </row>
    <row r="64" spans="1:9" ht="15.75">
      <c r="A64" s="13" t="s">
        <v>82</v>
      </c>
      <c r="B64" s="13"/>
      <c r="C64" s="8"/>
      <c r="D64" s="13"/>
      <c r="E64" s="9"/>
      <c r="F64" s="13"/>
      <c r="G64" s="8"/>
      <c r="H64" s="13"/>
      <c r="I64" s="23">
        <f>MEDIAN(I36:I58)</f>
        <v>7.3941666666666669E-2</v>
      </c>
    </row>
    <row r="65" spans="1:9" ht="15.75" thickBot="1">
      <c r="A65" s="37"/>
      <c r="B65" s="37"/>
      <c r="C65" s="52"/>
      <c r="D65" s="37"/>
      <c r="E65" s="53"/>
      <c r="F65" s="37"/>
      <c r="G65" s="52"/>
      <c r="H65" s="37"/>
      <c r="I65" s="39"/>
    </row>
    <row r="66" spans="1:9" ht="15.75" thickTop="1">
      <c r="A66" s="13"/>
      <c r="B66" s="13"/>
      <c r="C66" s="8"/>
      <c r="D66" s="13"/>
      <c r="E66" s="9"/>
      <c r="F66" s="13"/>
      <c r="G66" s="8"/>
      <c r="H66" s="13"/>
      <c r="I66" s="6"/>
    </row>
    <row r="67" spans="1:9">
      <c r="A67" s="13" t="s">
        <v>48</v>
      </c>
      <c r="B67" s="13"/>
      <c r="C67" s="13"/>
      <c r="D67" s="13"/>
      <c r="E67" s="13"/>
      <c r="F67" s="13"/>
      <c r="G67" s="5"/>
      <c r="H67" s="13"/>
      <c r="I67" s="13"/>
    </row>
    <row r="68" spans="1:9">
      <c r="C68" s="312" t="s">
        <v>111</v>
      </c>
      <c r="D68" s="312"/>
      <c r="E68" s="312"/>
    </row>
    <row r="69" spans="1:9">
      <c r="C69" s="123" t="s">
        <v>110</v>
      </c>
      <c r="E69" s="118" t="s">
        <v>94</v>
      </c>
    </row>
    <row r="70" spans="1:9">
      <c r="C70" s="134" t="s">
        <v>335</v>
      </c>
      <c r="E70" s="49">
        <v>3.0700000000000002E-2</v>
      </c>
    </row>
    <row r="71" spans="1:9">
      <c r="C71" s="134" t="s">
        <v>336</v>
      </c>
      <c r="E71" s="49">
        <v>2.9399999999999999E-2</v>
      </c>
    </row>
    <row r="72" spans="1:9">
      <c r="C72" s="123" t="s">
        <v>337</v>
      </c>
      <c r="E72" s="49">
        <v>3.0099999999999998E-2</v>
      </c>
    </row>
    <row r="73" spans="1:9">
      <c r="A73" s="119"/>
      <c r="C73" s="85"/>
    </row>
    <row r="74" spans="1:9">
      <c r="C74" s="134" t="s">
        <v>33</v>
      </c>
      <c r="E74" s="49">
        <f>AVERAGE(E70:E72)</f>
        <v>3.0066666666666669E-2</v>
      </c>
    </row>
  </sheetData>
  <mergeCells count="2">
    <mergeCell ref="A8:I8"/>
    <mergeCell ref="C68:E68"/>
  </mergeCells>
  <phoneticPr fontId="8" type="noConversion"/>
  <printOptions horizontalCentered="1"/>
  <pageMargins left="0.75" right="0.75" top="1" bottom="1" header="0.5" footer="0.5"/>
  <pageSetup scale="57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5"/>
  <sheetViews>
    <sheetView showOutlineSymbols="0" view="pageLayout" topLeftCell="I1" zoomScaleNormal="50" workbookViewId="0">
      <selection activeCell="N2" sqref="J2:N2"/>
    </sheetView>
  </sheetViews>
  <sheetFormatPr defaultColWidth="9.77734375" defaultRowHeight="15"/>
  <cols>
    <col min="1" max="1" width="26.6640625" style="13" customWidth="1"/>
    <col min="2" max="13" width="9.77734375" style="13"/>
    <col min="14" max="14" width="9.88671875" style="13" customWidth="1"/>
    <col min="15" max="15" width="10.33203125" style="13" customWidth="1"/>
    <col min="16" max="16384" width="9.77734375" style="13"/>
  </cols>
  <sheetData>
    <row r="1" spans="1:18" ht="15.75">
      <c r="P1" s="1"/>
      <c r="Q1" s="1"/>
    </row>
    <row r="2" spans="1:18" ht="15.75">
      <c r="P2" s="1"/>
      <c r="Q2" s="1"/>
    </row>
    <row r="3" spans="1:18" ht="15.75">
      <c r="P3" s="1"/>
      <c r="Q3" s="1"/>
    </row>
    <row r="4" spans="1:18" ht="15.75">
      <c r="P4" s="1"/>
      <c r="Q4" s="1"/>
      <c r="R4" s="1"/>
    </row>
    <row r="5" spans="1:18" ht="20.25">
      <c r="A5" s="2" t="str">
        <f>+'DCP-11'!A6</f>
        <v>PROXY COMPANIES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20.25">
      <c r="A6" s="2" t="s">
        <v>52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9" spans="1:18" ht="15.75" thickBot="1"/>
    <row r="10" spans="1:18" ht="15.75" thickTop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18" ht="15.75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 t="s">
        <v>120</v>
      </c>
      <c r="O11" s="268" t="s">
        <v>260</v>
      </c>
      <c r="P11" s="268"/>
      <c r="Q11" s="268"/>
      <c r="R11" s="268"/>
    </row>
    <row r="12" spans="1:18" ht="15.75">
      <c r="A12" s="268" t="str">
        <f>+'DCP-11'!A13</f>
        <v>COMPANY</v>
      </c>
      <c r="B12" s="268">
        <v>2002</v>
      </c>
      <c r="C12" s="268">
        <v>2003</v>
      </c>
      <c r="D12" s="268">
        <v>2004</v>
      </c>
      <c r="E12" s="268">
        <v>2005</v>
      </c>
      <c r="F12" s="268">
        <v>2006</v>
      </c>
      <c r="G12" s="268">
        <v>2007</v>
      </c>
      <c r="H12" s="268">
        <v>2008</v>
      </c>
      <c r="I12" s="268">
        <v>2009</v>
      </c>
      <c r="J12" s="268">
        <v>2010</v>
      </c>
      <c r="K12" s="268">
        <v>2011</v>
      </c>
      <c r="L12" s="268">
        <v>2012</v>
      </c>
      <c r="M12" s="268">
        <v>2013</v>
      </c>
      <c r="N12" s="268" t="s">
        <v>33</v>
      </c>
      <c r="O12" s="268" t="s">
        <v>33</v>
      </c>
      <c r="P12" s="268">
        <v>2014</v>
      </c>
      <c r="Q12" s="268">
        <v>2015</v>
      </c>
      <c r="R12" s="268" t="s">
        <v>259</v>
      </c>
    </row>
    <row r="13" spans="1:18" ht="15.75" thickBot="1"/>
    <row r="14" spans="1:18" ht="15.75" thickTop="1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</row>
    <row r="16" spans="1:18" ht="15.75">
      <c r="A16" s="24" t="str">
        <f>+'DCP-11'!A17</f>
        <v>Parcell Proxy Group</v>
      </c>
    </row>
    <row r="18" spans="1:18">
      <c r="A18" s="13" t="str">
        <f>+'DCP-11'!A19</f>
        <v>Alliant Energy</v>
      </c>
      <c r="B18" s="6">
        <v>5.7000000000000002E-2</v>
      </c>
      <c r="C18" s="6">
        <v>7.5999999999999998E-2</v>
      </c>
      <c r="D18" s="6">
        <v>8.5000000000000006E-2</v>
      </c>
      <c r="E18" s="6">
        <v>0.10299999999999999</v>
      </c>
      <c r="F18" s="6">
        <v>9.4E-2</v>
      </c>
      <c r="G18" s="6">
        <v>0.114</v>
      </c>
      <c r="H18" s="6">
        <v>0.10199999999999999</v>
      </c>
      <c r="I18" s="6">
        <v>7.4999999999999997E-2</v>
      </c>
      <c r="J18" s="6">
        <v>0.108</v>
      </c>
      <c r="K18" s="6">
        <v>0.10299999999999999</v>
      </c>
      <c r="L18" s="6">
        <v>0.11</v>
      </c>
      <c r="M18" s="6">
        <v>0.114</v>
      </c>
      <c r="N18" s="6">
        <f>AVERAGE(B18:H18)</f>
        <v>9.014285714285715E-2</v>
      </c>
      <c r="O18" s="6">
        <f>AVERAGE(I18:M18)</f>
        <v>0.10200000000000001</v>
      </c>
      <c r="P18" s="6">
        <v>0.115</v>
      </c>
      <c r="Q18" s="6">
        <v>0.115</v>
      </c>
      <c r="R18" s="6">
        <v>0.12</v>
      </c>
    </row>
    <row r="19" spans="1:18">
      <c r="A19" s="13" t="str">
        <f>+'DCP-11'!A20</f>
        <v>DTE Energy</v>
      </c>
      <c r="B19" s="6">
        <v>0.13700000000000001</v>
      </c>
      <c r="C19" s="6">
        <v>9.7000000000000003E-2</v>
      </c>
      <c r="D19" s="6">
        <v>8.1000000000000003E-2</v>
      </c>
      <c r="E19" s="6">
        <v>0.10199999999999999</v>
      </c>
      <c r="F19" s="6">
        <v>7.4999999999999997E-2</v>
      </c>
      <c r="G19" s="6">
        <v>7.6999999999999999E-2</v>
      </c>
      <c r="H19" s="6">
        <v>7.4999999999999997E-2</v>
      </c>
      <c r="I19" s="6">
        <v>8.6999999999999994E-2</v>
      </c>
      <c r="J19" s="6">
        <v>9.6000000000000002E-2</v>
      </c>
      <c r="K19" s="6">
        <v>9.0999999999999998E-2</v>
      </c>
      <c r="L19" s="6">
        <v>9.1999999999999998E-2</v>
      </c>
      <c r="M19" s="6">
        <v>8.5999999999999993E-2</v>
      </c>
      <c r="N19" s="6">
        <f t="shared" ref="N19:N23" si="0">AVERAGE(B19:H19)</f>
        <v>9.1999999999999985E-2</v>
      </c>
      <c r="O19" s="6">
        <f>AVERAGE(I19:M19)</f>
        <v>9.0399999999999994E-2</v>
      </c>
      <c r="P19" s="6">
        <v>0.1</v>
      </c>
      <c r="Q19" s="6">
        <v>9.5000000000000001E-2</v>
      </c>
      <c r="R19" s="6">
        <v>0.1</v>
      </c>
    </row>
    <row r="20" spans="1:18">
      <c r="A20" s="13" t="str">
        <f>+'DCP-11'!A21</f>
        <v>Northeast Utilities</v>
      </c>
      <c r="B20" s="6">
        <v>6.4000000000000001E-2</v>
      </c>
      <c r="C20" s="6">
        <v>7.0999999999999994E-2</v>
      </c>
      <c r="D20" s="6">
        <v>5.0999999999999997E-2</v>
      </c>
      <c r="E20" s="6">
        <v>5.3999999999999999E-2</v>
      </c>
      <c r="F20" s="6">
        <v>4.4999999999999998E-2</v>
      </c>
      <c r="G20" s="6">
        <v>8.5999999999999993E-2</v>
      </c>
      <c r="H20" s="6">
        <v>9.8000000000000004E-2</v>
      </c>
      <c r="I20" s="6">
        <v>9.6000000000000002E-2</v>
      </c>
      <c r="J20" s="6">
        <v>4.9000000000000002E-2</v>
      </c>
      <c r="K20" s="6">
        <v>0.1</v>
      </c>
      <c r="L20" s="6">
        <v>7.2999999999999995E-2</v>
      </c>
      <c r="M20" s="6">
        <v>8.3000000000000004E-2</v>
      </c>
      <c r="N20" s="6">
        <f t="shared" si="0"/>
        <v>6.699999999999999E-2</v>
      </c>
      <c r="O20" s="6">
        <f t="shared" ref="O20:O24" si="1">AVERAGE(I20:M20)</f>
        <v>8.0200000000000007E-2</v>
      </c>
      <c r="P20" s="6">
        <v>8.5000000000000006E-2</v>
      </c>
      <c r="Q20" s="6">
        <v>8.5000000000000006E-2</v>
      </c>
      <c r="R20" s="6">
        <v>9.5000000000000001E-2</v>
      </c>
    </row>
    <row r="21" spans="1:18">
      <c r="A21" s="13" t="str">
        <f>+'DCP-11'!A22</f>
        <v>OGE Energy</v>
      </c>
      <c r="B21" s="6">
        <v>0.111</v>
      </c>
      <c r="C21" s="6">
        <v>0.13200000000000001</v>
      </c>
      <c r="D21" s="6">
        <v>0.127</v>
      </c>
      <c r="E21" s="6">
        <v>0.125</v>
      </c>
      <c r="F21" s="6">
        <v>0.15</v>
      </c>
      <c r="G21" s="6">
        <v>0.14699999999999999</v>
      </c>
      <c r="H21" s="6">
        <v>0.13</v>
      </c>
      <c r="I21" s="6">
        <v>0.129</v>
      </c>
      <c r="J21" s="6">
        <v>0.13500000000000001</v>
      </c>
      <c r="K21" s="6">
        <v>0.14000000000000001</v>
      </c>
      <c r="L21" s="6">
        <v>0.13200000000000001</v>
      </c>
      <c r="M21" s="6">
        <v>0.13200000000000001</v>
      </c>
      <c r="N21" s="6">
        <f t="shared" si="0"/>
        <v>0.13171428571428573</v>
      </c>
      <c r="O21" s="6">
        <f t="shared" si="1"/>
        <v>0.1336</v>
      </c>
      <c r="P21" s="6">
        <v>0.12</v>
      </c>
      <c r="Q21" s="6">
        <v>0.12</v>
      </c>
      <c r="R21" s="6">
        <v>0.12</v>
      </c>
    </row>
    <row r="22" spans="1:18">
      <c r="A22" s="13" t="str">
        <f>+'DCP-11'!A23</f>
        <v>Pinnacle West Capital</v>
      </c>
      <c r="B22" s="6">
        <v>8.5999999999999993E-2</v>
      </c>
      <c r="C22" s="6">
        <v>8.3000000000000004E-2</v>
      </c>
      <c r="D22" s="6">
        <v>8.2000000000000003E-2</v>
      </c>
      <c r="E22" s="6">
        <v>6.7000000000000004E-2</v>
      </c>
      <c r="F22" s="6">
        <v>9.1999999999999998E-2</v>
      </c>
      <c r="G22" s="6">
        <v>8.5000000000000006E-2</v>
      </c>
      <c r="H22" s="6">
        <v>6.0999999999999999E-2</v>
      </c>
      <c r="I22" s="6">
        <v>6.8000000000000005E-2</v>
      </c>
      <c r="J22" s="6">
        <v>9.2999999999999999E-2</v>
      </c>
      <c r="K22" s="6">
        <v>8.6999999999999994E-2</v>
      </c>
      <c r="L22" s="6">
        <v>9.8000000000000004E-2</v>
      </c>
      <c r="M22" s="6">
        <v>9.9000000000000005E-2</v>
      </c>
      <c r="N22" s="6">
        <f t="shared" si="0"/>
        <v>7.9428571428571432E-2</v>
      </c>
      <c r="O22" s="6">
        <f>AVERAGE(I22:M22)</f>
        <v>8.8999999999999996E-2</v>
      </c>
      <c r="P22" s="6">
        <v>9.5000000000000001E-2</v>
      </c>
      <c r="Q22" s="6">
        <v>9.5000000000000001E-2</v>
      </c>
      <c r="R22" s="6">
        <v>9.5000000000000001E-2</v>
      </c>
    </row>
    <row r="23" spans="1:18">
      <c r="A23" s="13" t="str">
        <f>+'DCP-11'!A24</f>
        <v>Westar Energy</v>
      </c>
      <c r="B23" s="6">
        <v>0.05</v>
      </c>
      <c r="C23" s="6">
        <v>0.106</v>
      </c>
      <c r="D23" s="6">
        <v>7.6999999999999999E-2</v>
      </c>
      <c r="E23" s="6">
        <v>9.6000000000000002E-2</v>
      </c>
      <c r="F23" s="6">
        <v>0.111</v>
      </c>
      <c r="G23" s="6">
        <v>0.1</v>
      </c>
      <c r="H23" s="6">
        <v>6.7000000000000004E-2</v>
      </c>
      <c r="I23" s="6">
        <v>6.3E-2</v>
      </c>
      <c r="J23" s="6">
        <v>8.5999999999999993E-2</v>
      </c>
      <c r="K23" s="6">
        <v>8.2000000000000003E-2</v>
      </c>
      <c r="L23" s="6">
        <v>9.5000000000000001E-2</v>
      </c>
      <c r="M23" s="6">
        <v>9.8000000000000004E-2</v>
      </c>
      <c r="N23" s="6">
        <f t="shared" si="0"/>
        <v>8.6714285714285716E-2</v>
      </c>
      <c r="O23" s="6">
        <f t="shared" si="1"/>
        <v>8.4799999999999986E-2</v>
      </c>
      <c r="P23" s="6">
        <v>9.5000000000000001E-2</v>
      </c>
      <c r="Q23" s="6">
        <v>9.5000000000000001E-2</v>
      </c>
      <c r="R23" s="6">
        <v>9.5000000000000001E-2</v>
      </c>
    </row>
    <row r="24" spans="1:18">
      <c r="A24" s="13" t="str">
        <f>+'DCP-11'!A25</f>
        <v>Wisconsin Energy</v>
      </c>
      <c r="B24" s="6">
        <v>0.128</v>
      </c>
      <c r="C24" s="6">
        <v>0.11799999999999999</v>
      </c>
      <c r="D24" s="6">
        <v>0.09</v>
      </c>
      <c r="E24" s="6">
        <v>0.11600000000000001</v>
      </c>
      <c r="F24" s="6">
        <v>0.111</v>
      </c>
      <c r="G24" s="6">
        <v>0.111</v>
      </c>
      <c r="H24" s="6">
        <v>0.11</v>
      </c>
      <c r="I24" s="6">
        <v>0.108</v>
      </c>
      <c r="J24" s="6">
        <v>0.122</v>
      </c>
      <c r="K24" s="6">
        <v>0.13</v>
      </c>
      <c r="L24" s="6">
        <v>0.13300000000000001</v>
      </c>
      <c r="M24" s="6">
        <v>0.13600000000000001</v>
      </c>
      <c r="N24" s="6">
        <f>AVERAGE(B24:H24)</f>
        <v>0.11199999999999999</v>
      </c>
      <c r="O24" s="6">
        <f t="shared" si="1"/>
        <v>0.1258</v>
      </c>
      <c r="P24" s="6">
        <v>0.13500000000000001</v>
      </c>
      <c r="Q24" s="6">
        <v>0.13</v>
      </c>
      <c r="R24" s="6">
        <v>0.15</v>
      </c>
    </row>
    <row r="25" spans="1:18">
      <c r="A25" s="35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</row>
    <row r="26" spans="1:18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ht="15.75">
      <c r="A27" s="13" t="s">
        <v>33</v>
      </c>
      <c r="B27" s="6">
        <f t="shared" ref="B27:R27" si="2">AVERAGE(B18:B24)</f>
        <v>9.0428571428571428E-2</v>
      </c>
      <c r="C27" s="6">
        <f t="shared" si="2"/>
        <v>9.7571428571428573E-2</v>
      </c>
      <c r="D27" s="6">
        <f t="shared" si="2"/>
        <v>8.4714285714285714E-2</v>
      </c>
      <c r="E27" s="6">
        <f t="shared" si="2"/>
        <v>9.4714285714285723E-2</v>
      </c>
      <c r="F27" s="6">
        <f t="shared" si="2"/>
        <v>9.685714285714285E-2</v>
      </c>
      <c r="G27" s="6">
        <f t="shared" si="2"/>
        <v>0.10285714285714286</v>
      </c>
      <c r="H27" s="6">
        <f t="shared" si="2"/>
        <v>9.1857142857142859E-2</v>
      </c>
      <c r="I27" s="6">
        <f t="shared" si="2"/>
        <v>8.9428571428571427E-2</v>
      </c>
      <c r="J27" s="6">
        <f t="shared" si="2"/>
        <v>9.8428571428571421E-2</v>
      </c>
      <c r="K27" s="6">
        <f t="shared" si="2"/>
        <v>0.10471428571428572</v>
      </c>
      <c r="L27" s="6">
        <f t="shared" si="2"/>
        <v>0.10471428571428572</v>
      </c>
      <c r="M27" s="6">
        <f t="shared" si="2"/>
        <v>0.10685714285714286</v>
      </c>
      <c r="N27" s="15">
        <f t="shared" si="2"/>
        <v>9.4142857142857153E-2</v>
      </c>
      <c r="O27" s="15">
        <f t="shared" si="2"/>
        <v>0.10082857142857142</v>
      </c>
      <c r="P27" s="15">
        <f>AVERAGE(P18:P24)</f>
        <v>0.10642857142857143</v>
      </c>
      <c r="Q27" s="15">
        <f>AVERAGE(Q18:Q24)</f>
        <v>0.105</v>
      </c>
      <c r="R27" s="15">
        <f t="shared" si="2"/>
        <v>0.11071428571428572</v>
      </c>
    </row>
    <row r="28" spans="1:18" ht="15.75">
      <c r="A28" s="35"/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36"/>
      <c r="O28" s="101"/>
      <c r="P28" s="141"/>
      <c r="Q28" s="141"/>
      <c r="R28" s="141"/>
    </row>
    <row r="29" spans="1:18" ht="15.7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6"/>
      <c r="O29" s="20"/>
      <c r="P29" s="15"/>
      <c r="Q29" s="15"/>
      <c r="R29" s="15"/>
    </row>
    <row r="30" spans="1:18" ht="15.75">
      <c r="A30" s="13" t="s">
        <v>82</v>
      </c>
      <c r="B30" s="20">
        <f t="shared" ref="B30:M30" si="3">MEDIAN(B18:B24)</f>
        <v>8.5999999999999993E-2</v>
      </c>
      <c r="C30" s="20">
        <f t="shared" si="3"/>
        <v>9.7000000000000003E-2</v>
      </c>
      <c r="D30" s="20">
        <f t="shared" si="3"/>
        <v>8.2000000000000003E-2</v>
      </c>
      <c r="E30" s="20">
        <f t="shared" si="3"/>
        <v>0.10199999999999999</v>
      </c>
      <c r="F30" s="20">
        <f t="shared" si="3"/>
        <v>9.4E-2</v>
      </c>
      <c r="G30" s="20">
        <f t="shared" si="3"/>
        <v>0.1</v>
      </c>
      <c r="H30" s="20">
        <f t="shared" si="3"/>
        <v>9.8000000000000004E-2</v>
      </c>
      <c r="I30" s="20">
        <f t="shared" si="3"/>
        <v>8.6999999999999994E-2</v>
      </c>
      <c r="J30" s="20">
        <f t="shared" si="3"/>
        <v>9.6000000000000002E-2</v>
      </c>
      <c r="K30" s="20">
        <f t="shared" si="3"/>
        <v>0.1</v>
      </c>
      <c r="L30" s="20">
        <f t="shared" si="3"/>
        <v>9.8000000000000004E-2</v>
      </c>
      <c r="M30" s="20">
        <f t="shared" si="3"/>
        <v>9.9000000000000005E-2</v>
      </c>
      <c r="N30" s="15">
        <f>AVERAGE(B30:H30)</f>
        <v>9.4142857142857125E-2</v>
      </c>
      <c r="O30" s="15">
        <f>AVERAGE(I30:M30)</f>
        <v>9.6000000000000002E-2</v>
      </c>
      <c r="P30" s="15">
        <f>MEDIAN(P18:P24)</f>
        <v>0.1</v>
      </c>
      <c r="Q30" s="15">
        <f>MEDIAN(Q18:Q24)</f>
        <v>9.5000000000000001E-2</v>
      </c>
      <c r="R30" s="15">
        <f>MEDIAN(R18:R24)</f>
        <v>0.1</v>
      </c>
    </row>
    <row r="31" spans="1:18" ht="15.75">
      <c r="A31" s="35"/>
      <c r="B31" s="101"/>
      <c r="C31" s="101"/>
      <c r="D31" s="101"/>
      <c r="E31" s="101"/>
      <c r="F31" s="101"/>
      <c r="G31" s="101"/>
      <c r="H31" s="101"/>
      <c r="I31" s="40"/>
      <c r="J31" s="40"/>
      <c r="K31" s="40"/>
      <c r="L31" s="40"/>
      <c r="M31" s="40"/>
      <c r="N31" s="40"/>
      <c r="O31" s="40"/>
      <c r="P31" s="40"/>
      <c r="Q31" s="40"/>
      <c r="R31" s="40"/>
    </row>
    <row r="32" spans="1:18" ht="15.75"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3"/>
      <c r="O32" s="23"/>
      <c r="P32" s="6"/>
      <c r="Q32" s="6"/>
      <c r="R32" s="6"/>
    </row>
    <row r="33" spans="1:18" ht="15.75">
      <c r="A33" s="24" t="str">
        <f>+'DCP-11'!A34</f>
        <v>Strunk Proxy Group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>
      <c r="A35" s="13" t="str">
        <f>+'DCP-11'!A36</f>
        <v>Alliant Energy</v>
      </c>
      <c r="B35" s="6">
        <f>+B18</f>
        <v>5.7000000000000002E-2</v>
      </c>
      <c r="C35" s="6">
        <f t="shared" ref="C35:M35" si="4">+C18</f>
        <v>7.5999999999999998E-2</v>
      </c>
      <c r="D35" s="6">
        <f t="shared" si="4"/>
        <v>8.5000000000000006E-2</v>
      </c>
      <c r="E35" s="6">
        <f t="shared" si="4"/>
        <v>0.10299999999999999</v>
      </c>
      <c r="F35" s="6">
        <f t="shared" si="4"/>
        <v>9.4E-2</v>
      </c>
      <c r="G35" s="6">
        <f t="shared" si="4"/>
        <v>0.114</v>
      </c>
      <c r="H35" s="6">
        <f t="shared" si="4"/>
        <v>0.10199999999999999</v>
      </c>
      <c r="I35" s="6">
        <f t="shared" si="4"/>
        <v>7.4999999999999997E-2</v>
      </c>
      <c r="J35" s="6">
        <f t="shared" si="4"/>
        <v>0.108</v>
      </c>
      <c r="K35" s="6">
        <f t="shared" si="4"/>
        <v>0.10299999999999999</v>
      </c>
      <c r="L35" s="6">
        <f t="shared" si="4"/>
        <v>0.11</v>
      </c>
      <c r="M35" s="6">
        <f t="shared" si="4"/>
        <v>0.114</v>
      </c>
      <c r="N35" s="6">
        <f t="shared" ref="N35:N57" si="5">AVERAGE(B35:H35)</f>
        <v>9.014285714285715E-2</v>
      </c>
      <c r="O35" s="6">
        <f>AVERAGE(I35:M35)</f>
        <v>0.10200000000000001</v>
      </c>
      <c r="P35" s="6">
        <f>+P18</f>
        <v>0.115</v>
      </c>
      <c r="Q35" s="6">
        <f t="shared" ref="Q35:R35" si="6">+Q18</f>
        <v>0.115</v>
      </c>
      <c r="R35" s="6">
        <f t="shared" si="6"/>
        <v>0.12</v>
      </c>
    </row>
    <row r="36" spans="1:18">
      <c r="A36" s="13" t="str">
        <f>+'DCP-11'!A37</f>
        <v>American Electric Power</v>
      </c>
      <c r="B36" s="6">
        <v>0.123</v>
      </c>
      <c r="C36" s="6">
        <v>0.124</v>
      </c>
      <c r="D36" s="6">
        <v>0.127</v>
      </c>
      <c r="E36" s="6">
        <v>0.11899999999999999</v>
      </c>
      <c r="F36" s="6">
        <v>0.122</v>
      </c>
      <c r="G36" s="6">
        <v>0.11700000000000001</v>
      </c>
      <c r="H36" s="6">
        <v>0.11600000000000001</v>
      </c>
      <c r="I36" s="6">
        <v>0.11</v>
      </c>
      <c r="J36" s="6">
        <v>9.2999999999999999E-2</v>
      </c>
      <c r="K36" s="6">
        <v>0.107</v>
      </c>
      <c r="L36" s="6">
        <v>9.7000000000000003E-2</v>
      </c>
      <c r="M36" s="6">
        <v>9.9000000000000005E-2</v>
      </c>
      <c r="N36" s="6">
        <f>AVERAGE(B36:H36)</f>
        <v>0.12114285714285714</v>
      </c>
      <c r="O36" s="6">
        <f t="shared" ref="O36:O57" si="7">AVERAGE(I36:M36)</f>
        <v>0.1012</v>
      </c>
      <c r="P36" s="6">
        <v>0.1</v>
      </c>
      <c r="Q36" s="6">
        <v>9.5000000000000001E-2</v>
      </c>
      <c r="R36" s="6">
        <v>0.1</v>
      </c>
    </row>
    <row r="37" spans="1:18">
      <c r="A37" s="13" t="str">
        <f>+'DCP-11'!A38</f>
        <v>Avista Corp.</v>
      </c>
      <c r="B37" s="6">
        <v>4.4999999999999998E-2</v>
      </c>
      <c r="C37" s="6">
        <v>6.7000000000000004E-2</v>
      </c>
      <c r="D37" s="6">
        <v>4.5999999999999999E-2</v>
      </c>
      <c r="E37" s="6">
        <v>5.8000000000000003E-2</v>
      </c>
      <c r="F37" s="6">
        <v>8.7999999999999995E-2</v>
      </c>
      <c r="G37" s="6">
        <v>4.1000000000000002E-2</v>
      </c>
      <c r="H37" s="6">
        <v>7.5999999999999998E-2</v>
      </c>
      <c r="I37" s="6">
        <v>8.4000000000000005E-2</v>
      </c>
      <c r="J37" s="6">
        <v>8.5000000000000006E-2</v>
      </c>
      <c r="K37" s="6">
        <v>8.5999999999999993E-2</v>
      </c>
      <c r="L37" s="6">
        <v>6.4000000000000001E-2</v>
      </c>
      <c r="M37" s="6">
        <v>8.6999999999999994E-2</v>
      </c>
      <c r="N37" s="6">
        <f t="shared" si="5"/>
        <v>6.0142857142857144E-2</v>
      </c>
      <c r="O37" s="6">
        <f t="shared" si="7"/>
        <v>8.1200000000000008E-2</v>
      </c>
      <c r="P37" s="6">
        <v>7.4999999999999997E-2</v>
      </c>
      <c r="Q37" s="6">
        <v>0.08</v>
      </c>
      <c r="R37" s="6">
        <v>8.5000000000000006E-2</v>
      </c>
    </row>
    <row r="38" spans="1:18">
      <c r="A38" s="13" t="str">
        <f>+'DCP-11'!A39</f>
        <v>Black Hills Corp</v>
      </c>
      <c r="B38" s="6">
        <v>0.121</v>
      </c>
      <c r="C38" s="6">
        <v>8.8999999999999996E-2</v>
      </c>
      <c r="D38" s="6">
        <v>7.9000000000000001E-2</v>
      </c>
      <c r="E38" s="6">
        <v>9.4E-2</v>
      </c>
      <c r="F38" s="6">
        <v>9.6000000000000002E-2</v>
      </c>
      <c r="G38" s="6">
        <v>0.109</v>
      </c>
      <c r="H38" s="6">
        <v>7.0000000000000001E-3</v>
      </c>
      <c r="I38" s="6">
        <v>8.4000000000000005E-2</v>
      </c>
      <c r="J38" s="6">
        <v>5.8999999999999997E-2</v>
      </c>
      <c r="K38" s="6">
        <v>3.5999999999999997E-2</v>
      </c>
      <c r="L38" s="6">
        <v>7.0999999999999994E-2</v>
      </c>
      <c r="M38" s="6">
        <v>9.0999999999999998E-2</v>
      </c>
      <c r="N38" s="6">
        <f t="shared" si="5"/>
        <v>8.4999999999999992E-2</v>
      </c>
      <c r="O38" s="6">
        <f t="shared" si="7"/>
        <v>6.8199999999999997E-2</v>
      </c>
      <c r="P38" s="6">
        <v>0.09</v>
      </c>
      <c r="Q38" s="6">
        <v>0.09</v>
      </c>
      <c r="R38" s="6">
        <v>0.09</v>
      </c>
    </row>
    <row r="39" spans="1:18">
      <c r="A39" s="13" t="str">
        <f>+'DCP-11'!A40</f>
        <v>CenterPoint Energy</v>
      </c>
      <c r="B39" s="6">
        <v>9.6000000000000002E-2</v>
      </c>
      <c r="C39" s="6">
        <v>0.26100000000000001</v>
      </c>
      <c r="D39" s="6">
        <v>0.13100000000000001</v>
      </c>
      <c r="E39" s="6">
        <v>0.17199999999999999</v>
      </c>
      <c r="F39" s="6">
        <v>0.29099999999999998</v>
      </c>
      <c r="G39" s="6">
        <v>0.221</v>
      </c>
      <c r="H39" s="6">
        <v>0.22600000000000001</v>
      </c>
      <c r="I39" s="6">
        <v>0.16</v>
      </c>
      <c r="J39" s="6">
        <v>0.15</v>
      </c>
      <c r="K39" s="6">
        <v>0.14599999999999999</v>
      </c>
      <c r="L39" s="6">
        <v>0.13500000000000001</v>
      </c>
      <c r="M39" s="6">
        <v>0.123</v>
      </c>
      <c r="N39" s="6">
        <f t="shared" si="5"/>
        <v>0.19971428571428571</v>
      </c>
      <c r="O39" s="6">
        <f t="shared" si="7"/>
        <v>0.14279999999999998</v>
      </c>
      <c r="P39" s="6">
        <v>0.12</v>
      </c>
      <c r="Q39" s="6">
        <v>0.115</v>
      </c>
      <c r="R39" s="6">
        <v>0.14499999999999999</v>
      </c>
    </row>
    <row r="40" spans="1:18">
      <c r="A40" s="13" t="str">
        <f>+'DCP-11'!A41</f>
        <v>Cleco Corp</v>
      </c>
      <c r="B40" s="6">
        <v>0.13500000000000001</v>
      </c>
      <c r="C40" s="6">
        <v>0.115</v>
      </c>
      <c r="D40" s="6">
        <v>0.126</v>
      </c>
      <c r="E40" s="6">
        <v>0.11600000000000001</v>
      </c>
      <c r="F40" s="6">
        <v>9.4E-2</v>
      </c>
      <c r="G40" s="6">
        <v>8.2000000000000003E-2</v>
      </c>
      <c r="H40" s="6">
        <v>9.9000000000000005E-2</v>
      </c>
      <c r="I40" s="6">
        <v>9.7000000000000003E-2</v>
      </c>
      <c r="J40" s="6">
        <v>0.114</v>
      </c>
      <c r="K40" s="6">
        <v>0.114</v>
      </c>
      <c r="L40" s="6">
        <v>0.112</v>
      </c>
      <c r="M40" s="6">
        <v>0.104</v>
      </c>
      <c r="N40" s="6">
        <f>AVERAGE(B40:H40)</f>
        <v>0.10957142857142856</v>
      </c>
      <c r="O40" s="6">
        <f t="shared" si="7"/>
        <v>0.1082</v>
      </c>
      <c r="P40" s="6">
        <v>0.1</v>
      </c>
      <c r="Q40" s="6">
        <v>0.1</v>
      </c>
      <c r="R40" s="6">
        <v>0.105</v>
      </c>
    </row>
    <row r="41" spans="1:18">
      <c r="A41" s="13" t="str">
        <f>+'DCP-11'!A42</f>
        <v>Consolidated Edison</v>
      </c>
      <c r="B41" s="6">
        <v>0.115</v>
      </c>
      <c r="C41" s="6">
        <v>0.1</v>
      </c>
      <c r="D41" s="6">
        <v>0.08</v>
      </c>
      <c r="E41" s="6">
        <v>0.10199999999999999</v>
      </c>
      <c r="F41" s="6">
        <v>9.7000000000000003E-2</v>
      </c>
      <c r="G41" s="6">
        <v>0.109</v>
      </c>
      <c r="H41" s="6">
        <v>9.9000000000000005E-2</v>
      </c>
      <c r="I41" s="6">
        <v>8.6999999999999994E-2</v>
      </c>
      <c r="J41" s="6">
        <v>9.2999999999999999E-2</v>
      </c>
      <c r="K41" s="6">
        <v>9.2999999999999999E-2</v>
      </c>
      <c r="L41" s="6">
        <v>9.7000000000000003E-2</v>
      </c>
      <c r="M41" s="6">
        <v>9.5000000000000001E-2</v>
      </c>
      <c r="N41" s="6">
        <f t="shared" si="5"/>
        <v>0.10028571428571428</v>
      </c>
      <c r="O41" s="6">
        <f t="shared" si="7"/>
        <v>9.2999999999999999E-2</v>
      </c>
      <c r="P41" s="6">
        <v>0.09</v>
      </c>
      <c r="Q41" s="6">
        <v>0.09</v>
      </c>
      <c r="R41" s="6">
        <v>0.09</v>
      </c>
    </row>
    <row r="42" spans="1:18">
      <c r="A42" s="13" t="str">
        <f>+'DCP-11'!A43</f>
        <v>Dominion Resources</v>
      </c>
      <c r="B42" s="6">
        <v>0.14899999999999999</v>
      </c>
      <c r="C42" s="6">
        <v>0.12</v>
      </c>
      <c r="D42" s="6">
        <v>0.129</v>
      </c>
      <c r="E42" s="6">
        <v>9.4E-2</v>
      </c>
      <c r="F42" s="6">
        <v>0.14299999999999999</v>
      </c>
      <c r="G42" s="6">
        <v>0.122</v>
      </c>
      <c r="H42" s="6">
        <v>0.18099999999999999</v>
      </c>
      <c r="I42" s="6">
        <v>0.14699999999999999</v>
      </c>
      <c r="J42" s="6">
        <v>0.14699999999999999</v>
      </c>
      <c r="K42" s="6">
        <v>0.13600000000000001</v>
      </c>
      <c r="L42" s="6">
        <v>0.14299999999999999</v>
      </c>
      <c r="M42" s="6">
        <v>0.161</v>
      </c>
      <c r="N42" s="6">
        <f t="shared" si="5"/>
        <v>0.13399999999999998</v>
      </c>
      <c r="O42" s="6">
        <f t="shared" si="7"/>
        <v>0.14679999999999999</v>
      </c>
      <c r="P42" s="6">
        <v>0.17</v>
      </c>
      <c r="Q42" s="6">
        <v>0.17</v>
      </c>
      <c r="R42" s="6">
        <v>0.14000000000000001</v>
      </c>
    </row>
    <row r="43" spans="1:18">
      <c r="A43" s="13" t="str">
        <f>+'DCP-11'!A44</f>
        <v>DTE Energy</v>
      </c>
      <c r="B43" s="20">
        <f>+B19</f>
        <v>0.13700000000000001</v>
      </c>
      <c r="C43" s="20">
        <f t="shared" ref="C43:M43" si="8">+C19</f>
        <v>9.7000000000000003E-2</v>
      </c>
      <c r="D43" s="20">
        <f t="shared" si="8"/>
        <v>8.1000000000000003E-2</v>
      </c>
      <c r="E43" s="20">
        <f t="shared" si="8"/>
        <v>0.10199999999999999</v>
      </c>
      <c r="F43" s="20">
        <f t="shared" si="8"/>
        <v>7.4999999999999997E-2</v>
      </c>
      <c r="G43" s="20">
        <f t="shared" si="8"/>
        <v>7.6999999999999999E-2</v>
      </c>
      <c r="H43" s="20">
        <f t="shared" si="8"/>
        <v>7.4999999999999997E-2</v>
      </c>
      <c r="I43" s="20">
        <f t="shared" si="8"/>
        <v>8.6999999999999994E-2</v>
      </c>
      <c r="J43" s="20">
        <f t="shared" si="8"/>
        <v>9.6000000000000002E-2</v>
      </c>
      <c r="K43" s="20">
        <f t="shared" si="8"/>
        <v>9.0999999999999998E-2</v>
      </c>
      <c r="L43" s="20">
        <f t="shared" si="8"/>
        <v>9.1999999999999998E-2</v>
      </c>
      <c r="M43" s="20">
        <f t="shared" si="8"/>
        <v>8.5999999999999993E-2</v>
      </c>
      <c r="N43" s="6">
        <f>AVERAGE(B43:H43)</f>
        <v>9.1999999999999985E-2</v>
      </c>
      <c r="O43" s="6">
        <f t="shared" si="7"/>
        <v>9.0399999999999994E-2</v>
      </c>
      <c r="P43" s="6">
        <f>+P19</f>
        <v>0.1</v>
      </c>
      <c r="Q43" s="6">
        <f t="shared" ref="Q43:R43" si="9">+Q19</f>
        <v>9.5000000000000001E-2</v>
      </c>
      <c r="R43" s="6">
        <f t="shared" si="9"/>
        <v>0.1</v>
      </c>
    </row>
    <row r="44" spans="1:18">
      <c r="A44" s="13" t="str">
        <f>+'DCP-11'!A45</f>
        <v>Duke Energy</v>
      </c>
      <c r="B44" s="6">
        <v>8.8999999999999996E-2</v>
      </c>
      <c r="C44" s="6">
        <v>6.0000000000000001E-3</v>
      </c>
      <c r="D44" s="6">
        <v>8.5999999999999993E-2</v>
      </c>
      <c r="E44" s="6">
        <v>9.5000000000000001E-2</v>
      </c>
      <c r="F44" s="6">
        <v>4.8000000000000001E-2</v>
      </c>
      <c r="G44" s="6">
        <v>6.4000000000000001E-2</v>
      </c>
      <c r="H44" s="6">
        <v>6.0999999999999999E-2</v>
      </c>
      <c r="I44" s="6">
        <v>6.8000000000000005E-2</v>
      </c>
      <c r="J44" s="6">
        <v>0.08</v>
      </c>
      <c r="K44" s="6">
        <v>8.1000000000000003E-2</v>
      </c>
      <c r="L44" s="6">
        <v>6.8000000000000005E-2</v>
      </c>
      <c r="M44" s="6">
        <v>6.8000000000000005E-2</v>
      </c>
      <c r="N44" s="6">
        <f t="shared" si="5"/>
        <v>6.414285714285714E-2</v>
      </c>
      <c r="O44" s="6">
        <f>AVERAGE(I44:M44)</f>
        <v>7.3000000000000009E-2</v>
      </c>
      <c r="P44" s="6">
        <v>7.4999999999999997E-2</v>
      </c>
      <c r="Q44" s="6">
        <v>0.08</v>
      </c>
      <c r="R44" s="6">
        <v>0.08</v>
      </c>
    </row>
    <row r="45" spans="1:18">
      <c r="A45" s="13" t="str">
        <f>+'DCP-11'!A46</f>
        <v>El Paso Electric</v>
      </c>
      <c r="B45" s="6">
        <v>6.3E-2</v>
      </c>
      <c r="C45" s="6">
        <v>6.5000000000000002E-2</v>
      </c>
      <c r="D45" s="6">
        <v>6.3E-2</v>
      </c>
      <c r="E45" s="6">
        <v>6.7000000000000004E-2</v>
      </c>
      <c r="F45" s="6">
        <v>0.105</v>
      </c>
      <c r="G45" s="6">
        <v>0.11899999999999999</v>
      </c>
      <c r="H45" s="6">
        <v>0.114</v>
      </c>
      <c r="I45" s="6">
        <v>9.4E-2</v>
      </c>
      <c r="J45" s="6">
        <v>0.11700000000000001</v>
      </c>
      <c r="K45" s="6">
        <v>0.13</v>
      </c>
      <c r="L45" s="6">
        <v>0.114</v>
      </c>
      <c r="M45" s="6">
        <v>0.1</v>
      </c>
      <c r="N45" s="6">
        <f t="shared" si="5"/>
        <v>8.5142857142857145E-2</v>
      </c>
      <c r="O45" s="6">
        <f t="shared" si="7"/>
        <v>0.11100000000000002</v>
      </c>
      <c r="P45" s="6">
        <v>9.5000000000000001E-2</v>
      </c>
      <c r="Q45" s="6">
        <v>0.09</v>
      </c>
      <c r="R45" s="6">
        <v>9.5000000000000001E-2</v>
      </c>
    </row>
    <row r="46" spans="1:18">
      <c r="A46" s="13" t="str">
        <f>+'DCP-11'!A47</f>
        <v>IDACORP</v>
      </c>
      <c r="B46" s="6">
        <v>7.0999999999999994E-2</v>
      </c>
      <c r="C46" s="6">
        <v>4.2000000000000003E-2</v>
      </c>
      <c r="D46" s="6">
        <v>8.2000000000000003E-2</v>
      </c>
      <c r="E46" s="6">
        <v>7.2999999999999995E-2</v>
      </c>
      <c r="F46" s="6">
        <v>9.4E-2</v>
      </c>
      <c r="G46" s="6">
        <v>7.0999999999999994E-2</v>
      </c>
      <c r="H46" s="6">
        <v>0.08</v>
      </c>
      <c r="I46" s="6">
        <v>9.2999999999999999E-2</v>
      </c>
      <c r="J46" s="6">
        <v>9.8000000000000004E-2</v>
      </c>
      <c r="K46" s="6">
        <v>0.105</v>
      </c>
      <c r="L46" s="6">
        <v>9.9000000000000005E-2</v>
      </c>
      <c r="M46" s="6">
        <v>0.10100000000000001</v>
      </c>
      <c r="N46" s="6">
        <f t="shared" si="5"/>
        <v>7.3285714285714287E-2</v>
      </c>
      <c r="O46" s="6">
        <f t="shared" si="7"/>
        <v>9.9199999999999997E-2</v>
      </c>
      <c r="P46" s="6">
        <v>0.09</v>
      </c>
      <c r="Q46" s="6">
        <v>8.5000000000000006E-2</v>
      </c>
      <c r="R46" s="6">
        <v>0.08</v>
      </c>
    </row>
    <row r="47" spans="1:18">
      <c r="A47" s="13" t="str">
        <f>+'DCP-11'!A48</f>
        <v>NextEra Energy</v>
      </c>
      <c r="B47" s="6">
        <v>0.11600000000000001</v>
      </c>
      <c r="C47" s="6">
        <v>0.13500000000000001</v>
      </c>
      <c r="D47" s="6">
        <v>0.126</v>
      </c>
      <c r="E47" s="6">
        <v>0.111</v>
      </c>
      <c r="F47" s="6">
        <v>0.14000000000000001</v>
      </c>
      <c r="G47" s="6">
        <v>0.129</v>
      </c>
      <c r="H47" s="6">
        <v>0.14799999999999999</v>
      </c>
      <c r="I47" s="6">
        <v>0.13300000000000001</v>
      </c>
      <c r="J47" s="6">
        <v>0.14399999999999999</v>
      </c>
      <c r="K47" s="6">
        <v>0.13700000000000001</v>
      </c>
      <c r="L47" s="6">
        <v>0.124</v>
      </c>
      <c r="M47" s="6">
        <v>0.122</v>
      </c>
      <c r="N47" s="6">
        <f t="shared" si="5"/>
        <v>0.12928571428571428</v>
      </c>
      <c r="O47" s="6">
        <f t="shared" si="7"/>
        <v>0.13200000000000001</v>
      </c>
      <c r="P47" s="6">
        <v>0.105</v>
      </c>
      <c r="Q47" s="6">
        <v>0.11</v>
      </c>
      <c r="R47" s="6">
        <v>0.12</v>
      </c>
    </row>
    <row r="48" spans="1:18">
      <c r="A48" s="13" t="str">
        <f>+'DCP-11'!A49</f>
        <v>Northeast Utilities</v>
      </c>
      <c r="B48" s="6">
        <f>+B20</f>
        <v>6.4000000000000001E-2</v>
      </c>
      <c r="C48" s="6">
        <f t="shared" ref="C48:M48" si="10">+C20</f>
        <v>7.0999999999999994E-2</v>
      </c>
      <c r="D48" s="6">
        <f t="shared" si="10"/>
        <v>5.0999999999999997E-2</v>
      </c>
      <c r="E48" s="6">
        <f t="shared" si="10"/>
        <v>5.3999999999999999E-2</v>
      </c>
      <c r="F48" s="6">
        <f t="shared" si="10"/>
        <v>4.4999999999999998E-2</v>
      </c>
      <c r="G48" s="6">
        <f t="shared" si="10"/>
        <v>8.5999999999999993E-2</v>
      </c>
      <c r="H48" s="6">
        <f t="shared" si="10"/>
        <v>9.8000000000000004E-2</v>
      </c>
      <c r="I48" s="6">
        <f t="shared" si="10"/>
        <v>9.6000000000000002E-2</v>
      </c>
      <c r="J48" s="6">
        <f t="shared" si="10"/>
        <v>4.9000000000000002E-2</v>
      </c>
      <c r="K48" s="6">
        <f t="shared" si="10"/>
        <v>0.1</v>
      </c>
      <c r="L48" s="6">
        <f t="shared" si="10"/>
        <v>7.2999999999999995E-2</v>
      </c>
      <c r="M48" s="6">
        <f t="shared" si="10"/>
        <v>8.3000000000000004E-2</v>
      </c>
      <c r="N48" s="6">
        <f t="shared" si="5"/>
        <v>6.699999999999999E-2</v>
      </c>
      <c r="O48" s="6">
        <f t="shared" si="7"/>
        <v>8.0200000000000007E-2</v>
      </c>
      <c r="P48" s="6">
        <f>+P20</f>
        <v>8.5000000000000006E-2</v>
      </c>
      <c r="Q48" s="6">
        <f t="shared" ref="Q48:R48" si="11">+Q20</f>
        <v>8.5000000000000006E-2</v>
      </c>
      <c r="R48" s="6">
        <f t="shared" si="11"/>
        <v>9.5000000000000001E-2</v>
      </c>
    </row>
    <row r="49" spans="1:18">
      <c r="A49" s="13" t="str">
        <f>+'DCP-11'!A50</f>
        <v>NorthWestern Corp</v>
      </c>
      <c r="B49" s="6"/>
      <c r="C49" s="6"/>
      <c r="D49" s="6"/>
      <c r="E49" s="6">
        <v>0.16600000000000001</v>
      </c>
      <c r="F49" s="6">
        <v>6.4000000000000001E-2</v>
      </c>
      <c r="G49" s="6">
        <v>6.9000000000000006E-2</v>
      </c>
      <c r="H49" s="6">
        <v>8.4000000000000005E-2</v>
      </c>
      <c r="I49" s="6">
        <v>9.4E-2</v>
      </c>
      <c r="J49" s="6">
        <v>9.6000000000000002E-2</v>
      </c>
      <c r="K49" s="6">
        <v>0.109</v>
      </c>
      <c r="L49" s="6">
        <v>9.2999999999999999E-2</v>
      </c>
      <c r="M49" s="6">
        <v>9.5000000000000001E-2</v>
      </c>
      <c r="N49" s="6">
        <f t="shared" si="5"/>
        <v>9.5750000000000016E-2</v>
      </c>
      <c r="O49" s="6">
        <f t="shared" si="7"/>
        <v>9.74E-2</v>
      </c>
      <c r="P49" s="6">
        <v>0.09</v>
      </c>
      <c r="Q49" s="6">
        <v>9.5000000000000001E-2</v>
      </c>
      <c r="R49" s="6">
        <v>9.5000000000000001E-2</v>
      </c>
    </row>
    <row r="50" spans="1:18">
      <c r="A50" s="13" t="str">
        <f>+'DCP-11'!A51</f>
        <v>OGE Energy</v>
      </c>
      <c r="B50" s="6">
        <f>+B21</f>
        <v>0.111</v>
      </c>
      <c r="C50" s="6">
        <f t="shared" ref="C50:M50" si="12">+C21</f>
        <v>0.13200000000000001</v>
      </c>
      <c r="D50" s="6">
        <f t="shared" si="12"/>
        <v>0.127</v>
      </c>
      <c r="E50" s="6">
        <f t="shared" si="12"/>
        <v>0.125</v>
      </c>
      <c r="F50" s="6">
        <f t="shared" si="12"/>
        <v>0.15</v>
      </c>
      <c r="G50" s="6">
        <f t="shared" si="12"/>
        <v>0.14699999999999999</v>
      </c>
      <c r="H50" s="6">
        <f t="shared" si="12"/>
        <v>0.13</v>
      </c>
      <c r="I50" s="6">
        <f t="shared" si="12"/>
        <v>0.129</v>
      </c>
      <c r="J50" s="6">
        <f t="shared" si="12"/>
        <v>0.13500000000000001</v>
      </c>
      <c r="K50" s="6">
        <f t="shared" si="12"/>
        <v>0.14000000000000001</v>
      </c>
      <c r="L50" s="6">
        <f t="shared" si="12"/>
        <v>0.13200000000000001</v>
      </c>
      <c r="M50" s="6">
        <f t="shared" si="12"/>
        <v>0.13200000000000001</v>
      </c>
      <c r="N50" s="6">
        <f t="shared" si="5"/>
        <v>0.13171428571428573</v>
      </c>
      <c r="O50" s="6">
        <f t="shared" si="7"/>
        <v>0.1336</v>
      </c>
      <c r="P50" s="6">
        <f>+P21</f>
        <v>0.12</v>
      </c>
      <c r="Q50" s="6">
        <f t="shared" ref="Q50:R51" si="13">+Q21</f>
        <v>0.12</v>
      </c>
      <c r="R50" s="6">
        <f t="shared" si="13"/>
        <v>0.12</v>
      </c>
    </row>
    <row r="51" spans="1:18">
      <c r="A51" s="13" t="str">
        <f>+'DCP-11'!A52</f>
        <v>Pinnacle West Capital</v>
      </c>
      <c r="B51" s="6">
        <f>+B22</f>
        <v>8.5999999999999993E-2</v>
      </c>
      <c r="C51" s="6">
        <f t="shared" ref="C51:M51" si="14">+C22</f>
        <v>8.3000000000000004E-2</v>
      </c>
      <c r="D51" s="6">
        <f t="shared" si="14"/>
        <v>8.2000000000000003E-2</v>
      </c>
      <c r="E51" s="6">
        <f t="shared" si="14"/>
        <v>6.7000000000000004E-2</v>
      </c>
      <c r="F51" s="6">
        <f t="shared" si="14"/>
        <v>9.1999999999999998E-2</v>
      </c>
      <c r="G51" s="6">
        <f t="shared" si="14"/>
        <v>8.5000000000000006E-2</v>
      </c>
      <c r="H51" s="6">
        <f t="shared" si="14"/>
        <v>6.0999999999999999E-2</v>
      </c>
      <c r="I51" s="6">
        <f t="shared" si="14"/>
        <v>6.8000000000000005E-2</v>
      </c>
      <c r="J51" s="6">
        <f t="shared" si="14"/>
        <v>9.2999999999999999E-2</v>
      </c>
      <c r="K51" s="6">
        <f t="shared" si="14"/>
        <v>8.6999999999999994E-2</v>
      </c>
      <c r="L51" s="6">
        <f t="shared" si="14"/>
        <v>9.8000000000000004E-2</v>
      </c>
      <c r="M51" s="6">
        <f t="shared" si="14"/>
        <v>9.9000000000000005E-2</v>
      </c>
      <c r="N51" s="6">
        <f t="shared" si="5"/>
        <v>7.9428571428571432E-2</v>
      </c>
      <c r="O51" s="6">
        <f t="shared" si="7"/>
        <v>8.8999999999999996E-2</v>
      </c>
      <c r="P51" s="6">
        <f>+P22</f>
        <v>9.5000000000000001E-2</v>
      </c>
      <c r="Q51" s="6">
        <f t="shared" si="13"/>
        <v>9.5000000000000001E-2</v>
      </c>
      <c r="R51" s="6">
        <f t="shared" si="13"/>
        <v>9.5000000000000001E-2</v>
      </c>
    </row>
    <row r="52" spans="1:18">
      <c r="A52" s="13" t="str">
        <f>+'DCP-11'!A53</f>
        <v>Portland General Electric</v>
      </c>
      <c r="B52" s="6"/>
      <c r="C52" s="6"/>
      <c r="D52" s="6"/>
      <c r="E52" s="6"/>
      <c r="F52" s="6">
        <v>5.8999999999999997E-2</v>
      </c>
      <c r="G52" s="6">
        <v>0.115</v>
      </c>
      <c r="H52" s="6">
        <v>6.5000000000000002E-2</v>
      </c>
      <c r="I52" s="6">
        <v>6.2E-2</v>
      </c>
      <c r="J52" s="6">
        <v>0.08</v>
      </c>
      <c r="K52" s="6">
        <v>0.09</v>
      </c>
      <c r="L52" s="6">
        <v>8.3000000000000004E-2</v>
      </c>
      <c r="M52" s="6">
        <v>7.6999999999999999E-2</v>
      </c>
      <c r="N52" s="6">
        <f t="shared" si="5"/>
        <v>7.9666666666666663E-2</v>
      </c>
      <c r="O52" s="6">
        <f t="shared" si="7"/>
        <v>7.8399999999999997E-2</v>
      </c>
      <c r="P52" s="6">
        <v>0.09</v>
      </c>
      <c r="Q52" s="6">
        <v>0.08</v>
      </c>
      <c r="R52" s="6">
        <v>8.5000000000000006E-2</v>
      </c>
    </row>
    <row r="53" spans="1:18">
      <c r="A53" s="13" t="str">
        <f>+'DCP-11'!A54</f>
        <v>SCANA Corp</v>
      </c>
      <c r="B53" s="6">
        <v>0.11700000000000001</v>
      </c>
      <c r="C53" s="6">
        <v>0.124</v>
      </c>
      <c r="D53" s="6">
        <v>0.126</v>
      </c>
      <c r="E53" s="6">
        <v>0.124</v>
      </c>
      <c r="F53" s="6">
        <v>0.109</v>
      </c>
      <c r="G53" s="6">
        <v>0.11</v>
      </c>
      <c r="H53" s="6">
        <v>0.115</v>
      </c>
      <c r="I53" s="6">
        <v>0.107</v>
      </c>
      <c r="J53" s="6">
        <v>0.105</v>
      </c>
      <c r="K53" s="6">
        <v>0.1</v>
      </c>
      <c r="L53" s="6">
        <v>0.10199999999999999</v>
      </c>
      <c r="M53" s="6">
        <v>0.105</v>
      </c>
      <c r="N53" s="6">
        <f t="shared" si="5"/>
        <v>0.11785714285714285</v>
      </c>
      <c r="O53" s="6">
        <f t="shared" si="7"/>
        <v>0.1038</v>
      </c>
      <c r="P53" s="6">
        <v>0.11</v>
      </c>
      <c r="Q53" s="6">
        <v>0.1</v>
      </c>
      <c r="R53" s="6">
        <v>0.1</v>
      </c>
    </row>
    <row r="54" spans="1:18">
      <c r="A54" s="13" t="str">
        <f>+'DCP-11'!A55</f>
        <v>Southern Company</v>
      </c>
      <c r="B54" s="20">
        <v>0.157</v>
      </c>
      <c r="C54" s="20">
        <v>0.156</v>
      </c>
      <c r="D54" s="20">
        <v>0.152</v>
      </c>
      <c r="E54" s="20">
        <v>0.15</v>
      </c>
      <c r="F54" s="20">
        <v>0.14199999999999999</v>
      </c>
      <c r="G54" s="20">
        <v>0.14499999999999999</v>
      </c>
      <c r="H54" s="20">
        <v>0.13500000000000001</v>
      </c>
      <c r="I54" s="20">
        <v>0.13200000000000001</v>
      </c>
      <c r="J54" s="20">
        <v>0.126</v>
      </c>
      <c r="K54" s="20">
        <v>0.129</v>
      </c>
      <c r="L54" s="20">
        <v>0.129</v>
      </c>
      <c r="M54" s="20">
        <v>0.127</v>
      </c>
      <c r="N54" s="6">
        <f t="shared" si="5"/>
        <v>0.14814285714285713</v>
      </c>
      <c r="O54" s="6">
        <f t="shared" si="7"/>
        <v>0.12859999999999999</v>
      </c>
      <c r="P54" s="6">
        <v>0.125</v>
      </c>
      <c r="Q54" s="6">
        <v>0.125</v>
      </c>
      <c r="R54" s="6">
        <v>0.125</v>
      </c>
    </row>
    <row r="55" spans="1:18">
      <c r="A55" s="13" t="str">
        <f>+'DCP-11'!A56</f>
        <v>Westar Energy</v>
      </c>
      <c r="B55" s="20">
        <f>+B23</f>
        <v>0.05</v>
      </c>
      <c r="C55" s="20">
        <f t="shared" ref="C55:M55" si="15">+C23</f>
        <v>0.106</v>
      </c>
      <c r="D55" s="20">
        <f t="shared" si="15"/>
        <v>7.6999999999999999E-2</v>
      </c>
      <c r="E55" s="20">
        <f t="shared" si="15"/>
        <v>9.6000000000000002E-2</v>
      </c>
      <c r="F55" s="20">
        <f t="shared" si="15"/>
        <v>0.111</v>
      </c>
      <c r="G55" s="20">
        <f t="shared" si="15"/>
        <v>0.1</v>
      </c>
      <c r="H55" s="20">
        <f t="shared" si="15"/>
        <v>6.7000000000000004E-2</v>
      </c>
      <c r="I55" s="20">
        <f t="shared" si="15"/>
        <v>6.3E-2</v>
      </c>
      <c r="J55" s="20">
        <f t="shared" si="15"/>
        <v>8.5999999999999993E-2</v>
      </c>
      <c r="K55" s="20">
        <f t="shared" si="15"/>
        <v>8.2000000000000003E-2</v>
      </c>
      <c r="L55" s="20">
        <f t="shared" si="15"/>
        <v>9.5000000000000001E-2</v>
      </c>
      <c r="M55" s="20">
        <f t="shared" si="15"/>
        <v>9.8000000000000004E-2</v>
      </c>
      <c r="N55" s="6">
        <f t="shared" si="5"/>
        <v>8.6714285714285716E-2</v>
      </c>
      <c r="O55" s="6">
        <f t="shared" si="7"/>
        <v>8.4799999999999986E-2</v>
      </c>
      <c r="P55" s="6">
        <f>+P23</f>
        <v>9.5000000000000001E-2</v>
      </c>
      <c r="Q55" s="6">
        <f t="shared" ref="Q55:R55" si="16">+Q23</f>
        <v>9.5000000000000001E-2</v>
      </c>
      <c r="R55" s="6">
        <f t="shared" si="16"/>
        <v>9.5000000000000001E-2</v>
      </c>
    </row>
    <row r="56" spans="1:18">
      <c r="A56" s="13" t="str">
        <f>+'DCP-11'!A57</f>
        <v>Wisconsin Energy</v>
      </c>
      <c r="B56" s="6">
        <f>+B24</f>
        <v>0.128</v>
      </c>
      <c r="C56" s="6">
        <f t="shared" ref="C56:M56" si="17">+C24</f>
        <v>0.11799999999999999</v>
      </c>
      <c r="D56" s="6">
        <f t="shared" si="17"/>
        <v>0.09</v>
      </c>
      <c r="E56" s="6">
        <f t="shared" si="17"/>
        <v>0.11600000000000001</v>
      </c>
      <c r="F56" s="6">
        <f t="shared" si="17"/>
        <v>0.111</v>
      </c>
      <c r="G56" s="6">
        <f t="shared" si="17"/>
        <v>0.111</v>
      </c>
      <c r="H56" s="6">
        <f t="shared" si="17"/>
        <v>0.11</v>
      </c>
      <c r="I56" s="6">
        <f t="shared" si="17"/>
        <v>0.108</v>
      </c>
      <c r="J56" s="6">
        <f t="shared" si="17"/>
        <v>0.122</v>
      </c>
      <c r="K56" s="6">
        <f t="shared" si="17"/>
        <v>0.13</v>
      </c>
      <c r="L56" s="6">
        <f t="shared" si="17"/>
        <v>0.13300000000000001</v>
      </c>
      <c r="M56" s="6">
        <f t="shared" si="17"/>
        <v>0.13600000000000001</v>
      </c>
      <c r="N56" s="6">
        <f t="shared" si="5"/>
        <v>0.11199999999999999</v>
      </c>
      <c r="O56" s="6">
        <f t="shared" si="7"/>
        <v>0.1258</v>
      </c>
      <c r="P56" s="6">
        <f t="shared" ref="P56:R56" si="18">+P24</f>
        <v>0.13500000000000001</v>
      </c>
      <c r="Q56" s="6">
        <f t="shared" si="18"/>
        <v>0.13</v>
      </c>
      <c r="R56" s="6">
        <f t="shared" si="18"/>
        <v>0.15</v>
      </c>
    </row>
    <row r="57" spans="1:18">
      <c r="A57" s="13" t="str">
        <f>+'DCP-11'!A58</f>
        <v>Xcel Energy Inc.</v>
      </c>
      <c r="B57" s="20">
        <v>2.8000000000000001E-2</v>
      </c>
      <c r="C57" s="20">
        <v>0.1</v>
      </c>
      <c r="D57" s="20">
        <v>9.8000000000000004E-2</v>
      </c>
      <c r="E57" s="20">
        <v>9.0999999999999998E-2</v>
      </c>
      <c r="F57" s="20">
        <v>9.8000000000000004E-2</v>
      </c>
      <c r="G57" s="20">
        <v>9.2999999999999999E-2</v>
      </c>
      <c r="H57" s="20">
        <v>9.7000000000000003E-2</v>
      </c>
      <c r="I57" s="20">
        <v>9.5000000000000001E-2</v>
      </c>
      <c r="J57" s="20">
        <v>9.5000000000000001E-2</v>
      </c>
      <c r="K57" s="20">
        <v>0.10100000000000001</v>
      </c>
      <c r="L57" s="20">
        <v>0.104</v>
      </c>
      <c r="M57" s="20">
        <v>0.10199999999999999</v>
      </c>
      <c r="N57" s="6">
        <f t="shared" si="5"/>
        <v>8.6428571428571424E-2</v>
      </c>
      <c r="O57" s="6">
        <f t="shared" si="7"/>
        <v>9.9400000000000002E-2</v>
      </c>
      <c r="P57" s="6">
        <v>9.5000000000000001E-2</v>
      </c>
      <c r="Q57" s="6">
        <v>9.5000000000000001E-2</v>
      </c>
      <c r="R57" s="6">
        <v>0.105</v>
      </c>
    </row>
    <row r="58" spans="1:18" ht="15.75" thickBot="1">
      <c r="A58" s="37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</row>
    <row r="59" spans="1:18" ht="15.75" thickTop="1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</row>
    <row r="60" spans="1:18" ht="15.75">
      <c r="A60" s="4" t="s">
        <v>33</v>
      </c>
      <c r="B60" s="6">
        <f t="shared" ref="B60:Q60" si="19">AVERAGE(B35:B57)</f>
        <v>9.8000000000000018E-2</v>
      </c>
      <c r="C60" s="6">
        <f t="shared" si="19"/>
        <v>0.10414285714285713</v>
      </c>
      <c r="D60" s="6">
        <f t="shared" si="19"/>
        <v>9.7333333333333341E-2</v>
      </c>
      <c r="E60" s="6">
        <f t="shared" si="19"/>
        <v>0.10431818181818181</v>
      </c>
      <c r="F60" s="6">
        <f t="shared" si="19"/>
        <v>0.10730434782608697</v>
      </c>
      <c r="G60" s="6">
        <f t="shared" si="19"/>
        <v>0.10591304347826087</v>
      </c>
      <c r="H60" s="6">
        <f t="shared" si="19"/>
        <v>0.10200000000000001</v>
      </c>
      <c r="I60" s="6">
        <f>AVERAGE(I35:I57)</f>
        <v>9.8826086956521758E-2</v>
      </c>
      <c r="J60" s="6">
        <f>AVERAGE(J35:J57)</f>
        <v>0.10308695652173913</v>
      </c>
      <c r="K60" s="6">
        <f t="shared" si="19"/>
        <v>0.10578260869565216</v>
      </c>
      <c r="L60" s="6">
        <f t="shared" si="19"/>
        <v>0.10295652173913047</v>
      </c>
      <c r="M60" s="6">
        <f t="shared" si="19"/>
        <v>0.10456521739130434</v>
      </c>
      <c r="N60" s="15">
        <f t="shared" si="19"/>
        <v>0.10211128364389233</v>
      </c>
      <c r="O60" s="15">
        <f t="shared" si="19"/>
        <v>0.10304347826086956</v>
      </c>
      <c r="P60" s="15">
        <f t="shared" si="19"/>
        <v>0.10282608695652176</v>
      </c>
      <c r="Q60" s="15">
        <f t="shared" si="19"/>
        <v>0.10152173913043482</v>
      </c>
      <c r="R60" s="15">
        <f>AVERAGE(R35:R57)</f>
        <v>0.10500000000000002</v>
      </c>
    </row>
    <row r="61" spans="1:18" ht="15.75">
      <c r="A61" s="35"/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36"/>
      <c r="O61" s="101"/>
      <c r="P61" s="141"/>
      <c r="Q61" s="141"/>
      <c r="R61" s="141"/>
    </row>
    <row r="62" spans="1:18" ht="15.7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6"/>
      <c r="O62" s="20"/>
      <c r="P62" s="15"/>
      <c r="Q62" s="15"/>
      <c r="R62" s="15"/>
    </row>
    <row r="63" spans="1:18" ht="15.75">
      <c r="A63" s="13" t="s">
        <v>82</v>
      </c>
      <c r="B63" s="20">
        <f t="shared" ref="B63:M63" si="20">MEDIAN(B35:B57)</f>
        <v>0.111</v>
      </c>
      <c r="C63" s="20">
        <f t="shared" si="20"/>
        <v>0.1</v>
      </c>
      <c r="D63" s="20">
        <f t="shared" si="20"/>
        <v>8.5999999999999993E-2</v>
      </c>
      <c r="E63" s="20">
        <f t="shared" si="20"/>
        <v>0.10199999999999999</v>
      </c>
      <c r="F63" s="20">
        <f t="shared" si="20"/>
        <v>9.7000000000000003E-2</v>
      </c>
      <c r="G63" s="20">
        <f t="shared" si="20"/>
        <v>0.109</v>
      </c>
      <c r="H63" s="20">
        <f t="shared" si="20"/>
        <v>9.9000000000000005E-2</v>
      </c>
      <c r="I63" s="20">
        <f>MEDIAN(I35:I57)</f>
        <v>9.4E-2</v>
      </c>
      <c r="J63" s="20">
        <f t="shared" si="20"/>
        <v>9.6000000000000002E-2</v>
      </c>
      <c r="K63" s="20">
        <f t="shared" si="20"/>
        <v>0.10299999999999999</v>
      </c>
      <c r="L63" s="20">
        <f t="shared" si="20"/>
        <v>9.9000000000000005E-2</v>
      </c>
      <c r="M63" s="20">
        <f t="shared" si="20"/>
        <v>0.1</v>
      </c>
      <c r="N63" s="15">
        <f>AVERAGE(B63:H63)</f>
        <v>0.10057142857142856</v>
      </c>
      <c r="O63" s="15">
        <f>AVERAGE(I63:M63)</f>
        <v>9.8400000000000001E-2</v>
      </c>
      <c r="P63" s="15">
        <f>MEDIAN(P35:P57)</f>
        <v>9.5000000000000001E-2</v>
      </c>
      <c r="Q63" s="15">
        <f>MEDIAN(Q35:Q57)</f>
        <v>9.5000000000000001E-2</v>
      </c>
      <c r="R63" s="15">
        <f>MEDIAN(R35:R57)</f>
        <v>0.1</v>
      </c>
    </row>
    <row r="64" spans="1:18" ht="15.75" thickBot="1">
      <c r="A64" s="37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</row>
    <row r="65" spans="1:21" ht="15.75" thickTop="1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</row>
    <row r="66" spans="1:21" ht="15.75">
      <c r="A66" s="13" t="s">
        <v>81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43"/>
      <c r="O66" s="43"/>
      <c r="P66" s="43"/>
      <c r="Q66" s="43"/>
      <c r="R66" s="43"/>
      <c r="S66" s="27"/>
      <c r="T66" s="27"/>
      <c r="U66" s="27"/>
    </row>
    <row r="67" spans="1:21" ht="15.75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43"/>
      <c r="O67" s="43"/>
      <c r="P67" s="43"/>
      <c r="Q67" s="43"/>
      <c r="R67" s="43"/>
      <c r="S67" s="27"/>
      <c r="T67" s="27"/>
      <c r="U67" s="27"/>
    </row>
    <row r="68" spans="1:21" ht="15.75"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43"/>
      <c r="O68" s="43"/>
      <c r="P68" s="43"/>
      <c r="Q68" s="43"/>
      <c r="R68" s="43"/>
      <c r="S68" s="27"/>
      <c r="T68" s="27"/>
      <c r="U68" s="27"/>
    </row>
    <row r="69" spans="1:21" ht="15.75">
      <c r="A69" s="27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43"/>
      <c r="O69" s="43"/>
      <c r="P69" s="43"/>
      <c r="Q69" s="43"/>
      <c r="R69" s="43"/>
      <c r="S69" s="27"/>
      <c r="T69" s="27"/>
      <c r="U69" s="27"/>
    </row>
    <row r="70" spans="1:21">
      <c r="A70" s="27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27"/>
      <c r="T70" s="27"/>
      <c r="U70" s="27"/>
    </row>
    <row r="71" spans="1:21">
      <c r="A71" s="26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27"/>
      <c r="T71" s="27"/>
      <c r="U71" s="27"/>
    </row>
    <row r="72" spans="1:21">
      <c r="A72" s="27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27"/>
      <c r="T72" s="27"/>
      <c r="U72" s="27"/>
    </row>
    <row r="73" spans="1:21">
      <c r="A73" s="27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27"/>
      <c r="T73" s="27"/>
      <c r="U73" s="27"/>
    </row>
    <row r="74" spans="1:21">
      <c r="A74" s="27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27"/>
      <c r="T74" s="27"/>
      <c r="U74" s="27"/>
    </row>
    <row r="75" spans="1:21">
      <c r="A75" s="27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27"/>
      <c r="T75" s="27"/>
      <c r="U75" s="27"/>
    </row>
    <row r="76" spans="1:21">
      <c r="A76" s="27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27"/>
      <c r="T76" s="27"/>
      <c r="U76" s="27"/>
    </row>
    <row r="77" spans="1:21">
      <c r="A77" s="27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27"/>
      <c r="T77" s="27"/>
      <c r="U77" s="27"/>
    </row>
    <row r="78" spans="1:21">
      <c r="A78" s="27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27"/>
      <c r="T78" s="27"/>
      <c r="U78" s="27"/>
    </row>
    <row r="79" spans="1:21">
      <c r="A79" s="27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27"/>
      <c r="T79" s="27"/>
      <c r="U79" s="27"/>
    </row>
    <row r="80" spans="1:21">
      <c r="A80" s="27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27"/>
      <c r="T80" s="27"/>
      <c r="U80" s="27"/>
    </row>
    <row r="81" spans="1:21">
      <c r="A81" s="27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27"/>
      <c r="T81" s="27"/>
      <c r="U81" s="27"/>
    </row>
    <row r="82" spans="1:21">
      <c r="A82" s="27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27"/>
      <c r="T82" s="27"/>
      <c r="U82" s="27"/>
    </row>
    <row r="83" spans="1:21">
      <c r="A83" s="27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27"/>
      <c r="T83" s="27"/>
      <c r="U83" s="27"/>
    </row>
    <row r="84" spans="1:21">
      <c r="A84" s="27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27"/>
      <c r="T84" s="27"/>
      <c r="U84" s="27"/>
    </row>
    <row r="85" spans="1:21">
      <c r="A85" s="27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27"/>
      <c r="T85" s="27"/>
      <c r="U85" s="27"/>
    </row>
    <row r="86" spans="1:21">
      <c r="A86" s="27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27"/>
      <c r="T86" s="27"/>
      <c r="U86" s="27"/>
    </row>
    <row r="87" spans="1:21">
      <c r="A87" s="27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27"/>
      <c r="T87" s="27"/>
      <c r="U87" s="27"/>
    </row>
    <row r="88" spans="1:21">
      <c r="A88" s="26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27"/>
      <c r="T88" s="27"/>
      <c r="U88" s="27"/>
    </row>
    <row r="89" spans="1:21" ht="15.75">
      <c r="A89" s="27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55"/>
      <c r="O89" s="55"/>
      <c r="P89" s="55"/>
      <c r="Q89" s="55"/>
      <c r="R89" s="55"/>
      <c r="S89" s="27"/>
      <c r="T89" s="27"/>
      <c r="U89" s="27"/>
    </row>
    <row r="90" spans="1:21">
      <c r="A90" s="27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27"/>
      <c r="T90" s="27"/>
      <c r="U90" s="27"/>
    </row>
    <row r="91" spans="1:21">
      <c r="A91" s="26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27"/>
      <c r="T91" s="27"/>
      <c r="U91" s="27"/>
    </row>
    <row r="92" spans="1:21" ht="15.75">
      <c r="A92" s="27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43"/>
      <c r="O92" s="43"/>
      <c r="P92" s="33"/>
      <c r="Q92" s="33"/>
      <c r="R92" s="33"/>
      <c r="S92" s="27"/>
      <c r="T92" s="27"/>
      <c r="U92" s="27"/>
    </row>
    <row r="93" spans="1:21">
      <c r="A93" s="27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27"/>
      <c r="T93" s="27"/>
      <c r="U93" s="27"/>
    </row>
    <row r="94" spans="1:21">
      <c r="A94" s="26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27"/>
      <c r="T94" s="27"/>
      <c r="U94" s="27"/>
    </row>
    <row r="95" spans="1:21" ht="15.75">
      <c r="A95" s="27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55"/>
      <c r="O95" s="55"/>
      <c r="P95" s="33"/>
      <c r="Q95" s="33"/>
      <c r="R95" s="33"/>
      <c r="S95" s="27"/>
      <c r="T95" s="27"/>
      <c r="U95" s="27"/>
    </row>
    <row r="96" spans="1:21">
      <c r="A96" s="27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27"/>
    </row>
    <row r="97" spans="1:18">
      <c r="A97" s="26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</row>
    <row r="98" spans="1:18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</row>
    <row r="99" spans="1:18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</row>
    <row r="100" spans="1:18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</row>
    <row r="101" spans="1:18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</row>
    <row r="102" spans="1:18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</row>
    <row r="103" spans="1:18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</row>
    <row r="104" spans="1:18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231"/>
      <c r="N104" s="5"/>
      <c r="O104" s="5"/>
      <c r="P104" s="5"/>
      <c r="Q104" s="5"/>
      <c r="R104" s="5"/>
    </row>
    <row r="105" spans="1:18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231"/>
      <c r="N105" s="5"/>
      <c r="O105" s="5"/>
      <c r="P105" s="5"/>
      <c r="Q105" s="5"/>
      <c r="R105" s="5"/>
    </row>
    <row r="106" spans="1:18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231"/>
      <c r="N106" s="5"/>
      <c r="O106" s="5"/>
      <c r="P106" s="5"/>
      <c r="Q106" s="5"/>
      <c r="R106" s="5"/>
    </row>
    <row r="107" spans="1:18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231"/>
      <c r="N107" s="5"/>
      <c r="O107" s="5"/>
      <c r="P107" s="5"/>
      <c r="Q107" s="5"/>
      <c r="R107" s="5"/>
    </row>
    <row r="108" spans="1:18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231"/>
      <c r="N108" s="5"/>
      <c r="O108" s="5"/>
      <c r="P108" s="5"/>
      <c r="Q108" s="5"/>
      <c r="R108" s="5"/>
    </row>
    <row r="109" spans="1:18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231"/>
      <c r="N109" s="5"/>
      <c r="O109" s="5"/>
      <c r="P109" s="5"/>
      <c r="Q109" s="5"/>
      <c r="R109" s="5"/>
    </row>
    <row r="110" spans="1:18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231"/>
      <c r="N110" s="5"/>
      <c r="O110" s="5"/>
      <c r="P110" s="5"/>
      <c r="Q110" s="5"/>
      <c r="R110" s="5"/>
    </row>
    <row r="111" spans="1:18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231"/>
      <c r="N111" s="5"/>
      <c r="O111" s="5"/>
      <c r="P111" s="5"/>
      <c r="Q111" s="5"/>
      <c r="R111" s="5"/>
    </row>
    <row r="112" spans="1:18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231"/>
      <c r="N112" s="5"/>
      <c r="O112" s="5"/>
      <c r="P112" s="5"/>
      <c r="Q112" s="5"/>
      <c r="R112" s="5"/>
    </row>
    <row r="113" spans="2:18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231"/>
      <c r="N113" s="5"/>
      <c r="O113" s="5"/>
      <c r="P113" s="5"/>
      <c r="Q113" s="5"/>
      <c r="R113" s="5"/>
    </row>
    <row r="114" spans="2:18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231"/>
      <c r="N114" s="5"/>
      <c r="O114" s="5"/>
      <c r="P114" s="5"/>
      <c r="Q114" s="5"/>
      <c r="R114" s="5"/>
    </row>
    <row r="115" spans="2:18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231"/>
      <c r="N115" s="5"/>
      <c r="O115" s="5"/>
      <c r="P115" s="5"/>
      <c r="Q115" s="5"/>
      <c r="R115" s="5"/>
    </row>
    <row r="116" spans="2:18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231"/>
      <c r="N116" s="5"/>
      <c r="O116" s="5"/>
      <c r="P116" s="5"/>
      <c r="Q116" s="5"/>
      <c r="R116" s="5"/>
    </row>
    <row r="117" spans="2:18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231"/>
      <c r="N117" s="5"/>
      <c r="O117" s="5"/>
      <c r="P117" s="5"/>
      <c r="Q117" s="5"/>
      <c r="R117" s="5"/>
    </row>
    <row r="118" spans="2:18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231"/>
      <c r="N118" s="5"/>
      <c r="O118" s="5"/>
      <c r="P118" s="5"/>
      <c r="Q118" s="5"/>
      <c r="R118" s="5"/>
    </row>
    <row r="119" spans="2:18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231"/>
      <c r="N119" s="5"/>
      <c r="O119" s="5"/>
      <c r="P119" s="5"/>
      <c r="Q119" s="5"/>
      <c r="R119" s="5"/>
    </row>
    <row r="120" spans="2:18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231"/>
      <c r="N120" s="5"/>
      <c r="O120" s="5"/>
      <c r="P120" s="5"/>
      <c r="Q120" s="5"/>
      <c r="R120" s="5"/>
    </row>
    <row r="121" spans="2:18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231"/>
      <c r="N121" s="5"/>
      <c r="O121" s="5"/>
      <c r="P121" s="5"/>
      <c r="Q121" s="5"/>
      <c r="R121" s="5"/>
    </row>
    <row r="122" spans="2:18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231"/>
      <c r="N122" s="5"/>
      <c r="O122" s="5"/>
      <c r="P122" s="5"/>
      <c r="Q122" s="5"/>
      <c r="R122" s="5"/>
    </row>
    <row r="123" spans="2:18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231"/>
      <c r="N123" s="5"/>
      <c r="O123" s="5"/>
      <c r="P123" s="5"/>
      <c r="Q123" s="5"/>
      <c r="R123" s="5"/>
    </row>
    <row r="124" spans="2:18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231"/>
      <c r="N124" s="5"/>
      <c r="O124" s="5"/>
      <c r="P124" s="5"/>
      <c r="Q124" s="5"/>
      <c r="R124" s="5"/>
    </row>
    <row r="125" spans="2:18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231"/>
      <c r="N125" s="5"/>
      <c r="O125" s="5"/>
      <c r="P125" s="5"/>
      <c r="Q125" s="5"/>
      <c r="R125" s="5"/>
    </row>
  </sheetData>
  <phoneticPr fontId="0" type="noConversion"/>
  <printOptions horizontalCentered="1"/>
  <pageMargins left="0.5" right="0.5" top="0.5" bottom="0.55000000000000004" header="0" footer="0"/>
  <pageSetup scale="41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90"/>
  <sheetViews>
    <sheetView showOutlineSymbols="0" zoomScale="70" zoomScaleNormal="70" workbookViewId="0">
      <pane xSplit="1" topLeftCell="B1" activePane="topRight" state="frozen"/>
      <selection activeCell="A2" sqref="A2"/>
      <selection pane="topRight" activeCell="M2" sqref="M2:N3"/>
    </sheetView>
  </sheetViews>
  <sheetFormatPr defaultColWidth="9.77734375" defaultRowHeight="15"/>
  <cols>
    <col min="1" max="1" width="27.109375" style="13" customWidth="1"/>
    <col min="2" max="6" width="9.77734375" style="13"/>
    <col min="7" max="7" width="9.77734375" style="129"/>
    <col min="8" max="16384" width="9.77734375" style="13"/>
  </cols>
  <sheetData>
    <row r="1" spans="1:15" ht="15.75">
      <c r="M1" s="1"/>
    </row>
    <row r="2" spans="1:15" ht="15.75">
      <c r="M2" s="1"/>
    </row>
    <row r="3" spans="1:15" ht="15.75">
      <c r="M3" s="1"/>
    </row>
    <row r="5" spans="1:15" ht="20.25">
      <c r="A5" s="2" t="str">
        <f>'DCP-12, p 1'!A5</f>
        <v>PROXY COMPANIES</v>
      </c>
      <c r="B5" s="2"/>
      <c r="C5" s="2"/>
      <c r="D5" s="2"/>
      <c r="E5" s="2"/>
      <c r="F5" s="2"/>
      <c r="G5" s="130"/>
      <c r="H5" s="2"/>
      <c r="I5" s="2"/>
      <c r="J5" s="2"/>
      <c r="K5" s="2"/>
      <c r="L5" s="2"/>
      <c r="M5" s="2"/>
      <c r="N5" s="2"/>
    </row>
    <row r="6" spans="1:15" ht="20.25">
      <c r="A6" s="2" t="s">
        <v>53</v>
      </c>
      <c r="B6" s="2"/>
      <c r="C6" s="2"/>
      <c r="D6" s="2"/>
      <c r="E6" s="2"/>
      <c r="F6" s="2"/>
      <c r="G6" s="130"/>
      <c r="H6" s="2"/>
      <c r="I6" s="2"/>
      <c r="J6" s="2"/>
      <c r="K6" s="2"/>
      <c r="L6" s="2"/>
      <c r="M6" s="2"/>
      <c r="N6" s="2"/>
    </row>
    <row r="9" spans="1:15" ht="15.75" thickBot="1">
      <c r="O9" s="37"/>
    </row>
    <row r="10" spans="1:15" ht="15.75" thickTop="1">
      <c r="A10" s="14"/>
      <c r="B10" s="14"/>
      <c r="C10" s="14"/>
      <c r="D10" s="14"/>
      <c r="E10" s="14"/>
      <c r="F10" s="14"/>
      <c r="G10" s="131"/>
      <c r="H10" s="14"/>
      <c r="I10" s="14"/>
      <c r="J10" s="14"/>
      <c r="K10" s="14"/>
      <c r="L10" s="14"/>
      <c r="M10" s="14"/>
      <c r="N10" s="14"/>
    </row>
    <row r="11" spans="1:15" ht="15.75">
      <c r="A11" s="1"/>
      <c r="B11" s="268"/>
      <c r="C11" s="268"/>
      <c r="D11" s="268"/>
      <c r="E11" s="268"/>
      <c r="F11" s="268"/>
      <c r="G11" s="204"/>
      <c r="H11" s="268"/>
      <c r="I11" s="268"/>
      <c r="J11" s="268"/>
      <c r="K11" s="268"/>
      <c r="L11" s="268"/>
      <c r="M11" s="268"/>
      <c r="N11" s="268" t="s">
        <v>120</v>
      </c>
      <c r="O11" s="1" t="s">
        <v>260</v>
      </c>
    </row>
    <row r="12" spans="1:15" ht="15.75">
      <c r="A12" s="268" t="s">
        <v>20</v>
      </c>
      <c r="B12" s="268">
        <v>2002</v>
      </c>
      <c r="C12" s="268">
        <v>2003</v>
      </c>
      <c r="D12" s="268">
        <v>2004</v>
      </c>
      <c r="E12" s="268">
        <v>2005</v>
      </c>
      <c r="F12" s="268">
        <v>2006</v>
      </c>
      <c r="G12" s="268">
        <v>2007</v>
      </c>
      <c r="H12" s="268">
        <v>2008</v>
      </c>
      <c r="I12" s="268">
        <v>2009</v>
      </c>
      <c r="J12" s="268">
        <v>2010</v>
      </c>
      <c r="K12" s="268">
        <v>2011</v>
      </c>
      <c r="L12" s="268">
        <v>2012</v>
      </c>
      <c r="M12" s="268">
        <v>2013</v>
      </c>
      <c r="N12" s="268" t="str">
        <f>'DCP-12, p 1'!N12</f>
        <v>Average</v>
      </c>
      <c r="O12" s="268" t="str">
        <f>'DCP-12, p 1'!O12</f>
        <v>Average</v>
      </c>
    </row>
    <row r="13" spans="1:15" ht="15.75" thickBot="1">
      <c r="B13" s="5"/>
      <c r="C13" s="5"/>
      <c r="D13" s="5"/>
      <c r="E13" s="5"/>
      <c r="F13" s="5"/>
      <c r="G13" s="11"/>
      <c r="H13" s="5"/>
      <c r="I13" s="5"/>
      <c r="J13" s="5"/>
      <c r="K13" s="5"/>
      <c r="L13" s="5"/>
      <c r="M13" s="231"/>
      <c r="N13" s="5"/>
      <c r="O13" s="37"/>
    </row>
    <row r="14" spans="1:15" ht="15.75" thickTop="1">
      <c r="A14" s="14"/>
      <c r="B14" s="16"/>
      <c r="C14" s="16"/>
      <c r="D14" s="16"/>
      <c r="E14" s="16"/>
      <c r="F14" s="16"/>
      <c r="G14" s="132"/>
      <c r="H14" s="16"/>
      <c r="I14" s="16"/>
      <c r="J14" s="16"/>
      <c r="K14" s="16"/>
      <c r="L14" s="16"/>
      <c r="M14" s="16"/>
      <c r="N14" s="16"/>
    </row>
    <row r="15" spans="1:15">
      <c r="B15" s="5"/>
      <c r="C15" s="5"/>
      <c r="D15" s="5"/>
      <c r="E15" s="5"/>
      <c r="F15" s="5"/>
      <c r="G15" s="11"/>
      <c r="H15" s="5"/>
      <c r="I15" s="5"/>
      <c r="J15" s="5"/>
      <c r="K15" s="5"/>
      <c r="L15" s="5"/>
      <c r="M15" s="231"/>
      <c r="N15" s="5"/>
    </row>
    <row r="16" spans="1:15" ht="15.75">
      <c r="A16" s="24" t="str">
        <f>'DCP-12, p 1'!A16</f>
        <v>Parcell Proxy Group</v>
      </c>
      <c r="B16" s="5"/>
      <c r="C16" s="5"/>
      <c r="D16" s="5"/>
      <c r="E16" s="5"/>
      <c r="F16" s="5"/>
      <c r="G16" s="11"/>
      <c r="H16" s="5"/>
      <c r="I16" s="5"/>
      <c r="J16" s="5"/>
      <c r="K16" s="5"/>
      <c r="L16" s="5"/>
      <c r="M16" s="231"/>
      <c r="N16" s="5"/>
    </row>
    <row r="17" spans="1:15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11"/>
      <c r="O17" s="102"/>
    </row>
    <row r="18" spans="1:15">
      <c r="A18" s="13" t="str">
        <f>+'DCP-12, p 1'!A18</f>
        <v>Alliant Energy</v>
      </c>
      <c r="B18" s="102">
        <v>1.1000000000000001</v>
      </c>
      <c r="C18" s="102">
        <v>0.97</v>
      </c>
      <c r="D18" s="102">
        <v>1.2</v>
      </c>
      <c r="E18" s="102">
        <v>1.31</v>
      </c>
      <c r="F18" s="102">
        <v>1.55</v>
      </c>
      <c r="G18" s="102">
        <v>1.73</v>
      </c>
      <c r="H18" s="102">
        <v>1.31</v>
      </c>
      <c r="I18" s="102">
        <v>1.02</v>
      </c>
      <c r="J18" s="102">
        <v>1.31</v>
      </c>
      <c r="K18" s="102">
        <v>1.47</v>
      </c>
      <c r="L18" s="102">
        <v>1.62</v>
      </c>
      <c r="M18" s="102">
        <v>1.7</v>
      </c>
      <c r="N18" s="11">
        <f>AVERAGE(B18:H18)</f>
        <v>1.31</v>
      </c>
      <c r="O18" s="102">
        <f>AVERAGE(I18:M18)</f>
        <v>1.4239999999999999</v>
      </c>
    </row>
    <row r="19" spans="1:15">
      <c r="A19" s="13" t="str">
        <f>+'DCP-12, p 1'!A19</f>
        <v>DTE Energy</v>
      </c>
      <c r="B19" s="102">
        <v>1.45</v>
      </c>
      <c r="C19" s="102">
        <v>1.42</v>
      </c>
      <c r="D19" s="102">
        <v>1.32</v>
      </c>
      <c r="E19" s="102">
        <v>1.4</v>
      </c>
      <c r="F19" s="102">
        <v>1.34</v>
      </c>
      <c r="G19" s="102">
        <v>1.43</v>
      </c>
      <c r="H19" s="102">
        <v>1.01</v>
      </c>
      <c r="I19" s="102">
        <v>0.91</v>
      </c>
      <c r="J19" s="102">
        <v>1.1599999999999999</v>
      </c>
      <c r="K19" s="102">
        <v>1.21</v>
      </c>
      <c r="L19" s="102">
        <v>1.37</v>
      </c>
      <c r="M19" s="102">
        <v>1.53</v>
      </c>
      <c r="N19" s="11">
        <f t="shared" ref="N19:N24" si="0">AVERAGE(B19:H19)</f>
        <v>1.3385714285714285</v>
      </c>
      <c r="O19" s="102">
        <f t="shared" ref="O19:O24" si="1">AVERAGE(I19:M19)</f>
        <v>1.2360000000000002</v>
      </c>
    </row>
    <row r="20" spans="1:15">
      <c r="A20" s="13" t="str">
        <f>+'DCP-12, p 1'!A20</f>
        <v>Northeast Utilities</v>
      </c>
      <c r="B20" s="102">
        <v>0.99</v>
      </c>
      <c r="C20" s="102">
        <v>0.95</v>
      </c>
      <c r="D20" s="102">
        <v>1.06</v>
      </c>
      <c r="E20" s="102">
        <v>1.08</v>
      </c>
      <c r="F20" s="102">
        <v>1.31</v>
      </c>
      <c r="G20" s="102">
        <v>1.63</v>
      </c>
      <c r="H20" s="102">
        <v>1.28</v>
      </c>
      <c r="I20" s="102">
        <v>1.1399999999999999</v>
      </c>
      <c r="J20" s="102">
        <v>1.36</v>
      </c>
      <c r="K20" s="102">
        <v>1.5</v>
      </c>
      <c r="L20" s="102">
        <v>1.43</v>
      </c>
      <c r="M20" s="102">
        <v>1.41</v>
      </c>
      <c r="N20" s="11">
        <f t="shared" si="0"/>
        <v>1.1857142857142857</v>
      </c>
      <c r="O20" s="102">
        <f t="shared" si="1"/>
        <v>1.3679999999999999</v>
      </c>
    </row>
    <row r="21" spans="1:15">
      <c r="A21" s="13" t="str">
        <f>+'DCP-12, p 1'!A21</f>
        <v>OGE Energy</v>
      </c>
      <c r="B21" s="102">
        <v>1.47</v>
      </c>
      <c r="C21" s="102">
        <v>1.54</v>
      </c>
      <c r="D21" s="102">
        <v>1.78</v>
      </c>
      <c r="E21" s="102">
        <v>1.87</v>
      </c>
      <c r="F21" s="102">
        <v>2.0499999999999998</v>
      </c>
      <c r="G21" s="102">
        <v>1.97</v>
      </c>
      <c r="H21" s="102">
        <v>1.45</v>
      </c>
      <c r="I21" s="102">
        <v>1.39</v>
      </c>
      <c r="J21" s="102">
        <v>1.8</v>
      </c>
      <c r="K21" s="102">
        <v>1.97</v>
      </c>
      <c r="L21" s="102">
        <v>2.04</v>
      </c>
      <c r="M21" s="102">
        <v>2.31</v>
      </c>
      <c r="N21" s="11">
        <f t="shared" si="0"/>
        <v>1.7328571428571429</v>
      </c>
      <c r="O21" s="102">
        <f t="shared" si="1"/>
        <v>1.9019999999999999</v>
      </c>
    </row>
    <row r="22" spans="1:15">
      <c r="A22" s="13" t="str">
        <f>+'DCP-12, p 1'!A22</f>
        <v>Pinnacle West Capital</v>
      </c>
      <c r="B22" s="102">
        <v>1.1599999999999999</v>
      </c>
      <c r="C22" s="102">
        <v>1.1399999999999999</v>
      </c>
      <c r="D22" s="102">
        <v>1.3</v>
      </c>
      <c r="E22" s="102">
        <v>1.3</v>
      </c>
      <c r="F22" s="102">
        <v>1.29</v>
      </c>
      <c r="G22" s="102">
        <v>1.27</v>
      </c>
      <c r="H22" s="102">
        <v>1</v>
      </c>
      <c r="I22" s="102">
        <v>0.9</v>
      </c>
      <c r="J22" s="102">
        <v>1.1299999999999999</v>
      </c>
      <c r="K22" s="102">
        <v>1.25</v>
      </c>
      <c r="L22" s="102">
        <v>1.41</v>
      </c>
      <c r="M22" s="102">
        <v>1.53</v>
      </c>
      <c r="N22" s="11">
        <f t="shared" si="0"/>
        <v>1.2085714285714284</v>
      </c>
      <c r="O22" s="102">
        <f t="shared" si="1"/>
        <v>1.244</v>
      </c>
    </row>
    <row r="23" spans="1:15">
      <c r="A23" s="13" t="str">
        <f>+'DCP-12, p 1'!A23</f>
        <v>Westar Energy</v>
      </c>
      <c r="B23" s="102">
        <v>0.67</v>
      </c>
      <c r="C23" s="102">
        <v>1.0900000000000001</v>
      </c>
      <c r="D23" s="102">
        <v>1.32</v>
      </c>
      <c r="E23" s="102">
        <v>1.42</v>
      </c>
      <c r="F23" s="102">
        <v>1.39</v>
      </c>
      <c r="G23" s="102">
        <v>1.4</v>
      </c>
      <c r="H23" s="102">
        <v>1.07</v>
      </c>
      <c r="I23" s="102">
        <v>0.91</v>
      </c>
      <c r="J23" s="102">
        <v>1.1100000000000001</v>
      </c>
      <c r="K23" s="102">
        <v>1.19</v>
      </c>
      <c r="L23" s="102">
        <v>1.33</v>
      </c>
      <c r="M23" s="102">
        <v>1.38</v>
      </c>
      <c r="N23" s="11">
        <f t="shared" si="0"/>
        <v>1.1942857142857142</v>
      </c>
      <c r="O23" s="102">
        <f t="shared" si="1"/>
        <v>1.1839999999999999</v>
      </c>
    </row>
    <row r="24" spans="1:15">
      <c r="A24" s="13" t="str">
        <f>+'DCP-12, p 1'!A24</f>
        <v>Wisconsin Energy</v>
      </c>
      <c r="B24" s="102">
        <v>1.29</v>
      </c>
      <c r="C24" s="102">
        <v>1.47</v>
      </c>
      <c r="D24" s="102">
        <v>1.56</v>
      </c>
      <c r="E24" s="102">
        <v>1.68</v>
      </c>
      <c r="F24" s="102">
        <v>1.82</v>
      </c>
      <c r="G24" s="102">
        <v>1.79</v>
      </c>
      <c r="H24" s="102">
        <v>1.53</v>
      </c>
      <c r="I24" s="102">
        <v>1.47</v>
      </c>
      <c r="J24" s="102">
        <v>1.71</v>
      </c>
      <c r="K24" s="102">
        <v>1.86</v>
      </c>
      <c r="L24" s="102">
        <v>2.13</v>
      </c>
      <c r="M24" s="102">
        <v>2.23</v>
      </c>
      <c r="N24" s="11">
        <f t="shared" si="0"/>
        <v>1.5914285714285712</v>
      </c>
      <c r="O24" s="102">
        <f t="shared" si="1"/>
        <v>1.8800000000000001</v>
      </c>
    </row>
    <row r="25" spans="1:15">
      <c r="A25" s="35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286"/>
    </row>
    <row r="26" spans="1:1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29"/>
    </row>
    <row r="27" spans="1:15" ht="15.75">
      <c r="A27" s="13" t="str">
        <f>'DCP-12, p 1'!A27</f>
        <v>Average</v>
      </c>
      <c r="B27" s="11">
        <f t="shared" ref="B27:O27" si="2">AVERAGE(B18:B24)</f>
        <v>1.1614285714285713</v>
      </c>
      <c r="C27" s="11">
        <f t="shared" si="2"/>
        <v>1.2257142857142858</v>
      </c>
      <c r="D27" s="11">
        <f t="shared" si="2"/>
        <v>1.362857142857143</v>
      </c>
      <c r="E27" s="11">
        <f t="shared" si="2"/>
        <v>1.4371428571428571</v>
      </c>
      <c r="F27" s="11">
        <f t="shared" si="2"/>
        <v>1.5357142857142858</v>
      </c>
      <c r="G27" s="11">
        <f t="shared" si="2"/>
        <v>1.6028571428571428</v>
      </c>
      <c r="H27" s="11">
        <f t="shared" si="2"/>
        <v>1.2357142857142858</v>
      </c>
      <c r="I27" s="11">
        <f t="shared" si="2"/>
        <v>1.1057142857142856</v>
      </c>
      <c r="J27" s="11">
        <f t="shared" si="2"/>
        <v>1.3685714285714285</v>
      </c>
      <c r="K27" s="11">
        <f t="shared" si="2"/>
        <v>1.4928571428571427</v>
      </c>
      <c r="L27" s="11">
        <f t="shared" si="2"/>
        <v>1.6185714285714283</v>
      </c>
      <c r="M27" s="11">
        <f t="shared" si="2"/>
        <v>1.7271428571428571</v>
      </c>
      <c r="N27" s="204">
        <f t="shared" si="2"/>
        <v>1.3659183673469388</v>
      </c>
      <c r="O27" s="204">
        <f t="shared" si="2"/>
        <v>1.4625714285714289</v>
      </c>
    </row>
    <row r="28" spans="1:15">
      <c r="A28" s="35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56"/>
      <c r="O28" s="286"/>
    </row>
    <row r="29" spans="1:15"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1"/>
      <c r="O29" s="129"/>
    </row>
    <row r="30" spans="1:15" ht="15.75">
      <c r="A30" s="13" t="str">
        <f>'DCP-12, p 1'!A30</f>
        <v>Median</v>
      </c>
      <c r="B30" s="102">
        <f t="shared" ref="B30:M30" si="3">MEDIAN(B18:B24)</f>
        <v>1.1599999999999999</v>
      </c>
      <c r="C30" s="102">
        <f t="shared" si="3"/>
        <v>1.1399999999999999</v>
      </c>
      <c r="D30" s="102">
        <f t="shared" si="3"/>
        <v>1.32</v>
      </c>
      <c r="E30" s="102">
        <f t="shared" si="3"/>
        <v>1.4</v>
      </c>
      <c r="F30" s="102">
        <f t="shared" si="3"/>
        <v>1.39</v>
      </c>
      <c r="G30" s="102">
        <f t="shared" si="3"/>
        <v>1.63</v>
      </c>
      <c r="H30" s="102">
        <f t="shared" si="3"/>
        <v>1.28</v>
      </c>
      <c r="I30" s="102">
        <f t="shared" si="3"/>
        <v>1.02</v>
      </c>
      <c r="J30" s="102">
        <f t="shared" si="3"/>
        <v>1.31</v>
      </c>
      <c r="K30" s="102">
        <f t="shared" si="3"/>
        <v>1.47</v>
      </c>
      <c r="L30" s="102">
        <f t="shared" si="3"/>
        <v>1.43</v>
      </c>
      <c r="M30" s="102">
        <f t="shared" si="3"/>
        <v>1.53</v>
      </c>
      <c r="N30" s="204">
        <f t="shared" ref="N30" si="4">AVERAGE(B30:H30)</f>
        <v>1.3314285714285712</v>
      </c>
      <c r="O30" s="204">
        <f t="shared" ref="O30" si="5">AVERAGE(I30:M30)</f>
        <v>1.3519999999999999</v>
      </c>
    </row>
    <row r="31" spans="1:15" ht="15.75">
      <c r="A31" s="35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16"/>
      <c r="O31" s="286"/>
    </row>
    <row r="32" spans="1:15" ht="15.75"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62"/>
      <c r="O32" s="129"/>
    </row>
    <row r="33" spans="1:15" ht="15.75">
      <c r="A33" s="24" t="str">
        <f>+'DCP-12, p 1'!A33</f>
        <v>Strunk Proxy Group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29"/>
    </row>
    <row r="34" spans="1:15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29"/>
    </row>
    <row r="35" spans="1:15">
      <c r="A35" s="13" t="str">
        <f>+'DCP-12, p 1'!A35</f>
        <v>Alliant Energy</v>
      </c>
      <c r="B35" s="102">
        <f>+B18</f>
        <v>1.1000000000000001</v>
      </c>
      <c r="C35" s="102">
        <f t="shared" ref="C35:M35" si="6">+C18</f>
        <v>0.97</v>
      </c>
      <c r="D35" s="102">
        <f t="shared" si="6"/>
        <v>1.2</v>
      </c>
      <c r="E35" s="102">
        <f t="shared" si="6"/>
        <v>1.31</v>
      </c>
      <c r="F35" s="102">
        <f t="shared" si="6"/>
        <v>1.55</v>
      </c>
      <c r="G35" s="102">
        <f t="shared" si="6"/>
        <v>1.73</v>
      </c>
      <c r="H35" s="102">
        <f t="shared" si="6"/>
        <v>1.31</v>
      </c>
      <c r="I35" s="102">
        <f t="shared" si="6"/>
        <v>1.02</v>
      </c>
      <c r="J35" s="102">
        <f t="shared" si="6"/>
        <v>1.31</v>
      </c>
      <c r="K35" s="102">
        <f t="shared" si="6"/>
        <v>1.47</v>
      </c>
      <c r="L35" s="102">
        <f t="shared" si="6"/>
        <v>1.62</v>
      </c>
      <c r="M35" s="102">
        <f t="shared" si="6"/>
        <v>1.7</v>
      </c>
      <c r="N35" s="11">
        <f t="shared" ref="N35:N56" si="7">AVERAGE(B35:H35)</f>
        <v>1.31</v>
      </c>
      <c r="O35" s="102">
        <f t="shared" ref="O35:O57" si="8">AVERAGE(I35:M35)</f>
        <v>1.4239999999999999</v>
      </c>
    </row>
    <row r="36" spans="1:15">
      <c r="A36" s="13" t="str">
        <f>+'DCP-12, p 1'!A36</f>
        <v>American Electric Power</v>
      </c>
      <c r="B36" s="102">
        <v>1.38</v>
      </c>
      <c r="C36" s="102">
        <v>1.24</v>
      </c>
      <c r="D36" s="102">
        <v>1.55</v>
      </c>
      <c r="E36" s="102">
        <v>1.65</v>
      </c>
      <c r="F36" s="102">
        <v>1.61</v>
      </c>
      <c r="G36" s="102">
        <v>1.9</v>
      </c>
      <c r="H36" s="102">
        <v>1.45</v>
      </c>
      <c r="I36" s="102">
        <v>1.1200000000000001</v>
      </c>
      <c r="J36" s="102">
        <v>1.18</v>
      </c>
      <c r="K36" s="102">
        <v>1.28</v>
      </c>
      <c r="L36" s="102">
        <v>1.34</v>
      </c>
      <c r="M36" s="102">
        <v>1.45</v>
      </c>
      <c r="N36" s="11">
        <f t="shared" ref="N36:N42" si="9">AVERAGE(B36:M36)</f>
        <v>1.4291666666666665</v>
      </c>
      <c r="O36" s="102">
        <f t="shared" si="8"/>
        <v>1.274</v>
      </c>
    </row>
    <row r="37" spans="1:15">
      <c r="A37" s="13" t="str">
        <f>+'DCP-12, p 1'!A37</f>
        <v>Avista Corp.</v>
      </c>
      <c r="B37" s="102">
        <v>0.85</v>
      </c>
      <c r="C37" s="102">
        <v>0.94</v>
      </c>
      <c r="D37" s="102">
        <v>1.1100000000000001</v>
      </c>
      <c r="E37" s="102">
        <v>1.1499999999999999</v>
      </c>
      <c r="F37" s="102">
        <v>1.35</v>
      </c>
      <c r="G37" s="102">
        <v>1.27</v>
      </c>
      <c r="H37" s="102">
        <v>1.1000000000000001</v>
      </c>
      <c r="I37" s="102">
        <v>0.94</v>
      </c>
      <c r="J37" s="102">
        <v>1.06</v>
      </c>
      <c r="K37" s="102">
        <v>1.19</v>
      </c>
      <c r="L37" s="102">
        <v>1.23</v>
      </c>
      <c r="M37" s="102">
        <v>1.25</v>
      </c>
      <c r="N37" s="11">
        <f t="shared" si="9"/>
        <v>1.1199999999999999</v>
      </c>
      <c r="O37" s="102">
        <f t="shared" si="8"/>
        <v>1.1339999999999999</v>
      </c>
    </row>
    <row r="38" spans="1:15">
      <c r="A38" s="13" t="str">
        <f>+'DCP-12, p 1'!A38</f>
        <v>Black Hills Corp</v>
      </c>
      <c r="B38" s="102">
        <v>1.43</v>
      </c>
      <c r="C38" s="102">
        <v>1.34</v>
      </c>
      <c r="D38" s="102">
        <v>0.34</v>
      </c>
      <c r="E38" s="102">
        <v>1.65</v>
      </c>
      <c r="F38" s="102">
        <v>1.53</v>
      </c>
      <c r="G38" s="102">
        <v>1.64</v>
      </c>
      <c r="H38" s="102">
        <v>1.27</v>
      </c>
      <c r="I38" s="102">
        <v>0.77</v>
      </c>
      <c r="J38" s="102">
        <v>1.08</v>
      </c>
      <c r="K38" s="102">
        <v>1.0900000000000001</v>
      </c>
      <c r="L38" s="102">
        <v>1.21</v>
      </c>
      <c r="M38" s="102">
        <v>1.61</v>
      </c>
      <c r="N38" s="11">
        <f t="shared" si="9"/>
        <v>1.2466666666666664</v>
      </c>
      <c r="O38" s="102">
        <f t="shared" si="8"/>
        <v>1.1520000000000001</v>
      </c>
    </row>
    <row r="39" spans="1:15">
      <c r="A39" s="13" t="str">
        <f>+'DCP-12, p 1'!A39</f>
        <v>CenterPoint Energy</v>
      </c>
      <c r="B39" s="102">
        <v>1.1599999999999999</v>
      </c>
      <c r="C39" s="102">
        <v>1.42</v>
      </c>
      <c r="D39" s="102">
        <v>2.36</v>
      </c>
      <c r="E39" s="102">
        <v>3.29</v>
      </c>
      <c r="F39" s="102">
        <v>3.12</v>
      </c>
      <c r="G39" s="102">
        <v>3.3</v>
      </c>
      <c r="H39" s="102">
        <v>2.2400000000000002</v>
      </c>
      <c r="I39" s="102">
        <v>1.87</v>
      </c>
      <c r="J39" s="102">
        <v>1.58</v>
      </c>
      <c r="K39" s="102">
        <v>2.1</v>
      </c>
      <c r="L39" s="102">
        <v>2</v>
      </c>
      <c r="M39" s="102">
        <v>2.23</v>
      </c>
      <c r="N39" s="11">
        <f t="shared" si="9"/>
        <v>2.2225000000000006</v>
      </c>
      <c r="O39" s="102">
        <f t="shared" si="8"/>
        <v>1.9560000000000002</v>
      </c>
    </row>
    <row r="40" spans="1:15">
      <c r="A40" s="13" t="str">
        <f>+'DCP-12, p 1'!A40</f>
        <v>Cleco Corp</v>
      </c>
      <c r="B40" s="102">
        <v>1.54</v>
      </c>
      <c r="C40" s="102">
        <v>1.34</v>
      </c>
      <c r="D40" s="102">
        <v>1.77</v>
      </c>
      <c r="E40" s="102">
        <v>1.77</v>
      </c>
      <c r="F40" s="102">
        <v>1.62</v>
      </c>
      <c r="G40" s="102">
        <v>1.62</v>
      </c>
      <c r="H40" s="102">
        <v>1.32</v>
      </c>
      <c r="I40" s="102">
        <v>1.29</v>
      </c>
      <c r="J40" s="102">
        <v>1.39</v>
      </c>
      <c r="K40" s="102">
        <v>1.51</v>
      </c>
      <c r="L40" s="102">
        <v>1.68</v>
      </c>
      <c r="M40" s="102">
        <v>1.78</v>
      </c>
      <c r="N40" s="11">
        <f t="shared" si="9"/>
        <v>1.5525000000000002</v>
      </c>
      <c r="O40" s="102">
        <f t="shared" si="8"/>
        <v>1.5299999999999998</v>
      </c>
    </row>
    <row r="41" spans="1:15">
      <c r="A41" s="13" t="str">
        <f>+'DCP-12, p 1'!A41</f>
        <v>Consolidated Edison</v>
      </c>
      <c r="B41" s="102">
        <v>1.44</v>
      </c>
      <c r="C41" s="102">
        <v>1.46</v>
      </c>
      <c r="D41" s="102">
        <v>1.43</v>
      </c>
      <c r="E41" s="102">
        <v>1.54</v>
      </c>
      <c r="F41" s="102">
        <v>1.49</v>
      </c>
      <c r="G41" s="102">
        <v>1.51</v>
      </c>
      <c r="H41" s="102">
        <v>1.23</v>
      </c>
      <c r="I41" s="102">
        <v>1.1000000000000001</v>
      </c>
      <c r="J41" s="102">
        <v>1.24</v>
      </c>
      <c r="K41" s="102">
        <v>1.45</v>
      </c>
      <c r="L41" s="102">
        <v>1.5</v>
      </c>
      <c r="M41" s="102">
        <v>1.44</v>
      </c>
      <c r="N41" s="11">
        <f t="shared" si="9"/>
        <v>1.4025000000000001</v>
      </c>
      <c r="O41" s="102">
        <f t="shared" si="8"/>
        <v>1.3460000000000001</v>
      </c>
    </row>
    <row r="42" spans="1:15">
      <c r="A42" s="13" t="str">
        <f>+'DCP-12, p 1'!A42</f>
        <v>Dominion Resources</v>
      </c>
      <c r="B42" s="102">
        <v>1.58</v>
      </c>
      <c r="C42" s="102">
        <v>1.8</v>
      </c>
      <c r="D42" s="102">
        <v>1.96</v>
      </c>
      <c r="E42" s="102">
        <v>2.42</v>
      </c>
      <c r="F42" s="102">
        <v>2.29</v>
      </c>
      <c r="G42" s="102">
        <v>2.56</v>
      </c>
      <c r="H42" s="102">
        <v>2.38</v>
      </c>
      <c r="I42" s="102">
        <v>1.86</v>
      </c>
      <c r="J42" s="102">
        <v>2.0699999999999998</v>
      </c>
      <c r="K42" s="102">
        <v>2.35</v>
      </c>
      <c r="L42" s="102">
        <v>2.72</v>
      </c>
      <c r="M42" s="102">
        <v>3.12</v>
      </c>
      <c r="N42" s="11">
        <f t="shared" si="9"/>
        <v>2.2591666666666668</v>
      </c>
      <c r="O42" s="102">
        <f t="shared" si="8"/>
        <v>2.4240000000000004</v>
      </c>
    </row>
    <row r="43" spans="1:15">
      <c r="A43" s="13" t="str">
        <f>+'DCP-12, p 1'!A43</f>
        <v>DTE Energy</v>
      </c>
      <c r="B43" s="102">
        <f>+B19</f>
        <v>1.45</v>
      </c>
      <c r="C43" s="102">
        <f t="shared" ref="C43:M43" si="10">+C19</f>
        <v>1.42</v>
      </c>
      <c r="D43" s="102">
        <f t="shared" si="10"/>
        <v>1.32</v>
      </c>
      <c r="E43" s="102">
        <f t="shared" si="10"/>
        <v>1.4</v>
      </c>
      <c r="F43" s="102">
        <f t="shared" si="10"/>
        <v>1.34</v>
      </c>
      <c r="G43" s="102">
        <f t="shared" si="10"/>
        <v>1.43</v>
      </c>
      <c r="H43" s="102">
        <f t="shared" si="10"/>
        <v>1.01</v>
      </c>
      <c r="I43" s="102">
        <f t="shared" si="10"/>
        <v>0.91</v>
      </c>
      <c r="J43" s="102">
        <f t="shared" si="10"/>
        <v>1.1599999999999999</v>
      </c>
      <c r="K43" s="102">
        <f t="shared" si="10"/>
        <v>1.21</v>
      </c>
      <c r="L43" s="102">
        <f t="shared" si="10"/>
        <v>1.37</v>
      </c>
      <c r="M43" s="102">
        <f t="shared" si="10"/>
        <v>1.53</v>
      </c>
      <c r="N43" s="11">
        <f t="shared" si="7"/>
        <v>1.3385714285714285</v>
      </c>
      <c r="O43" s="102">
        <f t="shared" si="8"/>
        <v>1.2360000000000002</v>
      </c>
    </row>
    <row r="44" spans="1:15">
      <c r="A44" s="13" t="str">
        <f>+'DCP-12, p 1'!A44</f>
        <v>Duke Energy</v>
      </c>
      <c r="B44" s="102">
        <v>1.71</v>
      </c>
      <c r="C44" s="102">
        <v>1.06</v>
      </c>
      <c r="D44" s="102">
        <v>1.39</v>
      </c>
      <c r="E44" s="102">
        <v>1.57</v>
      </c>
      <c r="F44" s="102">
        <v>1.53</v>
      </c>
      <c r="G44" s="102">
        <v>1.02</v>
      </c>
      <c r="H44" s="102">
        <v>1.02</v>
      </c>
      <c r="I44" s="102">
        <v>0.9</v>
      </c>
      <c r="J44" s="102">
        <v>1.01</v>
      </c>
      <c r="K44" s="102">
        <v>1.1499999999999999</v>
      </c>
      <c r="L44" s="102">
        <v>1.2</v>
      </c>
      <c r="M44" s="102">
        <v>1.2</v>
      </c>
      <c r="N44" s="11">
        <f>AVERAGE(B44:M44)</f>
        <v>1.23</v>
      </c>
      <c r="O44" s="102">
        <f t="shared" si="8"/>
        <v>1.0920000000000001</v>
      </c>
    </row>
    <row r="45" spans="1:15">
      <c r="A45" s="13" t="str">
        <f>+'DCP-12, p 1'!A45</f>
        <v>El Paso Electric</v>
      </c>
      <c r="B45" s="102">
        <v>1.4</v>
      </c>
      <c r="C45" s="102">
        <v>1.2</v>
      </c>
      <c r="D45" s="102">
        <v>1.48</v>
      </c>
      <c r="E45" s="102">
        <v>1.76</v>
      </c>
      <c r="F45" s="102">
        <v>1.79</v>
      </c>
      <c r="G45" s="102">
        <v>1.79</v>
      </c>
      <c r="H45" s="102">
        <v>1.34</v>
      </c>
      <c r="I45" s="102">
        <v>1.02</v>
      </c>
      <c r="J45" s="102">
        <v>1.34</v>
      </c>
      <c r="K45" s="102">
        <v>1.64</v>
      </c>
      <c r="L45" s="102">
        <v>1.63</v>
      </c>
      <c r="M45" s="102">
        <v>1.61</v>
      </c>
      <c r="N45" s="11">
        <f>AVERAGE(B45:M45)</f>
        <v>1.5</v>
      </c>
      <c r="O45" s="102">
        <f t="shared" si="8"/>
        <v>1.448</v>
      </c>
    </row>
    <row r="46" spans="1:15">
      <c r="A46" s="13" t="str">
        <f>+'DCP-12, p 1'!A46</f>
        <v>IDACORP</v>
      </c>
      <c r="B46" s="102">
        <v>1.34</v>
      </c>
      <c r="C46" s="102">
        <v>1.1200000000000001</v>
      </c>
      <c r="D46" s="102">
        <v>1.25</v>
      </c>
      <c r="E46" s="102">
        <v>1.22</v>
      </c>
      <c r="F46" s="102">
        <v>1.39</v>
      </c>
      <c r="G46" s="102">
        <v>1.32</v>
      </c>
      <c r="H46" s="102">
        <v>1.04</v>
      </c>
      <c r="I46" s="102">
        <v>0.94</v>
      </c>
      <c r="J46" s="102">
        <v>1.1299999999999999</v>
      </c>
      <c r="K46" s="102">
        <v>1.19</v>
      </c>
      <c r="L46" s="102">
        <v>1.23</v>
      </c>
      <c r="M46" s="102">
        <v>1.36</v>
      </c>
      <c r="N46" s="11">
        <f>AVERAGE(B46:M46)</f>
        <v>1.2108333333333332</v>
      </c>
      <c r="O46" s="102">
        <f t="shared" si="8"/>
        <v>1.1700000000000002</v>
      </c>
    </row>
    <row r="47" spans="1:15">
      <c r="A47" s="13" t="str">
        <f>+'DCP-12, p 1'!A47</f>
        <v>NextEra Energy</v>
      </c>
      <c r="B47" s="102">
        <v>1.6</v>
      </c>
      <c r="C47" s="102">
        <v>1.67</v>
      </c>
      <c r="D47" s="102">
        <v>1.74</v>
      </c>
      <c r="E47" s="102">
        <v>2.0099999999999998</v>
      </c>
      <c r="F47" s="102">
        <v>2.0299999999999998</v>
      </c>
      <c r="G47" s="102">
        <v>2.4900000000000002</v>
      </c>
      <c r="H47" s="102">
        <v>1.96</v>
      </c>
      <c r="I47" s="102">
        <v>1.7</v>
      </c>
      <c r="J47" s="102">
        <v>1.55</v>
      </c>
      <c r="K47" s="102">
        <v>1.57</v>
      </c>
      <c r="L47" s="102">
        <v>1.77</v>
      </c>
      <c r="M47" s="102">
        <v>2.0099999999999998</v>
      </c>
      <c r="N47" s="11">
        <f>AVERAGE(B47:M47)</f>
        <v>1.8416666666666668</v>
      </c>
      <c r="O47" s="102">
        <f>AVERAGE(I47:M47)</f>
        <v>1.72</v>
      </c>
    </row>
    <row r="48" spans="1:15">
      <c r="A48" s="13" t="str">
        <f>+'DCP-12, p 1'!A48</f>
        <v>Northeast Utilities</v>
      </c>
      <c r="B48" s="102">
        <f>+B20</f>
        <v>0.99</v>
      </c>
      <c r="C48" s="102">
        <f t="shared" ref="C48:M48" si="11">+C20</f>
        <v>0.95</v>
      </c>
      <c r="D48" s="102">
        <f t="shared" si="11"/>
        <v>1.06</v>
      </c>
      <c r="E48" s="102">
        <f t="shared" si="11"/>
        <v>1.08</v>
      </c>
      <c r="F48" s="102">
        <f t="shared" si="11"/>
        <v>1.31</v>
      </c>
      <c r="G48" s="102">
        <f t="shared" si="11"/>
        <v>1.63</v>
      </c>
      <c r="H48" s="102">
        <f t="shared" si="11"/>
        <v>1.28</v>
      </c>
      <c r="I48" s="102">
        <f t="shared" si="11"/>
        <v>1.1399999999999999</v>
      </c>
      <c r="J48" s="102">
        <f t="shared" si="11"/>
        <v>1.36</v>
      </c>
      <c r="K48" s="102">
        <f t="shared" si="11"/>
        <v>1.5</v>
      </c>
      <c r="L48" s="102">
        <f t="shared" si="11"/>
        <v>1.43</v>
      </c>
      <c r="M48" s="102">
        <f t="shared" si="11"/>
        <v>1.41</v>
      </c>
      <c r="N48" s="11">
        <f t="shared" si="7"/>
        <v>1.1857142857142857</v>
      </c>
      <c r="O48" s="102">
        <f t="shared" si="8"/>
        <v>1.3679999999999999</v>
      </c>
    </row>
    <row r="49" spans="1:15">
      <c r="A49" s="13" t="str">
        <f>+'DCP-12, p 1'!A49</f>
        <v>NorthWestern Corp</v>
      </c>
      <c r="B49" s="102"/>
      <c r="C49" s="102"/>
      <c r="D49" s="102"/>
      <c r="E49" s="102">
        <v>2.82</v>
      </c>
      <c r="F49" s="102">
        <v>1.6</v>
      </c>
      <c r="G49" s="102">
        <v>1.47</v>
      </c>
      <c r="H49" s="102">
        <v>1.0900000000000001</v>
      </c>
      <c r="I49" s="102">
        <v>1.05</v>
      </c>
      <c r="J49" s="102">
        <v>1.22</v>
      </c>
      <c r="K49" s="102">
        <v>1.38</v>
      </c>
      <c r="L49" s="102">
        <v>1.46</v>
      </c>
      <c r="M49" s="102">
        <v>1.59</v>
      </c>
      <c r="N49" s="11">
        <f>AVERAGE(B49:M49)</f>
        <v>1.52</v>
      </c>
      <c r="O49" s="102">
        <f t="shared" si="8"/>
        <v>1.3399999999999999</v>
      </c>
    </row>
    <row r="50" spans="1:15">
      <c r="A50" s="13" t="str">
        <f>+'DCP-12, p 1'!A50</f>
        <v>OGE Energy</v>
      </c>
      <c r="B50" s="102">
        <f>+B21</f>
        <v>1.47</v>
      </c>
      <c r="C50" s="102">
        <f t="shared" ref="C50:M50" si="12">+C21</f>
        <v>1.54</v>
      </c>
      <c r="D50" s="102">
        <f t="shared" si="12"/>
        <v>1.78</v>
      </c>
      <c r="E50" s="102">
        <f t="shared" si="12"/>
        <v>1.87</v>
      </c>
      <c r="F50" s="102">
        <f t="shared" si="12"/>
        <v>2.0499999999999998</v>
      </c>
      <c r="G50" s="102">
        <f t="shared" si="12"/>
        <v>1.97</v>
      </c>
      <c r="H50" s="102">
        <f t="shared" si="12"/>
        <v>1.45</v>
      </c>
      <c r="I50" s="102">
        <f t="shared" si="12"/>
        <v>1.39</v>
      </c>
      <c r="J50" s="102">
        <f t="shared" si="12"/>
        <v>1.8</v>
      </c>
      <c r="K50" s="102">
        <f t="shared" si="12"/>
        <v>1.97</v>
      </c>
      <c r="L50" s="102">
        <f t="shared" si="12"/>
        <v>2.04</v>
      </c>
      <c r="M50" s="102">
        <f t="shared" si="12"/>
        <v>2.31</v>
      </c>
      <c r="N50" s="11">
        <f t="shared" si="7"/>
        <v>1.7328571428571429</v>
      </c>
      <c r="O50" s="102">
        <f t="shared" si="8"/>
        <v>1.9019999999999999</v>
      </c>
    </row>
    <row r="51" spans="1:15">
      <c r="A51" s="13" t="str">
        <f>+'DCP-12, p 1'!A51</f>
        <v>Pinnacle West Capital</v>
      </c>
      <c r="B51" s="102">
        <f>+B22</f>
        <v>1.1599999999999999</v>
      </c>
      <c r="C51" s="102">
        <f t="shared" ref="C51:M51" si="13">+C22</f>
        <v>1.1399999999999999</v>
      </c>
      <c r="D51" s="102">
        <f t="shared" si="13"/>
        <v>1.3</v>
      </c>
      <c r="E51" s="102">
        <f t="shared" si="13"/>
        <v>1.3</v>
      </c>
      <c r="F51" s="102">
        <f t="shared" si="13"/>
        <v>1.29</v>
      </c>
      <c r="G51" s="102">
        <f t="shared" si="13"/>
        <v>1.27</v>
      </c>
      <c r="H51" s="102">
        <f t="shared" si="13"/>
        <v>1</v>
      </c>
      <c r="I51" s="102">
        <f t="shared" si="13"/>
        <v>0.9</v>
      </c>
      <c r="J51" s="102">
        <f t="shared" si="13"/>
        <v>1.1299999999999999</v>
      </c>
      <c r="K51" s="102">
        <f t="shared" si="13"/>
        <v>1.25</v>
      </c>
      <c r="L51" s="102">
        <f t="shared" si="13"/>
        <v>1.41</v>
      </c>
      <c r="M51" s="102">
        <f t="shared" si="13"/>
        <v>1.53</v>
      </c>
      <c r="N51" s="11">
        <f t="shared" si="7"/>
        <v>1.2085714285714284</v>
      </c>
      <c r="O51" s="102">
        <f t="shared" si="8"/>
        <v>1.244</v>
      </c>
    </row>
    <row r="52" spans="1:15">
      <c r="A52" s="13" t="str">
        <f>+'DCP-12, p 1'!A52</f>
        <v>Portland General Electric</v>
      </c>
      <c r="B52" s="102"/>
      <c r="C52" s="102"/>
      <c r="D52" s="102"/>
      <c r="E52" s="102"/>
      <c r="F52" s="102">
        <v>1.53</v>
      </c>
      <c r="G52" s="102">
        <v>1.4</v>
      </c>
      <c r="H52" s="102">
        <v>1.01</v>
      </c>
      <c r="I52" s="102">
        <v>0.83</v>
      </c>
      <c r="J52" s="102">
        <v>0.97</v>
      </c>
      <c r="K52" s="102">
        <v>1.0900000000000001</v>
      </c>
      <c r="L52" s="102">
        <v>1.17</v>
      </c>
      <c r="M52" s="102">
        <v>1.31</v>
      </c>
      <c r="N52" s="11">
        <f>AVERAGE(B52:M52)</f>
        <v>1.1637499999999998</v>
      </c>
      <c r="O52" s="102">
        <f t="shared" si="8"/>
        <v>1.0739999999999998</v>
      </c>
    </row>
    <row r="53" spans="1:15">
      <c r="A53" s="13" t="str">
        <f>+'DCP-12, p 1'!A53</f>
        <v>SCANA Corp</v>
      </c>
      <c r="B53" s="102">
        <v>1.37</v>
      </c>
      <c r="C53" s="102">
        <v>1.58</v>
      </c>
      <c r="D53" s="102">
        <v>1.71</v>
      </c>
      <c r="E53" s="102">
        <v>1.79</v>
      </c>
      <c r="F53" s="102">
        <v>1.67</v>
      </c>
      <c r="G53" s="102">
        <v>1.58</v>
      </c>
      <c r="H53" s="102">
        <v>1.41</v>
      </c>
      <c r="I53" s="102">
        <v>1.21</v>
      </c>
      <c r="J53" s="102">
        <v>1.34</v>
      </c>
      <c r="K53" s="102">
        <v>1.35</v>
      </c>
      <c r="L53" s="102">
        <v>1.52</v>
      </c>
      <c r="M53" s="102">
        <v>1.54</v>
      </c>
      <c r="N53" s="11">
        <f>AVERAGE(B53:M53)</f>
        <v>1.5058333333333334</v>
      </c>
      <c r="O53" s="102">
        <f t="shared" si="8"/>
        <v>1.3919999999999999</v>
      </c>
    </row>
    <row r="54" spans="1:15">
      <c r="A54" s="13" t="str">
        <f>+'DCP-12, p 1'!A54</f>
        <v>Southern Company</v>
      </c>
      <c r="B54" s="102">
        <v>2.2999999999999998</v>
      </c>
      <c r="C54" s="102">
        <v>2.33</v>
      </c>
      <c r="D54" s="102">
        <v>2.27</v>
      </c>
      <c r="E54" s="102">
        <v>2.38</v>
      </c>
      <c r="F54" s="102">
        <v>2.29</v>
      </c>
      <c r="G54" s="102">
        <v>2.2999999999999998</v>
      </c>
      <c r="H54" s="102">
        <v>2.11</v>
      </c>
      <c r="I54" s="102">
        <v>1.82</v>
      </c>
      <c r="J54" s="102">
        <v>1.86</v>
      </c>
      <c r="K54" s="102">
        <v>2.08</v>
      </c>
      <c r="L54" s="102">
        <v>2.1800000000000002</v>
      </c>
      <c r="M54" s="102">
        <v>2.09</v>
      </c>
      <c r="N54" s="11">
        <f>AVERAGE(B54:M54)</f>
        <v>2.1675</v>
      </c>
      <c r="O54" s="102">
        <f t="shared" si="8"/>
        <v>2.0059999999999998</v>
      </c>
    </row>
    <row r="55" spans="1:15">
      <c r="A55" s="13" t="str">
        <f>+'DCP-12, p 1'!A55</f>
        <v>Westar Energy</v>
      </c>
      <c r="B55" s="102">
        <f>+B23</f>
        <v>0.67</v>
      </c>
      <c r="C55" s="102">
        <f t="shared" ref="C55:M55" si="14">+C23</f>
        <v>1.0900000000000001</v>
      </c>
      <c r="D55" s="102">
        <f t="shared" si="14"/>
        <v>1.32</v>
      </c>
      <c r="E55" s="102">
        <f t="shared" si="14"/>
        <v>1.42</v>
      </c>
      <c r="F55" s="102">
        <f t="shared" si="14"/>
        <v>1.39</v>
      </c>
      <c r="G55" s="102">
        <f t="shared" si="14"/>
        <v>1.4</v>
      </c>
      <c r="H55" s="102">
        <f t="shared" si="14"/>
        <v>1.07</v>
      </c>
      <c r="I55" s="102">
        <f t="shared" si="14"/>
        <v>0.91</v>
      </c>
      <c r="J55" s="102">
        <f t="shared" si="14"/>
        <v>1.1100000000000001</v>
      </c>
      <c r="K55" s="102">
        <f t="shared" si="14"/>
        <v>1.19</v>
      </c>
      <c r="L55" s="102">
        <f t="shared" si="14"/>
        <v>1.33</v>
      </c>
      <c r="M55" s="102">
        <f t="shared" si="14"/>
        <v>1.38</v>
      </c>
      <c r="N55" s="11">
        <f t="shared" si="7"/>
        <v>1.1942857142857142</v>
      </c>
      <c r="O55" s="102">
        <f t="shared" si="8"/>
        <v>1.1839999999999999</v>
      </c>
    </row>
    <row r="56" spans="1:15">
      <c r="A56" s="13" t="str">
        <f>+'DCP-12, p 1'!A56</f>
        <v>Wisconsin Energy</v>
      </c>
      <c r="B56" s="102">
        <f>+B24</f>
        <v>1.29</v>
      </c>
      <c r="C56" s="102">
        <f t="shared" ref="C56:M56" si="15">+C24</f>
        <v>1.47</v>
      </c>
      <c r="D56" s="102">
        <f t="shared" si="15"/>
        <v>1.56</v>
      </c>
      <c r="E56" s="102">
        <f t="shared" si="15"/>
        <v>1.68</v>
      </c>
      <c r="F56" s="102">
        <f t="shared" si="15"/>
        <v>1.82</v>
      </c>
      <c r="G56" s="102">
        <f t="shared" si="15"/>
        <v>1.79</v>
      </c>
      <c r="H56" s="102">
        <f t="shared" si="15"/>
        <v>1.53</v>
      </c>
      <c r="I56" s="102">
        <f t="shared" si="15"/>
        <v>1.47</v>
      </c>
      <c r="J56" s="102">
        <f t="shared" si="15"/>
        <v>1.71</v>
      </c>
      <c r="K56" s="102">
        <f t="shared" si="15"/>
        <v>1.86</v>
      </c>
      <c r="L56" s="102">
        <f t="shared" si="15"/>
        <v>2.13</v>
      </c>
      <c r="M56" s="102">
        <f t="shared" si="15"/>
        <v>2.23</v>
      </c>
      <c r="N56" s="11">
        <f t="shared" si="7"/>
        <v>1.5914285714285712</v>
      </c>
      <c r="O56" s="102">
        <f t="shared" si="8"/>
        <v>1.8800000000000001</v>
      </c>
    </row>
    <row r="57" spans="1:15">
      <c r="A57" s="13" t="str">
        <f>+'DCP-12, p 1'!A57</f>
        <v>Xcel Energy Inc.</v>
      </c>
      <c r="B57" s="102">
        <v>1.1299999999999999</v>
      </c>
      <c r="C57" s="102">
        <v>1.1299999999999999</v>
      </c>
      <c r="D57" s="102">
        <v>1.32</v>
      </c>
      <c r="E57" s="102">
        <v>1.39</v>
      </c>
      <c r="F57" s="102">
        <v>1.5</v>
      </c>
      <c r="G57" s="102">
        <v>1.54</v>
      </c>
      <c r="H57" s="102">
        <v>1.27</v>
      </c>
      <c r="I57" s="102">
        <v>1.21</v>
      </c>
      <c r="J57" s="102">
        <v>1.35</v>
      </c>
      <c r="K57" s="102">
        <v>1.43</v>
      </c>
      <c r="L57" s="102">
        <v>1.56</v>
      </c>
      <c r="M57" s="102">
        <v>1.57</v>
      </c>
      <c r="N57" s="11">
        <f>AVERAGE(B57:M57)</f>
        <v>1.3666666666666665</v>
      </c>
      <c r="O57" s="102">
        <f t="shared" si="8"/>
        <v>1.4240000000000002</v>
      </c>
    </row>
    <row r="58" spans="1:15">
      <c r="A58" s="3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286"/>
    </row>
    <row r="59" spans="1:15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29"/>
    </row>
    <row r="60" spans="1:15" ht="15.75">
      <c r="A60" s="13" t="str">
        <f>'DCP-12, p 1'!A60</f>
        <v>Average</v>
      </c>
      <c r="B60" s="11">
        <f t="shared" ref="B60:M60" si="16">AVERAGE(B35:B57)</f>
        <v>1.3504761904761906</v>
      </c>
      <c r="C60" s="11">
        <f t="shared" si="16"/>
        <v>1.3433333333333333</v>
      </c>
      <c r="D60" s="11">
        <f t="shared" si="16"/>
        <v>1.4866666666666666</v>
      </c>
      <c r="E60" s="11">
        <f t="shared" si="16"/>
        <v>1.748636363636364</v>
      </c>
      <c r="F60" s="11">
        <f t="shared" si="16"/>
        <v>1.6995652173913045</v>
      </c>
      <c r="G60" s="11">
        <f t="shared" si="16"/>
        <v>1.7360869565217385</v>
      </c>
      <c r="H60" s="11">
        <f t="shared" si="16"/>
        <v>1.386521739130435</v>
      </c>
      <c r="I60" s="11">
        <f t="shared" si="16"/>
        <v>1.19</v>
      </c>
      <c r="J60" s="11">
        <f t="shared" si="16"/>
        <v>1.3456521739130434</v>
      </c>
      <c r="K60" s="11">
        <f t="shared" si="16"/>
        <v>1.4913043478260872</v>
      </c>
      <c r="L60" s="11">
        <f t="shared" si="16"/>
        <v>1.5969565217391306</v>
      </c>
      <c r="M60" s="11">
        <f t="shared" si="16"/>
        <v>1.7065217391304344</v>
      </c>
      <c r="N60" s="204">
        <f>AVERAGE(N35:N57)</f>
        <v>1.4913121118012425</v>
      </c>
      <c r="O60" s="204">
        <f>AVERAGE(O35:O57)</f>
        <v>1.4660869565217394</v>
      </c>
    </row>
    <row r="61" spans="1:15">
      <c r="A61" s="35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56"/>
      <c r="O61" s="286"/>
    </row>
    <row r="62" spans="1:15"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1"/>
      <c r="O62" s="129"/>
    </row>
    <row r="63" spans="1:15" ht="15.75">
      <c r="A63" s="13" t="str">
        <f>'DCP-12, p 1'!A63</f>
        <v>Median</v>
      </c>
      <c r="B63" s="102">
        <f t="shared" ref="B63:M63" si="17">MEDIAN(B35:B57)</f>
        <v>1.38</v>
      </c>
      <c r="C63" s="102">
        <f t="shared" si="17"/>
        <v>1.34</v>
      </c>
      <c r="D63" s="102">
        <f t="shared" si="17"/>
        <v>1.43</v>
      </c>
      <c r="E63" s="102">
        <f t="shared" si="17"/>
        <v>1.65</v>
      </c>
      <c r="F63" s="102">
        <f t="shared" si="17"/>
        <v>1.55</v>
      </c>
      <c r="G63" s="102">
        <f t="shared" si="17"/>
        <v>1.62</v>
      </c>
      <c r="H63" s="102">
        <f t="shared" si="17"/>
        <v>1.28</v>
      </c>
      <c r="I63" s="102">
        <f t="shared" si="17"/>
        <v>1.1000000000000001</v>
      </c>
      <c r="J63" s="102">
        <f t="shared" si="17"/>
        <v>1.31</v>
      </c>
      <c r="K63" s="102">
        <f t="shared" si="17"/>
        <v>1.43</v>
      </c>
      <c r="L63" s="102">
        <f t="shared" si="17"/>
        <v>1.5</v>
      </c>
      <c r="M63" s="102">
        <f t="shared" si="17"/>
        <v>1.57</v>
      </c>
      <c r="N63" s="204">
        <f>AVERAGE(B63:H63)</f>
        <v>1.464285714285714</v>
      </c>
      <c r="O63" s="204">
        <f>AVERAGE(I63:M63)</f>
        <v>1.3820000000000001</v>
      </c>
    </row>
    <row r="64" spans="1:15" ht="15.75" thickBot="1">
      <c r="A64" s="3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287"/>
    </row>
    <row r="65" spans="1:75" ht="15.75" thickTop="1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1"/>
    </row>
    <row r="66" spans="1:75">
      <c r="A66" s="13" t="str">
        <f>+'DCP-12, p 1'!A66</f>
        <v>Source:  Calculations made from data contained in Value Line Investment Survey.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11"/>
    </row>
    <row r="67" spans="1:75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11"/>
    </row>
    <row r="68" spans="1:75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11"/>
    </row>
    <row r="69" spans="1:75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11"/>
    </row>
    <row r="70" spans="1:75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11"/>
    </row>
    <row r="71" spans="1:75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11"/>
    </row>
    <row r="72" spans="1:75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11"/>
    </row>
    <row r="73" spans="1:75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11"/>
    </row>
    <row r="74" spans="1:7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11"/>
    </row>
    <row r="75" spans="1:75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11"/>
    </row>
    <row r="76" spans="1:75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11"/>
    </row>
    <row r="77" spans="1:75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11"/>
    </row>
    <row r="78" spans="1:75">
      <c r="A78" s="27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58"/>
    </row>
    <row r="79" spans="1:75">
      <c r="A79" s="26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58"/>
    </row>
    <row r="80" spans="1:75">
      <c r="A80" s="27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58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</row>
    <row r="81" spans="1:75">
      <c r="A81" s="27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58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</row>
    <row r="82" spans="1:75">
      <c r="A82" s="26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58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</row>
    <row r="83" spans="1:75" ht="15.75">
      <c r="A83" s="27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59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</row>
    <row r="84" spans="1:75">
      <c r="A84" s="27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58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</row>
    <row r="85" spans="1:75">
      <c r="A85" s="26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58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</row>
    <row r="86" spans="1:75" ht="15.75">
      <c r="A86" s="27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60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</row>
    <row r="87" spans="1:75">
      <c r="A87" s="27"/>
      <c r="B87" s="285"/>
      <c r="C87" s="285"/>
      <c r="D87" s="285"/>
      <c r="E87" s="285"/>
      <c r="F87" s="285"/>
      <c r="G87" s="285"/>
      <c r="H87" s="285"/>
      <c r="I87" s="285"/>
      <c r="J87" s="285"/>
      <c r="K87" s="285"/>
      <c r="L87" s="285"/>
      <c r="M87" s="285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</row>
    <row r="88" spans="1:75">
      <c r="A88" s="26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26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</row>
    <row r="89" spans="1:75">
      <c r="A89" s="27"/>
      <c r="B89" s="285"/>
      <c r="C89" s="285"/>
      <c r="D89" s="285"/>
      <c r="E89" s="285"/>
      <c r="F89" s="285"/>
      <c r="G89" s="285"/>
      <c r="H89" s="285"/>
      <c r="I89" s="285"/>
      <c r="J89" s="285"/>
      <c r="K89" s="285"/>
      <c r="L89" s="285"/>
      <c r="M89" s="285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27"/>
      <c r="BV89" s="27"/>
      <c r="BW89" s="27"/>
    </row>
    <row r="90" spans="1:75">
      <c r="A90" s="27"/>
      <c r="B90" s="285"/>
      <c r="C90" s="285"/>
      <c r="D90" s="285"/>
      <c r="E90" s="285"/>
      <c r="F90" s="285"/>
      <c r="G90" s="285"/>
      <c r="H90" s="285"/>
      <c r="I90" s="285"/>
      <c r="J90" s="285"/>
      <c r="K90" s="285"/>
      <c r="L90" s="285"/>
      <c r="M90" s="285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</row>
  </sheetData>
  <phoneticPr fontId="0" type="noConversion"/>
  <printOptions horizontalCentered="1"/>
  <pageMargins left="0.5" right="0.5" top="0.5" bottom="0.55000000000000004" header="0" footer="0"/>
  <pageSetup scale="4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8"/>
  <sheetViews>
    <sheetView showOutlineSymbols="0" topLeftCell="A19" zoomScaleNormal="100" workbookViewId="0">
      <selection activeCell="B48" sqref="B48"/>
    </sheetView>
  </sheetViews>
  <sheetFormatPr defaultColWidth="9.77734375" defaultRowHeight="15"/>
  <cols>
    <col min="1" max="1" width="9.77734375" style="25" customWidth="1"/>
    <col min="2" max="2" width="9.6640625" style="25" customWidth="1"/>
    <col min="3" max="3" width="12.77734375" style="25" customWidth="1"/>
    <col min="4" max="4" width="15.77734375" style="25" customWidth="1"/>
    <col min="5" max="5" width="12.77734375" style="25" customWidth="1"/>
    <col min="6" max="6" width="13.77734375" style="25" customWidth="1"/>
    <col min="7" max="7" width="2.77734375" style="25" customWidth="1"/>
    <col min="8" max="16384" width="9.77734375" style="25"/>
  </cols>
  <sheetData>
    <row r="1" spans="2:7" ht="15.75">
      <c r="C1" s="75"/>
      <c r="D1" s="75"/>
      <c r="E1" s="75"/>
      <c r="F1" s="24"/>
    </row>
    <row r="2" spans="2:7" ht="15.75">
      <c r="F2" s="1"/>
    </row>
    <row r="3" spans="2:7" ht="15.75">
      <c r="F3" s="1"/>
    </row>
    <row r="6" spans="2:7" ht="15.95" customHeight="1">
      <c r="B6" s="66"/>
      <c r="C6" s="67"/>
      <c r="D6" s="67"/>
      <c r="E6" s="67"/>
      <c r="F6" s="67"/>
      <c r="G6" s="67"/>
    </row>
    <row r="7" spans="2:7" ht="20.25">
      <c r="B7" s="66" t="s">
        <v>54</v>
      </c>
      <c r="C7" s="67"/>
      <c r="D7" s="67"/>
      <c r="E7" s="67"/>
      <c r="F7" s="67"/>
      <c r="G7" s="67"/>
    </row>
    <row r="8" spans="2:7" ht="20.25">
      <c r="B8" s="66" t="s">
        <v>55</v>
      </c>
      <c r="C8" s="67"/>
      <c r="D8" s="67"/>
      <c r="E8" s="67"/>
      <c r="F8" s="67"/>
      <c r="G8" s="67"/>
    </row>
    <row r="9" spans="2:7" ht="20.25">
      <c r="B9" s="2" t="s">
        <v>310</v>
      </c>
      <c r="C9" s="67"/>
      <c r="D9" s="67"/>
      <c r="E9" s="67"/>
      <c r="F9" s="67"/>
      <c r="G9" s="67"/>
    </row>
    <row r="11" spans="2:7" ht="15.75" thickBot="1">
      <c r="B11" s="272"/>
      <c r="C11" s="272"/>
      <c r="D11" s="272"/>
      <c r="E11" s="272"/>
      <c r="F11" s="272"/>
      <c r="G11" s="272"/>
    </row>
    <row r="12" spans="2:7" ht="15.75" thickTop="1">
      <c r="B12" s="97"/>
      <c r="C12" s="97"/>
      <c r="D12" s="97"/>
      <c r="E12" s="97"/>
      <c r="F12" s="97"/>
      <c r="G12" s="97"/>
    </row>
    <row r="13" spans="2:7" ht="15.75">
      <c r="B13" s="271"/>
      <c r="C13" s="271"/>
      <c r="D13" s="271" t="s">
        <v>57</v>
      </c>
      <c r="E13" s="271"/>
      <c r="F13" s="271" t="s">
        <v>59</v>
      </c>
      <c r="G13" s="271"/>
    </row>
    <row r="14" spans="2:7" ht="15.75">
      <c r="B14" s="271" t="s">
        <v>0</v>
      </c>
      <c r="C14" s="271"/>
      <c r="D14" s="271" t="s">
        <v>58</v>
      </c>
      <c r="E14" s="271"/>
      <c r="F14" s="271" t="s">
        <v>60</v>
      </c>
      <c r="G14" s="271"/>
    </row>
    <row r="15" spans="2:7">
      <c r="B15" s="273"/>
      <c r="C15" s="273"/>
      <c r="D15" s="273"/>
      <c r="E15" s="273"/>
      <c r="F15" s="273"/>
      <c r="G15" s="273"/>
    </row>
    <row r="16" spans="2:7">
      <c r="B16" s="68"/>
      <c r="C16" s="68"/>
      <c r="D16" s="63"/>
      <c r="E16" s="68"/>
      <c r="F16" s="79"/>
      <c r="G16" s="68"/>
    </row>
    <row r="17" spans="2:7">
      <c r="B17" s="68">
        <v>2002</v>
      </c>
      <c r="C17" s="68"/>
      <c r="D17" s="63">
        <v>8.4000000000000005E-2</v>
      </c>
      <c r="E17" s="68"/>
      <c r="F17" s="79">
        <v>2.96</v>
      </c>
      <c r="G17" s="68"/>
    </row>
    <row r="18" spans="2:7">
      <c r="B18" s="68"/>
      <c r="C18" s="68"/>
      <c r="D18" s="63"/>
      <c r="E18" s="68"/>
      <c r="F18" s="79"/>
      <c r="G18" s="68"/>
    </row>
    <row r="19" spans="2:7">
      <c r="B19" s="68">
        <v>2003</v>
      </c>
      <c r="C19" s="68"/>
      <c r="D19" s="63">
        <v>0.14199999999999999</v>
      </c>
      <c r="E19" s="68"/>
      <c r="F19" s="79">
        <v>2.78</v>
      </c>
      <c r="G19" s="68"/>
    </row>
    <row r="20" spans="2:7">
      <c r="B20" s="68"/>
      <c r="C20" s="68"/>
      <c r="D20" s="63"/>
      <c r="E20" s="68"/>
      <c r="F20" s="79"/>
      <c r="G20" s="68"/>
    </row>
    <row r="21" spans="2:7">
      <c r="B21" s="68">
        <v>2004</v>
      </c>
      <c r="C21" s="68"/>
      <c r="D21" s="63">
        <v>0.15</v>
      </c>
      <c r="E21" s="68"/>
      <c r="F21" s="79">
        <v>2.91</v>
      </c>
      <c r="G21" s="68"/>
    </row>
    <row r="22" spans="2:7">
      <c r="B22" s="68"/>
      <c r="C22" s="68"/>
      <c r="D22" s="63"/>
      <c r="E22" s="68"/>
      <c r="F22" s="79"/>
      <c r="G22" s="68"/>
    </row>
    <row r="23" spans="2:7">
      <c r="B23" s="68">
        <v>2005</v>
      </c>
      <c r="C23" s="68"/>
      <c r="D23" s="63">
        <v>0.161</v>
      </c>
      <c r="E23" s="68"/>
      <c r="F23" s="79">
        <v>2.78</v>
      </c>
      <c r="G23" s="68"/>
    </row>
    <row r="24" spans="2:7">
      <c r="B24" s="68"/>
      <c r="C24" s="68"/>
      <c r="D24" s="63"/>
      <c r="E24" s="68"/>
      <c r="F24" s="79"/>
      <c r="G24" s="68"/>
    </row>
    <row r="25" spans="2:7">
      <c r="B25" s="68">
        <v>2006</v>
      </c>
      <c r="C25" s="68"/>
      <c r="D25" s="63">
        <v>0.17</v>
      </c>
      <c r="E25" s="68"/>
      <c r="F25" s="79">
        <v>2.77</v>
      </c>
      <c r="G25" s="68"/>
    </row>
    <row r="26" spans="2:7">
      <c r="B26" s="68"/>
      <c r="C26" s="68"/>
      <c r="D26" s="63"/>
      <c r="E26" s="68"/>
      <c r="F26" s="79"/>
      <c r="G26" s="68"/>
    </row>
    <row r="27" spans="2:7">
      <c r="B27" s="68">
        <v>2007</v>
      </c>
      <c r="C27" s="68"/>
      <c r="D27" s="63">
        <v>0.128</v>
      </c>
      <c r="E27" s="68"/>
      <c r="F27" s="79">
        <v>2.84</v>
      </c>
      <c r="G27" s="68"/>
    </row>
    <row r="28" spans="2:7">
      <c r="B28" s="68"/>
      <c r="C28" s="68"/>
      <c r="D28" s="63"/>
      <c r="E28" s="68"/>
      <c r="F28" s="79"/>
      <c r="G28" s="68"/>
    </row>
    <row r="29" spans="2:7">
      <c r="B29" s="68">
        <v>2008</v>
      </c>
      <c r="C29" s="68"/>
      <c r="D29" s="63">
        <v>0.03</v>
      </c>
      <c r="E29" s="68"/>
      <c r="F29" s="79">
        <v>2.2400000000000002</v>
      </c>
      <c r="G29" s="68"/>
    </row>
    <row r="30" spans="2:7">
      <c r="B30" s="68"/>
      <c r="C30" s="68"/>
      <c r="D30" s="63"/>
      <c r="E30" s="68"/>
      <c r="F30" s="79"/>
      <c r="G30" s="68"/>
    </row>
    <row r="31" spans="2:7">
      <c r="B31" s="68">
        <v>2009</v>
      </c>
      <c r="C31" s="68"/>
      <c r="D31" s="63">
        <v>0.106</v>
      </c>
      <c r="E31" s="68"/>
      <c r="F31" s="79">
        <v>1.87</v>
      </c>
      <c r="G31" s="68"/>
    </row>
    <row r="32" spans="2:7">
      <c r="B32" s="68"/>
      <c r="C32" s="68"/>
      <c r="D32" s="63"/>
      <c r="E32" s="68"/>
      <c r="F32" s="79"/>
      <c r="G32" s="68"/>
    </row>
    <row r="33" spans="2:7">
      <c r="B33" s="68">
        <v>2010</v>
      </c>
      <c r="C33" s="68"/>
      <c r="D33" s="63">
        <v>0.14199999999999999</v>
      </c>
      <c r="E33" s="68"/>
      <c r="F33" s="79">
        <v>2.08</v>
      </c>
      <c r="G33" s="68"/>
    </row>
    <row r="34" spans="2:7">
      <c r="B34" s="68"/>
      <c r="C34" s="68"/>
      <c r="D34" s="63"/>
      <c r="E34" s="68"/>
      <c r="F34" s="79"/>
      <c r="G34" s="68"/>
    </row>
    <row r="35" spans="2:7">
      <c r="B35" s="68">
        <v>2011</v>
      </c>
      <c r="C35" s="68"/>
      <c r="D35" s="63">
        <v>0.14599999999999999</v>
      </c>
      <c r="E35" s="68"/>
      <c r="F35" s="79">
        <v>2.08</v>
      </c>
      <c r="G35" s="68"/>
    </row>
    <row r="36" spans="2:7">
      <c r="B36" s="68"/>
      <c r="C36" s="68"/>
      <c r="D36" s="63"/>
      <c r="E36" s="68"/>
      <c r="F36" s="79"/>
      <c r="G36" s="68"/>
    </row>
    <row r="37" spans="2:7">
      <c r="B37" s="68">
        <v>2012</v>
      </c>
      <c r="C37" s="68"/>
      <c r="D37" s="63">
        <v>0.13500000000000001</v>
      </c>
      <c r="E37" s="68"/>
      <c r="F37" s="79">
        <v>2.14</v>
      </c>
      <c r="G37" s="68"/>
    </row>
    <row r="38" spans="2:7">
      <c r="B38" s="68"/>
      <c r="C38" s="68"/>
      <c r="D38" s="63"/>
      <c r="E38" s="68"/>
      <c r="F38" s="79"/>
      <c r="G38" s="68"/>
    </row>
    <row r="39" spans="2:7">
      <c r="B39" s="68">
        <v>2013</v>
      </c>
      <c r="C39" s="68"/>
      <c r="D39" s="63">
        <v>0.15129999999999999</v>
      </c>
      <c r="E39" s="68"/>
      <c r="F39" s="79">
        <v>2.2797999999999998</v>
      </c>
      <c r="G39" s="68"/>
    </row>
    <row r="40" spans="2:7">
      <c r="B40" s="68"/>
      <c r="C40" s="68"/>
      <c r="D40" s="63"/>
      <c r="E40" s="68"/>
      <c r="F40" s="79"/>
      <c r="G40" s="68"/>
    </row>
    <row r="41" spans="2:7">
      <c r="B41" s="68" t="s">
        <v>56</v>
      </c>
      <c r="C41" s="68"/>
      <c r="D41" s="63"/>
      <c r="E41" s="68"/>
      <c r="F41" s="79"/>
      <c r="G41" s="68"/>
    </row>
    <row r="42" spans="2:7">
      <c r="B42" s="68"/>
      <c r="C42" s="68"/>
      <c r="D42" s="63"/>
      <c r="E42" s="68"/>
      <c r="F42" s="79"/>
      <c r="G42" s="68"/>
    </row>
    <row r="43" spans="2:7">
      <c r="B43" s="5" t="s">
        <v>120</v>
      </c>
      <c r="C43" s="68"/>
      <c r="D43" s="63">
        <f>AVERAGE(D17:D29)</f>
        <v>0.12357142857142858</v>
      </c>
      <c r="E43" s="80"/>
      <c r="F43" s="79">
        <f>AVERAGE(F17:F29)</f>
        <v>2.7542857142857144</v>
      </c>
      <c r="G43" s="80"/>
    </row>
    <row r="44" spans="2:7">
      <c r="B44" s="5"/>
      <c r="C44" s="68"/>
      <c r="D44" s="63"/>
      <c r="E44" s="80"/>
      <c r="F44" s="79"/>
      <c r="G44" s="80"/>
    </row>
    <row r="45" spans="2:7">
      <c r="B45" s="231" t="s">
        <v>260</v>
      </c>
      <c r="C45" s="68"/>
      <c r="D45" s="63">
        <f>AVERAGE(D31:D39)</f>
        <v>0.13606000000000001</v>
      </c>
      <c r="E45" s="80"/>
      <c r="F45" s="79">
        <f>AVERAGE(F31:F39)</f>
        <v>2.08996</v>
      </c>
      <c r="G45" s="80"/>
    </row>
    <row r="46" spans="2:7" ht="15.75" thickBot="1">
      <c r="B46" s="272"/>
      <c r="C46" s="272"/>
      <c r="D46" s="274"/>
      <c r="E46" s="272"/>
      <c r="F46" s="275"/>
      <c r="G46" s="272"/>
    </row>
    <row r="47" spans="2:7" ht="15.75" thickTop="1">
      <c r="B47" s="71"/>
      <c r="C47" s="71"/>
      <c r="D47" s="71"/>
      <c r="E47" s="71"/>
      <c r="F47" s="71"/>
      <c r="G47" s="71"/>
    </row>
    <row r="48" spans="2:7">
      <c r="B48" s="4" t="s">
        <v>478</v>
      </c>
    </row>
  </sheetData>
  <phoneticPr fontId="0" type="noConversion"/>
  <printOptions horizontalCentered="1"/>
  <pageMargins left="0.5" right="0.5" top="0.5" bottom="0.55000000000000004" header="0" footer="0"/>
  <pageSetup scale="97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showOutlineSymbols="0" zoomScaleNormal="100" workbookViewId="0">
      <selection activeCell="J2" sqref="J2:K3"/>
    </sheetView>
  </sheetViews>
  <sheetFormatPr defaultColWidth="9.77734375" defaultRowHeight="15"/>
  <cols>
    <col min="1" max="1" width="23.77734375" style="13" customWidth="1"/>
    <col min="2" max="2" width="2.77734375" style="13" customWidth="1"/>
    <col min="3" max="3" width="12.77734375" style="13" customWidth="1"/>
    <col min="4" max="4" width="2.77734375" style="13" customWidth="1"/>
    <col min="5" max="5" width="12.77734375" style="13" customWidth="1"/>
    <col min="6" max="6" width="2.77734375" style="13" customWidth="1"/>
    <col min="7" max="7" width="12.77734375" style="13" customWidth="1"/>
    <col min="8" max="8" width="7.77734375" style="13" customWidth="1"/>
    <col min="9" max="9" width="2.77734375" style="13" customWidth="1"/>
    <col min="10" max="10" width="12.77734375" style="13" customWidth="1"/>
    <col min="11" max="16384" width="9.77734375" style="13"/>
  </cols>
  <sheetData>
    <row r="1" spans="1:11" ht="15.75">
      <c r="J1" s="1"/>
    </row>
    <row r="2" spans="1:11" ht="15.75">
      <c r="J2" s="1"/>
    </row>
    <row r="3" spans="1:11" ht="15.75">
      <c r="J3" s="1"/>
    </row>
    <row r="5" spans="1:11" ht="20.25">
      <c r="A5" s="306" t="s">
        <v>67</v>
      </c>
      <c r="B5" s="306"/>
      <c r="C5" s="306"/>
      <c r="D5" s="306"/>
      <c r="E5" s="306"/>
      <c r="F5" s="306"/>
      <c r="G5" s="306"/>
      <c r="H5" s="306"/>
      <c r="I5" s="306"/>
      <c r="J5" s="306"/>
      <c r="K5" s="306"/>
    </row>
    <row r="6" spans="1:11" ht="15.75" thickBot="1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ht="15.75" thickTop="1"/>
    <row r="8" spans="1:11" ht="15.75">
      <c r="A8" s="1"/>
      <c r="B8" s="1"/>
      <c r="C8" s="268"/>
      <c r="D8" s="268"/>
      <c r="E8" s="268"/>
      <c r="F8" s="268"/>
      <c r="G8" s="268" t="s">
        <v>23</v>
      </c>
      <c r="H8" s="268"/>
      <c r="I8" s="268"/>
      <c r="J8" s="268" t="s">
        <v>66</v>
      </c>
    </row>
    <row r="9" spans="1:11" ht="15.75">
      <c r="A9" s="1"/>
      <c r="B9" s="1"/>
      <c r="C9" s="268" t="s">
        <v>23</v>
      </c>
      <c r="D9" s="268"/>
      <c r="E9" s="268" t="s">
        <v>23</v>
      </c>
      <c r="F9" s="268"/>
      <c r="G9" s="268" t="s">
        <v>61</v>
      </c>
      <c r="H9" s="268"/>
      <c r="I9" s="268"/>
      <c r="J9" s="268" t="s">
        <v>15</v>
      </c>
    </row>
    <row r="10" spans="1:11" ht="15.75">
      <c r="A10" s="1" t="str">
        <f>+'DCP-12, p 2'!A12</f>
        <v>COMPANY</v>
      </c>
      <c r="B10" s="1"/>
      <c r="C10" s="268" t="s">
        <v>24</v>
      </c>
      <c r="D10" s="268"/>
      <c r="E10" s="268" t="s">
        <v>50</v>
      </c>
      <c r="F10" s="268"/>
      <c r="G10" s="268" t="s">
        <v>62</v>
      </c>
      <c r="H10" s="268"/>
      <c r="I10" s="268"/>
      <c r="J10" s="268" t="s">
        <v>21</v>
      </c>
    </row>
    <row r="11" spans="1:11">
      <c r="C11" s="5"/>
      <c r="D11" s="5"/>
      <c r="E11" s="5"/>
      <c r="F11" s="5"/>
      <c r="G11" s="5"/>
      <c r="H11" s="5"/>
      <c r="I11" s="5"/>
      <c r="J11" s="5"/>
    </row>
    <row r="12" spans="1:11">
      <c r="A12" s="14"/>
      <c r="B12" s="14"/>
      <c r="C12" s="16"/>
      <c r="D12" s="16"/>
      <c r="E12" s="16"/>
      <c r="F12" s="16"/>
      <c r="G12" s="16"/>
      <c r="H12" s="16"/>
      <c r="I12" s="16"/>
      <c r="J12" s="16"/>
      <c r="K12" s="14"/>
    </row>
    <row r="13" spans="1:11">
      <c r="C13" s="5"/>
      <c r="D13" s="5"/>
      <c r="E13" s="5"/>
      <c r="F13" s="5"/>
      <c r="G13" s="5"/>
      <c r="H13" s="5"/>
      <c r="I13" s="5"/>
      <c r="J13" s="5"/>
    </row>
    <row r="14" spans="1:11" ht="15.75">
      <c r="A14" s="24" t="str">
        <f>+'DCP-12, p 2'!A16</f>
        <v>Parcell Proxy Group</v>
      </c>
      <c r="C14" s="5"/>
      <c r="D14" s="5"/>
      <c r="E14" s="5"/>
      <c r="F14" s="5"/>
      <c r="G14" s="5"/>
      <c r="H14" s="5"/>
      <c r="I14" s="5"/>
      <c r="J14" s="5"/>
    </row>
    <row r="15" spans="1:11">
      <c r="C15" s="5"/>
      <c r="D15" s="5"/>
      <c r="E15" s="5"/>
      <c r="F15" s="5"/>
      <c r="G15" s="5"/>
      <c r="H15" s="5"/>
      <c r="I15" s="5"/>
      <c r="J15" s="5"/>
    </row>
    <row r="16" spans="1:11">
      <c r="A16" s="13" t="str">
        <f>+'DCP-12, p 2'!A18</f>
        <v>Alliant Energy</v>
      </c>
      <c r="C16" s="5">
        <v>2</v>
      </c>
      <c r="D16" s="5"/>
      <c r="E16" s="9">
        <v>0.8</v>
      </c>
      <c r="F16" s="5"/>
      <c r="G16" s="231" t="s">
        <v>65</v>
      </c>
      <c r="H16" s="9">
        <v>4</v>
      </c>
      <c r="I16" s="5"/>
      <c r="J16" s="10" t="s">
        <v>126</v>
      </c>
      <c r="K16" s="9">
        <v>3.33</v>
      </c>
    </row>
    <row r="17" spans="1:11">
      <c r="A17" s="13" t="str">
        <f>+'DCP-12, p 2'!A19</f>
        <v>DTE Energy</v>
      </c>
      <c r="C17" s="5">
        <v>2</v>
      </c>
      <c r="D17" s="5"/>
      <c r="E17" s="9">
        <v>0.75</v>
      </c>
      <c r="F17" s="5"/>
      <c r="G17" s="231" t="s">
        <v>63</v>
      </c>
      <c r="H17" s="9">
        <v>3.67</v>
      </c>
      <c r="I17" s="5"/>
      <c r="J17" s="10" t="s">
        <v>126</v>
      </c>
      <c r="K17" s="9">
        <v>3.33</v>
      </c>
    </row>
    <row r="18" spans="1:11">
      <c r="A18" s="13" t="str">
        <f>+'DCP-12, p 2'!A20</f>
        <v>Northeast Utilities</v>
      </c>
      <c r="C18" s="5">
        <v>2</v>
      </c>
      <c r="D18" s="5"/>
      <c r="E18" s="9">
        <v>0.75</v>
      </c>
      <c r="F18" s="5"/>
      <c r="G18" s="231" t="s">
        <v>63</v>
      </c>
      <c r="H18" s="9">
        <v>3.67</v>
      </c>
      <c r="I18" s="5"/>
      <c r="J18" s="10" t="s">
        <v>126</v>
      </c>
      <c r="K18" s="9">
        <v>3.33</v>
      </c>
    </row>
    <row r="19" spans="1:11">
      <c r="A19" s="13" t="str">
        <f>+'DCP-12, p 2'!A21</f>
        <v>OGE Energy</v>
      </c>
      <c r="C19" s="5">
        <v>1</v>
      </c>
      <c r="D19" s="5"/>
      <c r="E19" s="80">
        <v>0.85</v>
      </c>
      <c r="F19" s="5"/>
      <c r="G19" s="231" t="s">
        <v>213</v>
      </c>
      <c r="H19" s="9">
        <v>4.33</v>
      </c>
      <c r="I19" s="5"/>
      <c r="J19" s="10" t="s">
        <v>22</v>
      </c>
      <c r="K19" s="9">
        <v>3.67</v>
      </c>
    </row>
    <row r="20" spans="1:11">
      <c r="A20" s="13" t="str">
        <f>+'DCP-12, p 2'!A22</f>
        <v>Pinnacle West Capital</v>
      </c>
      <c r="C20" s="5">
        <v>1</v>
      </c>
      <c r="D20" s="5"/>
      <c r="E20" s="9">
        <v>0.7</v>
      </c>
      <c r="F20" s="5"/>
      <c r="G20" s="231" t="s">
        <v>213</v>
      </c>
      <c r="H20" s="9">
        <v>4.33</v>
      </c>
      <c r="I20" s="5"/>
      <c r="J20" s="10" t="s">
        <v>126</v>
      </c>
      <c r="K20" s="9">
        <v>3.33</v>
      </c>
    </row>
    <row r="21" spans="1:11">
      <c r="A21" s="13" t="str">
        <f>+'DCP-12, p 2'!A23</f>
        <v>Westar Energy</v>
      </c>
      <c r="C21" s="5">
        <v>2</v>
      </c>
      <c r="D21" s="5"/>
      <c r="E21" s="9">
        <v>0.75</v>
      </c>
      <c r="F21" s="5"/>
      <c r="G21" s="231" t="s">
        <v>63</v>
      </c>
      <c r="H21" s="9">
        <v>3.67</v>
      </c>
      <c r="I21" s="5"/>
      <c r="J21" s="10" t="s">
        <v>22</v>
      </c>
      <c r="K21" s="9">
        <v>3.67</v>
      </c>
    </row>
    <row r="22" spans="1:11">
      <c r="A22" s="13" t="str">
        <f>+'DCP-12, p 2'!A24</f>
        <v>Wisconsin Energy</v>
      </c>
      <c r="C22" s="5">
        <v>1</v>
      </c>
      <c r="D22" s="5"/>
      <c r="E22" s="9">
        <v>0.65</v>
      </c>
      <c r="F22" s="5"/>
      <c r="G22" s="231" t="s">
        <v>213</v>
      </c>
      <c r="H22" s="9">
        <v>4.66</v>
      </c>
      <c r="I22" s="5"/>
      <c r="J22" s="10" t="s">
        <v>65</v>
      </c>
      <c r="K22" s="9">
        <v>4</v>
      </c>
    </row>
    <row r="23" spans="1:11">
      <c r="A23" s="35"/>
      <c r="B23" s="35"/>
      <c r="C23" s="153"/>
      <c r="D23" s="153"/>
      <c r="E23" s="51"/>
      <c r="F23" s="153"/>
      <c r="G23" s="153"/>
      <c r="H23" s="51"/>
      <c r="I23" s="153"/>
      <c r="J23" s="205"/>
      <c r="K23" s="51"/>
    </row>
    <row r="24" spans="1:11">
      <c r="C24" s="5"/>
      <c r="D24" s="5"/>
      <c r="E24" s="9"/>
      <c r="F24" s="5"/>
      <c r="G24" s="5"/>
      <c r="H24" s="9"/>
      <c r="I24" s="5"/>
      <c r="J24" s="10"/>
      <c r="K24" s="9"/>
    </row>
    <row r="25" spans="1:11">
      <c r="C25" s="17">
        <f>AVERAGE(C16:C22)</f>
        <v>1.5714285714285714</v>
      </c>
      <c r="D25" s="5"/>
      <c r="E25" s="9">
        <f>AVERAGE(E16:E22)</f>
        <v>0.75</v>
      </c>
      <c r="F25" s="5"/>
      <c r="G25" s="231" t="s">
        <v>65</v>
      </c>
      <c r="H25" s="9">
        <f>AVERAGE(H16:H22)</f>
        <v>4.0471428571428572</v>
      </c>
      <c r="I25" s="5"/>
      <c r="J25" s="10" t="s">
        <v>311</v>
      </c>
      <c r="K25" s="9">
        <f>AVERAGE(K16:K22)</f>
        <v>3.5228571428571436</v>
      </c>
    </row>
    <row r="26" spans="1:11" ht="15.75" thickBot="1">
      <c r="A26" s="37"/>
      <c r="B26" s="37"/>
      <c r="C26" s="61"/>
      <c r="D26" s="61"/>
      <c r="E26" s="53"/>
      <c r="F26" s="61"/>
      <c r="G26" s="61"/>
      <c r="H26" s="53"/>
      <c r="I26" s="61"/>
      <c r="J26" s="143"/>
      <c r="K26" s="53"/>
    </row>
    <row r="27" spans="1:11" ht="15.75" thickTop="1">
      <c r="C27" s="5"/>
      <c r="D27" s="5"/>
      <c r="E27" s="9"/>
      <c r="F27" s="5"/>
      <c r="G27" s="5"/>
      <c r="H27" s="9"/>
      <c r="I27" s="5"/>
      <c r="J27" s="10"/>
      <c r="K27" s="9"/>
    </row>
    <row r="28" spans="1:11" ht="15.75">
      <c r="A28" s="24" t="str">
        <f>+'DCP-12, p 2'!A33</f>
        <v>Strunk Proxy Group</v>
      </c>
      <c r="C28" s="5"/>
      <c r="D28" s="5"/>
      <c r="E28" s="9"/>
      <c r="F28" s="5"/>
      <c r="G28" s="5"/>
      <c r="H28" s="9"/>
      <c r="I28" s="5"/>
      <c r="J28" s="10"/>
      <c r="K28" s="9"/>
    </row>
    <row r="29" spans="1:11">
      <c r="C29" s="5"/>
      <c r="D29" s="5"/>
      <c r="E29" s="9"/>
      <c r="F29" s="5"/>
      <c r="G29" s="5"/>
      <c r="H29" s="9"/>
      <c r="I29" s="5"/>
      <c r="J29" s="10"/>
      <c r="K29" s="9"/>
    </row>
    <row r="30" spans="1:11">
      <c r="A30" s="13" t="str">
        <f>+'DCP-12, p 2'!A35</f>
        <v>Alliant Energy</v>
      </c>
      <c r="C30" s="5">
        <f>+C16</f>
        <v>2</v>
      </c>
      <c r="D30" s="5"/>
      <c r="E30" s="9">
        <f>+E16</f>
        <v>0.8</v>
      </c>
      <c r="F30" s="5"/>
      <c r="G30" s="9" t="str">
        <f>+G16</f>
        <v>A</v>
      </c>
      <c r="H30" s="9">
        <f>+H16</f>
        <v>4</v>
      </c>
      <c r="I30" s="5"/>
      <c r="J30" s="9" t="str">
        <f>+J16</f>
        <v>B+</v>
      </c>
      <c r="K30" s="9">
        <f>+K16</f>
        <v>3.33</v>
      </c>
    </row>
    <row r="31" spans="1:11">
      <c r="A31" s="13" t="str">
        <f>+'DCP-12, p 2'!A36</f>
        <v>American Electric Power</v>
      </c>
      <c r="C31" s="231">
        <v>3</v>
      </c>
      <c r="D31" s="231"/>
      <c r="E31" s="9">
        <v>0.7</v>
      </c>
      <c r="F31" s="231"/>
      <c r="G31" s="9" t="s">
        <v>65</v>
      </c>
      <c r="H31" s="9">
        <v>4</v>
      </c>
      <c r="I31" s="231"/>
      <c r="J31" s="9" t="s">
        <v>126</v>
      </c>
      <c r="K31" s="9">
        <v>3.33</v>
      </c>
    </row>
    <row r="32" spans="1:11">
      <c r="A32" s="13" t="str">
        <f>+'DCP-12, p 2'!A37</f>
        <v>Avista Corp.</v>
      </c>
      <c r="C32" s="231">
        <v>2</v>
      </c>
      <c r="D32" s="231"/>
      <c r="E32" s="9">
        <v>0.75</v>
      </c>
      <c r="F32" s="231"/>
      <c r="G32" s="9" t="s">
        <v>65</v>
      </c>
      <c r="H32" s="9">
        <v>4</v>
      </c>
      <c r="I32" s="231"/>
      <c r="J32" s="9" t="s">
        <v>22</v>
      </c>
      <c r="K32" s="9">
        <v>3.67</v>
      </c>
    </row>
    <row r="33" spans="1:11">
      <c r="A33" s="13" t="str">
        <f>+'DCP-12, p 2'!A38</f>
        <v>Black Hills Corp</v>
      </c>
      <c r="C33" s="231">
        <v>3</v>
      </c>
      <c r="D33" s="231"/>
      <c r="E33" s="231">
        <v>0.85</v>
      </c>
      <c r="F33" s="231"/>
      <c r="G33" s="231" t="s">
        <v>323</v>
      </c>
      <c r="H33" s="231">
        <v>3.33</v>
      </c>
      <c r="I33" s="231"/>
      <c r="J33" s="231" t="s">
        <v>324</v>
      </c>
      <c r="K33" s="9">
        <v>3</v>
      </c>
    </row>
    <row r="34" spans="1:11">
      <c r="A34" s="13" t="str">
        <f>+'DCP-12, p 2'!A39</f>
        <v>CenterPoint Energy</v>
      </c>
      <c r="C34" s="231">
        <v>2</v>
      </c>
      <c r="D34" s="231"/>
      <c r="E34" s="9">
        <v>0.75</v>
      </c>
      <c r="F34" s="231"/>
      <c r="G34" s="9" t="s">
        <v>63</v>
      </c>
      <c r="H34" s="9">
        <v>3.67</v>
      </c>
      <c r="I34" s="231"/>
      <c r="J34" s="9" t="s">
        <v>64</v>
      </c>
      <c r="K34" s="9">
        <v>3</v>
      </c>
    </row>
    <row r="35" spans="1:11">
      <c r="A35" s="13" t="str">
        <f>+'DCP-12, p 2'!A40</f>
        <v>Cleco Corp</v>
      </c>
      <c r="C35" s="231">
        <v>1</v>
      </c>
      <c r="D35" s="231"/>
      <c r="E35" s="9">
        <v>0.75</v>
      </c>
      <c r="F35" s="231"/>
      <c r="G35" s="9" t="s">
        <v>65</v>
      </c>
      <c r="H35" s="9">
        <v>4</v>
      </c>
      <c r="I35" s="231"/>
      <c r="J35" s="9" t="s">
        <v>64</v>
      </c>
      <c r="K35" s="9">
        <v>3</v>
      </c>
    </row>
    <row r="36" spans="1:11">
      <c r="A36" s="13" t="str">
        <f>+'DCP-12, p 2'!A41</f>
        <v>Consolidated Edison</v>
      </c>
      <c r="C36" s="231">
        <v>1</v>
      </c>
      <c r="D36" s="231"/>
      <c r="E36" s="9">
        <v>0.6</v>
      </c>
      <c r="F36" s="231"/>
      <c r="G36" s="9" t="s">
        <v>213</v>
      </c>
      <c r="H36" s="9">
        <v>4.33</v>
      </c>
      <c r="I36" s="231"/>
      <c r="J36" s="9" t="s">
        <v>126</v>
      </c>
      <c r="K36" s="9">
        <v>3.33</v>
      </c>
    </row>
    <row r="37" spans="1:11">
      <c r="A37" s="13" t="str">
        <f>+'DCP-12, p 2'!A42</f>
        <v>Dominion Resources</v>
      </c>
      <c r="C37" s="231">
        <v>2</v>
      </c>
      <c r="D37" s="231"/>
      <c r="E37" s="9">
        <v>0.7</v>
      </c>
      <c r="F37" s="231"/>
      <c r="G37" s="9" t="s">
        <v>63</v>
      </c>
      <c r="H37" s="9">
        <v>3.67</v>
      </c>
      <c r="I37" s="231"/>
      <c r="J37" s="9" t="s">
        <v>126</v>
      </c>
      <c r="K37" s="9">
        <v>3.33</v>
      </c>
    </row>
    <row r="38" spans="1:11">
      <c r="A38" s="13" t="str">
        <f>+'DCP-12, p 2'!A43</f>
        <v>DTE Energy</v>
      </c>
      <c r="C38" s="231">
        <f>+C17</f>
        <v>2</v>
      </c>
      <c r="D38" s="231"/>
      <c r="E38" s="9">
        <f>+E17</f>
        <v>0.75</v>
      </c>
      <c r="F38" s="231"/>
      <c r="G38" s="9" t="str">
        <f t="shared" ref="G38:K38" si="0">+G17</f>
        <v>B++</v>
      </c>
      <c r="H38" s="9">
        <f t="shared" si="0"/>
        <v>3.67</v>
      </c>
      <c r="I38" s="231"/>
      <c r="J38" s="9" t="str">
        <f t="shared" si="0"/>
        <v>B+</v>
      </c>
      <c r="K38" s="9">
        <f t="shared" si="0"/>
        <v>3.33</v>
      </c>
    </row>
    <row r="39" spans="1:11">
      <c r="A39" s="13" t="str">
        <f>+'DCP-12, p 2'!A44</f>
        <v>Duke Energy</v>
      </c>
      <c r="C39" s="231">
        <v>2</v>
      </c>
      <c r="D39" s="231"/>
      <c r="E39" s="9">
        <v>0.6</v>
      </c>
      <c r="F39" s="231"/>
      <c r="G39" s="9" t="s">
        <v>65</v>
      </c>
      <c r="H39" s="9">
        <v>4</v>
      </c>
      <c r="I39" s="231"/>
      <c r="J39" s="9" t="s">
        <v>64</v>
      </c>
      <c r="K39" s="9">
        <v>3</v>
      </c>
    </row>
    <row r="40" spans="1:11">
      <c r="A40" s="13" t="str">
        <f>+'DCP-12, p 2'!A45</f>
        <v>El Paso Electric</v>
      </c>
      <c r="C40" s="231">
        <v>2</v>
      </c>
      <c r="D40" s="231"/>
      <c r="E40" s="9">
        <v>0.7</v>
      </c>
      <c r="F40" s="231"/>
      <c r="G40" s="9" t="s">
        <v>63</v>
      </c>
      <c r="H40" s="9">
        <v>3.67</v>
      </c>
      <c r="I40" s="231"/>
      <c r="J40" s="9" t="s">
        <v>64</v>
      </c>
      <c r="K40" s="9">
        <v>3</v>
      </c>
    </row>
    <row r="41" spans="1:11">
      <c r="A41" s="13" t="str">
        <f>+'DCP-12, p 2'!A46</f>
        <v>IDACORP</v>
      </c>
      <c r="C41" s="231">
        <v>2</v>
      </c>
      <c r="D41" s="231"/>
      <c r="E41" s="9">
        <v>0.8</v>
      </c>
      <c r="F41" s="231"/>
      <c r="G41" s="9" t="s">
        <v>63</v>
      </c>
      <c r="H41" s="9">
        <v>3.67</v>
      </c>
      <c r="I41" s="231"/>
      <c r="J41" s="9" t="s">
        <v>22</v>
      </c>
      <c r="K41" s="9">
        <v>3.67</v>
      </c>
    </row>
    <row r="42" spans="1:11">
      <c r="A42" s="13" t="str">
        <f>+'DCP-12, p 2'!A47</f>
        <v>NextEra Energy</v>
      </c>
      <c r="C42" s="231">
        <v>2</v>
      </c>
      <c r="D42" s="231"/>
      <c r="E42" s="9">
        <v>0.7</v>
      </c>
      <c r="F42" s="231"/>
      <c r="G42" s="9" t="s">
        <v>65</v>
      </c>
      <c r="H42" s="9">
        <v>4</v>
      </c>
      <c r="I42" s="231"/>
      <c r="J42" s="9" t="s">
        <v>65</v>
      </c>
      <c r="K42" s="9">
        <v>4</v>
      </c>
    </row>
    <row r="43" spans="1:11">
      <c r="A43" s="13" t="str">
        <f>+'DCP-12, p 2'!A48</f>
        <v>Northeast Utilities</v>
      </c>
      <c r="C43" s="231">
        <f>+C18</f>
        <v>2</v>
      </c>
      <c r="D43" s="231"/>
      <c r="E43" s="9">
        <f>+E18</f>
        <v>0.75</v>
      </c>
      <c r="F43" s="231"/>
      <c r="G43" s="9" t="str">
        <f t="shared" ref="G43:K43" si="1">+G18</f>
        <v>B++</v>
      </c>
      <c r="H43" s="9">
        <f t="shared" si="1"/>
        <v>3.67</v>
      </c>
      <c r="I43" s="231"/>
      <c r="J43" s="9" t="str">
        <f t="shared" si="1"/>
        <v>B+</v>
      </c>
      <c r="K43" s="9">
        <f t="shared" si="1"/>
        <v>3.33</v>
      </c>
    </row>
    <row r="44" spans="1:11">
      <c r="A44" s="13" t="str">
        <f>+'DCP-12, p 2'!A49</f>
        <v>NorthWestern Corp</v>
      </c>
      <c r="C44" s="231">
        <v>3</v>
      </c>
      <c r="D44" s="231"/>
      <c r="E44" s="9">
        <v>0.7</v>
      </c>
      <c r="F44" s="231"/>
      <c r="G44" s="9" t="s">
        <v>126</v>
      </c>
      <c r="H44" s="9">
        <v>3.33</v>
      </c>
      <c r="I44" s="231"/>
      <c r="J44" s="9" t="s">
        <v>213</v>
      </c>
      <c r="K44" s="9">
        <v>4.33</v>
      </c>
    </row>
    <row r="45" spans="1:11">
      <c r="A45" s="13" t="str">
        <f>+'DCP-12, p 2'!A50</f>
        <v>OGE Energy</v>
      </c>
      <c r="C45" s="231">
        <f>+C19</f>
        <v>1</v>
      </c>
      <c r="D45" s="231"/>
      <c r="E45" s="9">
        <f>+E19</f>
        <v>0.85</v>
      </c>
      <c r="F45" s="231"/>
      <c r="G45" s="9" t="str">
        <f t="shared" ref="G45:K45" si="2">+G19</f>
        <v>A+</v>
      </c>
      <c r="H45" s="9">
        <f t="shared" si="2"/>
        <v>4.33</v>
      </c>
      <c r="I45" s="231"/>
      <c r="J45" s="9" t="str">
        <f t="shared" si="2"/>
        <v>A-</v>
      </c>
      <c r="K45" s="9">
        <f t="shared" si="2"/>
        <v>3.67</v>
      </c>
    </row>
    <row r="46" spans="1:11">
      <c r="A46" s="13" t="str">
        <f>+'DCP-12, p 2'!A51</f>
        <v>Pinnacle West Capital</v>
      </c>
      <c r="C46" s="231">
        <f>+C20</f>
        <v>1</v>
      </c>
      <c r="D46" s="231"/>
      <c r="E46" s="9">
        <f>+E20</f>
        <v>0.7</v>
      </c>
      <c r="F46" s="231"/>
      <c r="G46" s="9" t="str">
        <f t="shared" ref="G46:K46" si="3">+G20</f>
        <v>A+</v>
      </c>
      <c r="H46" s="9">
        <f t="shared" si="3"/>
        <v>4.33</v>
      </c>
      <c r="I46" s="231"/>
      <c r="J46" s="9" t="str">
        <f t="shared" si="3"/>
        <v>B+</v>
      </c>
      <c r="K46" s="9">
        <f t="shared" si="3"/>
        <v>3.33</v>
      </c>
    </row>
    <row r="47" spans="1:11">
      <c r="A47" s="13" t="str">
        <f>+'DCP-12, p 2'!A52</f>
        <v>Portland General Electric</v>
      </c>
      <c r="C47" s="231">
        <v>2</v>
      </c>
      <c r="D47" s="231"/>
      <c r="E47" s="231">
        <v>0.75</v>
      </c>
      <c r="F47" s="231"/>
      <c r="G47" s="231" t="s">
        <v>63</v>
      </c>
      <c r="H47" s="231">
        <v>3.67</v>
      </c>
      <c r="I47" s="231"/>
      <c r="J47" s="231" t="s">
        <v>271</v>
      </c>
      <c r="K47" s="231"/>
    </row>
    <row r="48" spans="1:11">
      <c r="A48" s="13" t="str">
        <f>+'DCP-12, p 2'!A53</f>
        <v>SCANA Corp</v>
      </c>
      <c r="C48" s="231">
        <v>2</v>
      </c>
      <c r="D48" s="231"/>
      <c r="E48" s="231">
        <v>0.75</v>
      </c>
      <c r="F48" s="231"/>
      <c r="G48" s="231" t="s">
        <v>63</v>
      </c>
      <c r="H48" s="231">
        <v>3.67</v>
      </c>
      <c r="I48" s="231"/>
      <c r="J48" s="231" t="s">
        <v>22</v>
      </c>
      <c r="K48" s="231">
        <v>3.67</v>
      </c>
    </row>
    <row r="49" spans="1:12">
      <c r="A49" s="13" t="str">
        <f>+'DCP-12, p 2'!A54</f>
        <v>Southern Company</v>
      </c>
      <c r="C49" s="5">
        <v>2</v>
      </c>
      <c r="D49" s="5"/>
      <c r="E49" s="9">
        <v>0.6</v>
      </c>
      <c r="F49" s="5"/>
      <c r="G49" s="9" t="s">
        <v>65</v>
      </c>
      <c r="H49" s="9">
        <v>4</v>
      </c>
      <c r="I49" s="5"/>
      <c r="J49" s="9" t="s">
        <v>22</v>
      </c>
      <c r="K49" s="9">
        <v>3.67</v>
      </c>
    </row>
    <row r="50" spans="1:12">
      <c r="A50" s="13" t="str">
        <f>+'DCP-12, p 2'!A55</f>
        <v>Westar Energy</v>
      </c>
      <c r="C50" s="5">
        <f>+C21</f>
        <v>2</v>
      </c>
      <c r="D50" s="5"/>
      <c r="E50" s="9">
        <f>+E21</f>
        <v>0.75</v>
      </c>
      <c r="F50" s="5"/>
      <c r="G50" s="9" t="str">
        <f t="shared" ref="G50:K51" si="4">+G21</f>
        <v>B++</v>
      </c>
      <c r="H50" s="9">
        <f t="shared" si="4"/>
        <v>3.67</v>
      </c>
      <c r="I50" s="5"/>
      <c r="J50" s="9" t="str">
        <f t="shared" si="4"/>
        <v>A-</v>
      </c>
      <c r="K50" s="9">
        <f t="shared" si="4"/>
        <v>3.67</v>
      </c>
    </row>
    <row r="51" spans="1:12">
      <c r="A51" s="13" t="str">
        <f>+'DCP-12, p 2'!A56</f>
        <v>Wisconsin Energy</v>
      </c>
      <c r="C51" s="231">
        <f>+C22</f>
        <v>1</v>
      </c>
      <c r="D51" s="231"/>
      <c r="E51" s="9">
        <f>+E22</f>
        <v>0.65</v>
      </c>
      <c r="F51" s="231"/>
      <c r="G51" s="9" t="str">
        <f t="shared" si="4"/>
        <v>A+</v>
      </c>
      <c r="H51" s="9">
        <f t="shared" si="4"/>
        <v>4.66</v>
      </c>
      <c r="I51" s="231"/>
      <c r="J51" s="9" t="str">
        <f t="shared" si="4"/>
        <v>A</v>
      </c>
      <c r="K51" s="9">
        <f t="shared" si="4"/>
        <v>4</v>
      </c>
    </row>
    <row r="52" spans="1:12">
      <c r="A52" s="13" t="str">
        <f>+'DCP-12, p 2'!A57</f>
        <v>Xcel Energy Inc.</v>
      </c>
      <c r="C52" s="5">
        <v>2</v>
      </c>
      <c r="D52" s="5"/>
      <c r="E52" s="9">
        <v>0.65</v>
      </c>
      <c r="F52" s="5"/>
      <c r="G52" s="231" t="s">
        <v>63</v>
      </c>
      <c r="H52" s="9">
        <v>3.67</v>
      </c>
      <c r="I52" s="5"/>
      <c r="J52" s="231" t="s">
        <v>126</v>
      </c>
      <c r="K52" s="9">
        <v>3.33</v>
      </c>
    </row>
    <row r="53" spans="1:12">
      <c r="A53" s="35"/>
      <c r="B53" s="35"/>
      <c r="C53" s="54"/>
      <c r="D53" s="54"/>
      <c r="E53" s="51"/>
      <c r="F53" s="54"/>
      <c r="G53" s="54"/>
      <c r="H53" s="51"/>
      <c r="I53" s="54"/>
      <c r="J53" s="54"/>
      <c r="K53" s="51"/>
    </row>
    <row r="54" spans="1:12">
      <c r="C54" s="5"/>
      <c r="D54" s="5"/>
      <c r="E54" s="9"/>
      <c r="F54" s="5"/>
      <c r="G54" s="5"/>
      <c r="H54" s="9"/>
      <c r="I54" s="5"/>
      <c r="J54" s="5"/>
      <c r="K54" s="9"/>
    </row>
    <row r="55" spans="1:12">
      <c r="A55" s="13" t="s">
        <v>33</v>
      </c>
      <c r="C55" s="17">
        <f>+AVERAGE(C30:C52)</f>
        <v>1.9130434782608696</v>
      </c>
      <c r="D55" s="5"/>
      <c r="E55" s="9">
        <f>+AVERAGE(E30:E52)</f>
        <v>0.72173913043478255</v>
      </c>
      <c r="F55" s="9"/>
      <c r="G55" s="9" t="s">
        <v>471</v>
      </c>
      <c r="H55" s="9">
        <f>+AVERAGE(H30:H52)</f>
        <v>3.87</v>
      </c>
      <c r="I55" s="9"/>
      <c r="J55" s="9" t="s">
        <v>126</v>
      </c>
      <c r="K55" s="9">
        <f>+AVERAGE(K30:K52)</f>
        <v>3.4540909090909087</v>
      </c>
      <c r="L55" s="151"/>
    </row>
    <row r="56" spans="1:12" ht="15.75" thickBot="1">
      <c r="A56" s="37"/>
      <c r="B56" s="37"/>
      <c r="C56" s="61"/>
      <c r="D56" s="61"/>
      <c r="E56" s="53"/>
      <c r="F56" s="61"/>
      <c r="G56" s="61"/>
      <c r="H56" s="53"/>
      <c r="I56" s="61"/>
      <c r="J56" s="61"/>
      <c r="K56" s="53"/>
    </row>
    <row r="57" spans="1:12" ht="15.75" thickTop="1">
      <c r="C57" s="5"/>
      <c r="D57" s="5"/>
      <c r="E57" s="9"/>
      <c r="F57" s="5"/>
      <c r="G57" s="5"/>
      <c r="H57" s="9"/>
      <c r="I57" s="5"/>
      <c r="J57" s="5"/>
      <c r="K57" s="9"/>
    </row>
  </sheetData>
  <mergeCells count="1">
    <mergeCell ref="A5:K5"/>
  </mergeCells>
  <phoneticPr fontId="0" type="noConversion"/>
  <printOptions horizontalCentered="1"/>
  <pageMargins left="0.5" right="0.5" top="0.5" bottom="0.55000000000000004" header="0" footer="0"/>
  <pageSetup scale="7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5"/>
  <sheetViews>
    <sheetView showOutlineSymbols="0" zoomScaleNormal="100" workbookViewId="0">
      <selection activeCell="B35" sqref="B35"/>
    </sheetView>
  </sheetViews>
  <sheetFormatPr defaultColWidth="9.77734375" defaultRowHeight="15"/>
  <cols>
    <col min="1" max="1" width="2.77734375" style="25" customWidth="1"/>
    <col min="2" max="2" width="30.77734375" style="25" customWidth="1"/>
    <col min="3" max="3" width="1.77734375" style="25" customWidth="1"/>
    <col min="4" max="6" width="12.77734375" style="25" customWidth="1"/>
    <col min="7" max="7" width="14.77734375" style="25" customWidth="1"/>
    <col min="8" max="8" width="12.77734375" style="25" customWidth="1"/>
    <col min="9" max="16384" width="9.77734375" style="25"/>
  </cols>
  <sheetData>
    <row r="1" spans="2:8" ht="15.75">
      <c r="G1" s="1"/>
    </row>
    <row r="2" spans="2:8" ht="15.75">
      <c r="C2" s="72"/>
      <c r="D2" s="72"/>
      <c r="E2" s="72"/>
      <c r="G2" s="1"/>
    </row>
    <row r="3" spans="2:8" ht="15.75">
      <c r="C3" s="72"/>
      <c r="D3" s="72"/>
      <c r="E3" s="72"/>
      <c r="G3" s="1"/>
    </row>
    <row r="5" spans="2:8">
      <c r="C5" s="72"/>
      <c r="D5" s="72"/>
      <c r="E5" s="72"/>
      <c r="F5" s="72"/>
    </row>
    <row r="6" spans="2:8">
      <c r="C6" s="72"/>
      <c r="D6" s="72"/>
      <c r="E6" s="72"/>
      <c r="F6" s="72"/>
    </row>
    <row r="7" spans="2:8" ht="20.25">
      <c r="B7" s="81" t="s">
        <v>67</v>
      </c>
      <c r="C7" s="74"/>
      <c r="D7" s="67"/>
      <c r="E7" s="74"/>
      <c r="F7" s="74"/>
      <c r="G7" s="67"/>
    </row>
    <row r="8" spans="2:8" ht="15.75" thickBot="1">
      <c r="B8" s="272"/>
      <c r="C8" s="276"/>
      <c r="D8" s="276"/>
      <c r="E8" s="276"/>
      <c r="F8" s="276"/>
      <c r="G8" s="272"/>
    </row>
    <row r="9" spans="2:8" ht="15.75" thickTop="1">
      <c r="B9" s="97"/>
      <c r="C9" s="97"/>
      <c r="D9" s="97"/>
      <c r="E9" s="97"/>
      <c r="F9" s="97"/>
      <c r="G9" s="97"/>
      <c r="H9" s="97"/>
    </row>
    <row r="10" spans="2:8" ht="15.75">
      <c r="B10" s="277"/>
      <c r="C10" s="277"/>
      <c r="D10" s="271" t="s">
        <v>23</v>
      </c>
      <c r="E10" s="271" t="s">
        <v>23</v>
      </c>
      <c r="F10" s="271" t="s">
        <v>23</v>
      </c>
      <c r="G10" s="271" t="s">
        <v>11</v>
      </c>
    </row>
    <row r="11" spans="2:8" ht="15.75">
      <c r="B11" s="268" t="s">
        <v>68</v>
      </c>
      <c r="C11" s="1"/>
      <c r="D11" s="268" t="s">
        <v>24</v>
      </c>
      <c r="E11" s="268" t="s">
        <v>50</v>
      </c>
      <c r="F11" s="268" t="s">
        <v>78</v>
      </c>
      <c r="G11" s="268" t="s">
        <v>79</v>
      </c>
    </row>
    <row r="12" spans="2:8">
      <c r="B12" s="68"/>
      <c r="D12" s="68"/>
      <c r="E12" s="68"/>
      <c r="F12" s="68"/>
      <c r="G12" s="68"/>
    </row>
    <row r="13" spans="2:8">
      <c r="B13" s="69"/>
      <c r="C13" s="69"/>
      <c r="D13" s="69"/>
      <c r="E13" s="69"/>
      <c r="F13" s="69"/>
      <c r="G13" s="69"/>
    </row>
    <row r="14" spans="2:8">
      <c r="B14" s="25" t="s">
        <v>69</v>
      </c>
    </row>
    <row r="15" spans="2:8">
      <c r="B15" s="25" t="s">
        <v>70</v>
      </c>
      <c r="D15" s="68">
        <v>2.7</v>
      </c>
      <c r="E15" s="80">
        <v>1.05</v>
      </c>
      <c r="F15" s="5" t="s">
        <v>63</v>
      </c>
      <c r="G15" s="5" t="s">
        <v>64</v>
      </c>
    </row>
    <row r="16" spans="2:8">
      <c r="E16" s="73"/>
    </row>
    <row r="17" spans="2:7">
      <c r="B17" s="25" t="str">
        <f>+'DCP-14, P 1'!A14</f>
        <v>Parcell Proxy Group</v>
      </c>
      <c r="D17" s="82">
        <f>+'DCP-14, P 1'!C25</f>
        <v>1.5714285714285714</v>
      </c>
      <c r="E17" s="80">
        <f>+'DCP-14, P 1'!E25</f>
        <v>0.75</v>
      </c>
      <c r="F17" s="68" t="str">
        <f>+'DCP-14, P 1'!G25</f>
        <v>A</v>
      </c>
      <c r="G17" s="86" t="str">
        <f>+'DCP-14, P 1'!J25</f>
        <v>B+/A-</v>
      </c>
    </row>
    <row r="18" spans="2:7">
      <c r="D18" s="82"/>
      <c r="E18" s="80"/>
      <c r="F18" s="68"/>
      <c r="G18" s="68"/>
    </row>
    <row r="19" spans="2:7">
      <c r="B19" s="25" t="str">
        <f>+'DCP-14, P 1'!A28</f>
        <v>Strunk Proxy Group</v>
      </c>
      <c r="D19" s="82">
        <f>+'DCP-14, P 1'!C55</f>
        <v>1.9130434782608696</v>
      </c>
      <c r="E19" s="80">
        <f>+'DCP-14, P 1'!E55</f>
        <v>0.72173913043478255</v>
      </c>
      <c r="F19" s="68" t="str">
        <f>+'DCP-14, P 1'!G55</f>
        <v>B++/A</v>
      </c>
      <c r="G19" s="68" t="str">
        <f>+'DCP-14, P 1'!J55</f>
        <v>B+</v>
      </c>
    </row>
    <row r="20" spans="2:7">
      <c r="D20" s="82"/>
      <c r="E20" s="80"/>
      <c r="F20" s="68"/>
      <c r="G20" s="68"/>
    </row>
    <row r="21" spans="2:7" ht="15.75" thickBot="1">
      <c r="B21" s="272"/>
      <c r="C21" s="272"/>
      <c r="D21" s="272"/>
      <c r="E21" s="272"/>
      <c r="F21" s="272"/>
      <c r="G21" s="272"/>
    </row>
    <row r="22" spans="2:7" ht="15.75" thickTop="1">
      <c r="B22" s="71"/>
      <c r="C22" s="71"/>
      <c r="D22" s="71"/>
      <c r="E22" s="71"/>
      <c r="F22" s="71"/>
      <c r="G22" s="71"/>
    </row>
    <row r="23" spans="2:7">
      <c r="B23" s="25" t="s">
        <v>71</v>
      </c>
    </row>
    <row r="25" spans="2:7">
      <c r="B25" s="25" t="s">
        <v>72</v>
      </c>
    </row>
    <row r="27" spans="2:7">
      <c r="B27" s="25" t="s">
        <v>73</v>
      </c>
    </row>
    <row r="29" spans="2:7">
      <c r="B29" s="25" t="s">
        <v>74</v>
      </c>
    </row>
    <row r="30" spans="2:7">
      <c r="B30" s="25" t="s">
        <v>75</v>
      </c>
    </row>
    <row r="31" spans="2:7">
      <c r="B31" s="25" t="s">
        <v>76</v>
      </c>
    </row>
    <row r="33" spans="2:2">
      <c r="B33" s="25" t="s">
        <v>77</v>
      </c>
    </row>
    <row r="35" spans="2:2">
      <c r="B35" s="4" t="s">
        <v>479</v>
      </c>
    </row>
  </sheetData>
  <phoneticPr fontId="0" type="noConversion"/>
  <printOptions horizontalCentered="1"/>
  <pageMargins left="0.5" right="0.5" top="1.08" bottom="0.55000000000000004" header="0.45" footer="0"/>
  <pageSetup scale="90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showOutlineSymbols="0" zoomScaleNormal="100" workbookViewId="0">
      <selection activeCell="E2" sqref="E2:F2"/>
    </sheetView>
  </sheetViews>
  <sheetFormatPr defaultColWidth="9.77734375" defaultRowHeight="15"/>
  <cols>
    <col min="1" max="1" width="18.77734375" style="4" customWidth="1"/>
    <col min="2" max="2" width="12.77734375" style="4" customWidth="1"/>
    <col min="3" max="4" width="9.77734375" style="4" customWidth="1"/>
    <col min="5" max="6" width="11.77734375" style="4" customWidth="1"/>
    <col min="7" max="7" width="3.77734375" style="4" customWidth="1"/>
    <col min="8" max="16384" width="9.77734375" style="4"/>
  </cols>
  <sheetData>
    <row r="1" spans="1:6" ht="15.75">
      <c r="E1" s="1"/>
    </row>
    <row r="2" spans="1:6" ht="15.75">
      <c r="E2" s="1"/>
      <c r="F2" s="252"/>
    </row>
    <row r="3" spans="1:6" ht="15.75">
      <c r="E3" s="1"/>
    </row>
    <row r="6" spans="1:6" ht="20.25">
      <c r="B6" s="306" t="s">
        <v>327</v>
      </c>
      <c r="C6" s="306"/>
      <c r="D6" s="306"/>
      <c r="E6" s="306"/>
      <c r="F6" s="306"/>
    </row>
    <row r="7" spans="1:6" ht="20.25">
      <c r="B7" s="2" t="s">
        <v>234</v>
      </c>
      <c r="C7" s="3"/>
      <c r="D7" s="3"/>
      <c r="E7" s="3"/>
      <c r="F7" s="3"/>
    </row>
    <row r="8" spans="1:6" ht="21" thickBot="1">
      <c r="A8" s="233"/>
      <c r="B8" s="313"/>
      <c r="C8" s="313"/>
      <c r="D8" s="313"/>
      <c r="E8" s="313"/>
      <c r="F8" s="313"/>
    </row>
    <row r="9" spans="1:6" ht="15.75" thickTop="1"/>
    <row r="10" spans="1:6">
      <c r="D10" s="231" t="s">
        <v>235</v>
      </c>
      <c r="E10" s="253" t="s">
        <v>236</v>
      </c>
      <c r="F10" s="231" t="s">
        <v>237</v>
      </c>
    </row>
    <row r="11" spans="1:6">
      <c r="A11" s="4" t="s">
        <v>238</v>
      </c>
      <c r="C11" s="231" t="s">
        <v>239</v>
      </c>
      <c r="D11" s="231" t="s">
        <v>8</v>
      </c>
      <c r="E11" s="231" t="s">
        <v>235</v>
      </c>
      <c r="F11" s="231" t="s">
        <v>235</v>
      </c>
    </row>
    <row r="12" spans="1:6">
      <c r="C12" s="231"/>
      <c r="D12" s="231"/>
      <c r="E12" s="231"/>
      <c r="F12" s="231"/>
    </row>
    <row r="13" spans="1:6">
      <c r="A13" s="254"/>
      <c r="B13" s="254"/>
      <c r="C13" s="254"/>
      <c r="D13" s="254"/>
      <c r="E13" s="254"/>
      <c r="F13" s="254"/>
    </row>
    <row r="14" spans="1:6">
      <c r="A14" s="4" t="str">
        <f>+'DCP-3'!A13</f>
        <v>Long-Term Debt</v>
      </c>
      <c r="C14" s="8">
        <f>+'DCP-3'!B13</f>
        <v>0.50619999999999998</v>
      </c>
      <c r="D14" s="8">
        <f>+'DCP-3'!D13</f>
        <v>5.1900000000000002E-2</v>
      </c>
      <c r="E14" s="8">
        <f>C14*D14</f>
        <v>2.6271780000000002E-2</v>
      </c>
      <c r="F14" s="8">
        <f>E14</f>
        <v>2.6271780000000002E-2</v>
      </c>
    </row>
    <row r="15" spans="1:6">
      <c r="C15" s="8"/>
      <c r="D15" s="8"/>
      <c r="E15" s="8"/>
      <c r="F15" s="8"/>
    </row>
    <row r="16" spans="1:6">
      <c r="A16" s="4" t="str">
        <f>+'DCP-3'!A15</f>
        <v>Preferred Stock</v>
      </c>
      <c r="C16" s="8">
        <f>+'DCP-3'!B15</f>
        <v>2.8E-3</v>
      </c>
      <c r="D16" s="8">
        <f>+'DCP-3'!D15</f>
        <v>6.7500000000000004E-2</v>
      </c>
      <c r="E16" s="8">
        <f>C16*D16</f>
        <v>1.8900000000000001E-4</v>
      </c>
      <c r="F16" s="8">
        <f>E16</f>
        <v>1.8900000000000001E-4</v>
      </c>
    </row>
    <row r="17" spans="1:7">
      <c r="C17" s="8"/>
      <c r="D17" s="255"/>
      <c r="E17" s="8"/>
      <c r="F17" s="8"/>
    </row>
    <row r="18" spans="1:7">
      <c r="A18" s="4" t="s">
        <v>231</v>
      </c>
      <c r="C18" s="8">
        <f>+'DCP-3'!B17</f>
        <v>0.49099999999999999</v>
      </c>
      <c r="D18" s="8">
        <v>0.09</v>
      </c>
      <c r="E18" s="8">
        <f>C18*D18</f>
        <v>4.419E-2</v>
      </c>
      <c r="F18" s="8">
        <f>E18/0.65</f>
        <v>6.7984615384615379E-2</v>
      </c>
      <c r="G18" s="4" t="s">
        <v>240</v>
      </c>
    </row>
    <row r="19" spans="1:7">
      <c r="C19" s="256"/>
      <c r="D19" s="255"/>
      <c r="E19" s="256"/>
      <c r="F19" s="256"/>
    </row>
    <row r="20" spans="1:7">
      <c r="C20" s="8"/>
      <c r="D20" s="255"/>
      <c r="E20" s="8"/>
      <c r="F20" s="8"/>
    </row>
    <row r="21" spans="1:7">
      <c r="A21" s="4" t="s">
        <v>241</v>
      </c>
      <c r="C21" s="8">
        <f>SUM(C14:C18)</f>
        <v>1</v>
      </c>
      <c r="D21" s="255"/>
      <c r="E21" s="8">
        <f>SUM(E14:E18)</f>
        <v>7.0650779999999996E-2</v>
      </c>
      <c r="F21" s="8">
        <f>SUM(F14:F18)</f>
        <v>9.4445395384615383E-2</v>
      </c>
    </row>
    <row r="22" spans="1:7">
      <c r="C22" s="255"/>
      <c r="D22" s="255"/>
      <c r="E22" s="255"/>
      <c r="F22" s="255"/>
    </row>
    <row r="23" spans="1:7">
      <c r="B23" s="4" t="s">
        <v>242</v>
      </c>
      <c r="C23" s="255"/>
      <c r="D23" s="255"/>
      <c r="E23" s="255"/>
      <c r="F23" s="255"/>
    </row>
    <row r="24" spans="1:7">
      <c r="C24" s="255"/>
      <c r="D24" s="255"/>
      <c r="E24" s="255"/>
      <c r="F24" s="255"/>
    </row>
    <row r="25" spans="1:7">
      <c r="B25" s="4" t="s">
        <v>243</v>
      </c>
      <c r="C25" s="255"/>
      <c r="D25" s="95" t="s">
        <v>472</v>
      </c>
      <c r="E25" s="255"/>
      <c r="F25" s="255"/>
    </row>
    <row r="26" spans="1:7" ht="15.75">
      <c r="C26" s="255"/>
      <c r="D26" s="257">
        <f>+F21/(F14)</f>
        <v>3.594937053546253</v>
      </c>
      <c r="E26" s="258" t="s">
        <v>244</v>
      </c>
      <c r="F26" s="255"/>
    </row>
    <row r="27" spans="1:7">
      <c r="C27" s="255"/>
      <c r="D27" s="255"/>
      <c r="E27" s="255"/>
      <c r="F27" s="255"/>
    </row>
    <row r="28" spans="1:7">
      <c r="B28" s="4" t="s">
        <v>245</v>
      </c>
      <c r="C28" s="255"/>
      <c r="D28" s="255"/>
      <c r="E28" s="255"/>
      <c r="F28" s="255"/>
    </row>
    <row r="29" spans="1:7">
      <c r="C29" s="255"/>
      <c r="D29" s="255"/>
      <c r="E29" s="255"/>
      <c r="F29" s="255"/>
    </row>
    <row r="30" spans="1:7">
      <c r="C30" s="255"/>
      <c r="E30" s="50" t="s">
        <v>65</v>
      </c>
      <c r="F30" s="8" t="s">
        <v>88</v>
      </c>
    </row>
    <row r="31" spans="1:7">
      <c r="C31" s="255"/>
      <c r="D31" s="255"/>
      <c r="E31" s="259"/>
      <c r="F31" s="260"/>
    </row>
    <row r="32" spans="1:7">
      <c r="B32" s="4" t="s">
        <v>246</v>
      </c>
      <c r="C32" s="255"/>
      <c r="D32" s="255"/>
      <c r="E32" s="255"/>
      <c r="F32" s="255"/>
    </row>
    <row r="33" spans="2:6">
      <c r="B33" s="98" t="s">
        <v>247</v>
      </c>
      <c r="C33" s="255"/>
      <c r="D33" s="255"/>
      <c r="E33" s="8"/>
      <c r="F33" s="8"/>
    </row>
    <row r="34" spans="2:6">
      <c r="B34" s="231">
        <v>4</v>
      </c>
      <c r="C34" s="255"/>
      <c r="D34" s="255"/>
      <c r="E34" s="8" t="s">
        <v>266</v>
      </c>
      <c r="F34" s="8" t="s">
        <v>248</v>
      </c>
    </row>
    <row r="35" spans="2:6">
      <c r="B35" s="231"/>
      <c r="C35" s="255"/>
      <c r="D35" s="255"/>
      <c r="E35" s="8"/>
      <c r="F35" s="8"/>
    </row>
    <row r="36" spans="2:6">
      <c r="B36" s="231"/>
      <c r="C36" s="255"/>
      <c r="D36" s="255"/>
      <c r="E36" s="8"/>
      <c r="F36" s="8"/>
    </row>
    <row r="37" spans="2:6">
      <c r="B37" s="4" t="s">
        <v>249</v>
      </c>
    </row>
    <row r="38" spans="2:6">
      <c r="B38" s="4" t="s">
        <v>250</v>
      </c>
    </row>
    <row r="39" spans="2:6">
      <c r="B39" s="231"/>
      <c r="E39" s="231"/>
      <c r="F39" s="231"/>
    </row>
    <row r="40" spans="2:6">
      <c r="B40" s="231">
        <v>4</v>
      </c>
      <c r="E40" s="231" t="s">
        <v>265</v>
      </c>
      <c r="F40" s="231" t="s">
        <v>251</v>
      </c>
    </row>
    <row r="41" spans="2:6">
      <c r="B41" s="231"/>
      <c r="C41" s="255"/>
      <c r="E41" s="231"/>
      <c r="F41" s="231"/>
    </row>
    <row r="42" spans="2:6">
      <c r="B42" s="98" t="s">
        <v>252</v>
      </c>
      <c r="C42" s="255"/>
      <c r="E42" s="231"/>
      <c r="F42" s="231"/>
    </row>
    <row r="43" spans="2:6">
      <c r="B43" s="261" t="s">
        <v>253</v>
      </c>
      <c r="C43" s="255"/>
      <c r="E43" s="231"/>
      <c r="F43" s="231"/>
    </row>
    <row r="44" spans="2:6">
      <c r="B44" s="98" t="s">
        <v>254</v>
      </c>
      <c r="C44" s="255"/>
      <c r="E44" s="231"/>
      <c r="F44" s="231"/>
    </row>
    <row r="45" spans="2:6">
      <c r="B45" s="98"/>
    </row>
  </sheetData>
  <mergeCells count="2">
    <mergeCell ref="B8:F8"/>
    <mergeCell ref="B6:F6"/>
  </mergeCells>
  <printOptions horizontalCentered="1"/>
  <pageMargins left="0.5" right="0.5" top="0.5" bottom="0.55000000000000004" header="0" footer="0"/>
  <pageSetup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tabSelected="1" topLeftCell="A40" workbookViewId="0">
      <selection activeCell="A65" sqref="A65"/>
    </sheetView>
  </sheetViews>
  <sheetFormatPr defaultRowHeight="15"/>
  <cols>
    <col min="2" max="2" width="38.77734375" bestFit="1" customWidth="1"/>
    <col min="3" max="3" width="25.21875" bestFit="1" customWidth="1"/>
    <col min="4" max="4" width="15.88671875" bestFit="1" customWidth="1"/>
  </cols>
  <sheetData>
    <row r="1" spans="1:6" ht="15.75">
      <c r="E1" s="117"/>
    </row>
    <row r="3" spans="1:6" ht="18">
      <c r="A3" s="308" t="s">
        <v>304</v>
      </c>
      <c r="B3" s="308"/>
      <c r="C3" s="308"/>
      <c r="D3" s="308"/>
      <c r="E3" s="308"/>
    </row>
    <row r="4" spans="1:6" ht="18">
      <c r="A4" s="308" t="s">
        <v>339</v>
      </c>
      <c r="B4" s="308"/>
      <c r="C4" s="308"/>
      <c r="D4" s="308"/>
      <c r="E4" s="308"/>
    </row>
    <row r="6" spans="1:6">
      <c r="A6" s="152"/>
      <c r="B6" s="152"/>
      <c r="C6" s="152"/>
      <c r="D6" s="152" t="s">
        <v>344</v>
      </c>
      <c r="E6" t="s">
        <v>98</v>
      </c>
      <c r="F6" s="118" t="s">
        <v>97</v>
      </c>
    </row>
    <row r="7" spans="1:6">
      <c r="A7" s="76" t="s">
        <v>340</v>
      </c>
      <c r="B7" s="76" t="s">
        <v>341</v>
      </c>
      <c r="C7" s="76" t="s">
        <v>342</v>
      </c>
      <c r="D7" s="76" t="s">
        <v>343</v>
      </c>
      <c r="E7" s="290" t="s">
        <v>457</v>
      </c>
      <c r="F7" s="291" t="s">
        <v>103</v>
      </c>
    </row>
    <row r="9" spans="1:6">
      <c r="A9" t="s">
        <v>345</v>
      </c>
      <c r="B9" t="s">
        <v>372</v>
      </c>
      <c r="C9" t="s">
        <v>409</v>
      </c>
      <c r="D9" s="49">
        <v>9.2999999999999999E-2</v>
      </c>
      <c r="E9" s="49">
        <v>0.28639999999999999</v>
      </c>
      <c r="F9" s="118" t="s">
        <v>109</v>
      </c>
    </row>
    <row r="10" spans="1:6">
      <c r="A10" t="s">
        <v>346</v>
      </c>
      <c r="B10" t="s">
        <v>373</v>
      </c>
      <c r="C10" t="s">
        <v>410</v>
      </c>
      <c r="D10" s="49">
        <v>9.5000000000000001E-2</v>
      </c>
      <c r="E10" s="49">
        <v>0.52600000000000002</v>
      </c>
      <c r="F10" s="118" t="s">
        <v>256</v>
      </c>
    </row>
    <row r="11" spans="1:6">
      <c r="A11" t="s">
        <v>346</v>
      </c>
      <c r="B11" t="s">
        <v>374</v>
      </c>
      <c r="C11" t="s">
        <v>411</v>
      </c>
      <c r="D11" s="49">
        <v>0.1</v>
      </c>
      <c r="E11" s="49">
        <v>0.435</v>
      </c>
      <c r="F11" s="118" t="s">
        <v>256</v>
      </c>
    </row>
    <row r="12" spans="1:6">
      <c r="A12" t="s">
        <v>347</v>
      </c>
      <c r="B12" t="s">
        <v>375</v>
      </c>
      <c r="C12" t="s">
        <v>412</v>
      </c>
      <c r="D12" s="49">
        <v>9.1499999999999998E-2</v>
      </c>
      <c r="E12" s="49">
        <v>0.5</v>
      </c>
      <c r="F12" s="28" t="s">
        <v>256</v>
      </c>
    </row>
    <row r="13" spans="1:6">
      <c r="A13" t="s">
        <v>348</v>
      </c>
      <c r="B13" t="s">
        <v>376</v>
      </c>
      <c r="C13" t="s">
        <v>413</v>
      </c>
      <c r="D13" s="49">
        <v>0.10249999999999999</v>
      </c>
      <c r="E13" s="49">
        <v>0.42</v>
      </c>
      <c r="F13" s="118" t="s">
        <v>329</v>
      </c>
    </row>
    <row r="14" spans="1:6">
      <c r="A14" t="s">
        <v>348</v>
      </c>
      <c r="B14" t="s">
        <v>377</v>
      </c>
      <c r="C14" t="s">
        <v>414</v>
      </c>
      <c r="D14" s="49">
        <v>0.10249999999999999</v>
      </c>
      <c r="E14" s="8" t="s">
        <v>458</v>
      </c>
      <c r="F14" s="118" t="s">
        <v>329</v>
      </c>
    </row>
    <row r="15" spans="1:6">
      <c r="A15" t="s">
        <v>349</v>
      </c>
      <c r="B15" t="s">
        <v>380</v>
      </c>
      <c r="C15" t="s">
        <v>415</v>
      </c>
      <c r="D15" s="49">
        <v>0.1095</v>
      </c>
      <c r="E15" s="8" t="s">
        <v>458</v>
      </c>
      <c r="F15" s="28" t="s">
        <v>118</v>
      </c>
    </row>
    <row r="16" spans="1:6">
      <c r="A16" t="s">
        <v>350</v>
      </c>
      <c r="B16" t="s">
        <v>378</v>
      </c>
      <c r="C16" t="s">
        <v>416</v>
      </c>
      <c r="D16" s="49">
        <v>0.09</v>
      </c>
      <c r="E16" s="49">
        <v>0.56859999999999999</v>
      </c>
      <c r="F16" s="118" t="s">
        <v>256</v>
      </c>
    </row>
    <row r="17" spans="1:6">
      <c r="A17" t="s">
        <v>351</v>
      </c>
      <c r="B17" t="s">
        <v>379</v>
      </c>
      <c r="C17" t="s">
        <v>417</v>
      </c>
      <c r="D17" s="49">
        <v>9.8000000000000004E-2</v>
      </c>
      <c r="E17" s="49">
        <v>0.5</v>
      </c>
      <c r="F17" s="28" t="s">
        <v>256</v>
      </c>
    </row>
    <row r="18" spans="1:6">
      <c r="A18" t="s">
        <v>352</v>
      </c>
      <c r="B18" t="s">
        <v>381</v>
      </c>
      <c r="C18" t="s">
        <v>418</v>
      </c>
      <c r="D18" s="49">
        <v>8.72E-2</v>
      </c>
      <c r="E18" s="49">
        <v>0.51</v>
      </c>
      <c r="F18" s="28" t="s">
        <v>256</v>
      </c>
    </row>
    <row r="19" spans="1:6">
      <c r="A19" t="s">
        <v>352</v>
      </c>
      <c r="B19" t="s">
        <v>382</v>
      </c>
      <c r="C19" t="s">
        <v>419</v>
      </c>
      <c r="D19" s="49">
        <v>8.72E-2</v>
      </c>
      <c r="E19" s="49">
        <v>0.45279999999999998</v>
      </c>
      <c r="F19" s="28" t="s">
        <v>256</v>
      </c>
    </row>
    <row r="20" spans="1:6">
      <c r="A20" t="s">
        <v>353</v>
      </c>
      <c r="B20" t="s">
        <v>383</v>
      </c>
      <c r="C20" t="s">
        <v>420</v>
      </c>
      <c r="D20" s="49">
        <v>0.10199999999999999</v>
      </c>
      <c r="E20" s="49">
        <v>0.42670000000000002</v>
      </c>
      <c r="F20" s="28" t="s">
        <v>256</v>
      </c>
    </row>
    <row r="21" spans="1:6">
      <c r="A21" t="s">
        <v>354</v>
      </c>
      <c r="B21" t="s">
        <v>384</v>
      </c>
      <c r="C21" t="s">
        <v>421</v>
      </c>
      <c r="D21" s="49">
        <v>0.1</v>
      </c>
      <c r="E21" s="49">
        <v>0.52629999999999999</v>
      </c>
      <c r="F21" s="28" t="s">
        <v>256</v>
      </c>
    </row>
    <row r="22" spans="1:6">
      <c r="A22" t="s">
        <v>355</v>
      </c>
      <c r="B22" t="s">
        <v>385</v>
      </c>
      <c r="C22" t="s">
        <v>422</v>
      </c>
      <c r="D22" s="49">
        <v>9.9500000000000005E-2</v>
      </c>
      <c r="E22" s="8" t="s">
        <v>458</v>
      </c>
      <c r="F22" s="118" t="s">
        <v>256</v>
      </c>
    </row>
    <row r="23" spans="1:6">
      <c r="A23" t="s">
        <v>355</v>
      </c>
      <c r="B23" t="s">
        <v>386</v>
      </c>
      <c r="C23" t="s">
        <v>423</v>
      </c>
      <c r="D23" s="49">
        <v>9.9500000000000005E-2</v>
      </c>
      <c r="E23" s="8" t="s">
        <v>458</v>
      </c>
      <c r="F23" s="118" t="s">
        <v>256</v>
      </c>
    </row>
    <row r="24" spans="1:6">
      <c r="A24" t="s">
        <v>355</v>
      </c>
      <c r="B24" t="s">
        <v>404</v>
      </c>
      <c r="C24" t="s">
        <v>424</v>
      </c>
      <c r="D24" s="49">
        <v>0.1</v>
      </c>
      <c r="E24" s="8" t="s">
        <v>458</v>
      </c>
      <c r="F24" s="28" t="s">
        <v>109</v>
      </c>
    </row>
    <row r="25" spans="1:6">
      <c r="A25" t="s">
        <v>356</v>
      </c>
      <c r="B25" t="s">
        <v>387</v>
      </c>
      <c r="C25" t="s">
        <v>425</v>
      </c>
      <c r="D25" s="49">
        <v>9.3600000000000003E-2</v>
      </c>
      <c r="E25" s="49">
        <v>0.4889</v>
      </c>
      <c r="F25" s="118" t="s">
        <v>256</v>
      </c>
    </row>
    <row r="26" spans="1:6">
      <c r="A26" t="s">
        <v>356</v>
      </c>
      <c r="B26" t="s">
        <v>388</v>
      </c>
      <c r="C26" t="s">
        <v>446</v>
      </c>
      <c r="D26" s="49">
        <v>9.7500000000000003E-2</v>
      </c>
      <c r="E26" s="49">
        <v>0.48399999999999999</v>
      </c>
      <c r="F26" s="118" t="s">
        <v>118</v>
      </c>
    </row>
    <row r="27" spans="1:6">
      <c r="A27" t="s">
        <v>357</v>
      </c>
      <c r="B27" t="s">
        <v>389</v>
      </c>
      <c r="C27" t="s">
        <v>426</v>
      </c>
      <c r="D27" s="49">
        <v>0.10150000000000001</v>
      </c>
      <c r="E27" s="8" t="s">
        <v>458</v>
      </c>
      <c r="F27" s="28" t="s">
        <v>461</v>
      </c>
    </row>
    <row r="28" spans="1:6">
      <c r="A28" t="s">
        <v>357</v>
      </c>
      <c r="B28" t="s">
        <v>390</v>
      </c>
      <c r="C28" t="s">
        <v>427</v>
      </c>
      <c r="D28" s="49">
        <v>0.10299999999999999</v>
      </c>
      <c r="E28" s="8" t="s">
        <v>458</v>
      </c>
      <c r="F28" s="28" t="s">
        <v>118</v>
      </c>
    </row>
    <row r="29" spans="1:6">
      <c r="A29" t="s">
        <v>358</v>
      </c>
      <c r="B29" t="s">
        <v>391</v>
      </c>
      <c r="C29" t="s">
        <v>428</v>
      </c>
      <c r="D29" s="49">
        <v>9.8299999999999998E-2</v>
      </c>
      <c r="E29" s="49">
        <v>0.52559999999999996</v>
      </c>
      <c r="F29" s="28" t="s">
        <v>329</v>
      </c>
    </row>
    <row r="30" spans="1:6">
      <c r="A30" t="s">
        <v>359</v>
      </c>
      <c r="B30" t="s">
        <v>392</v>
      </c>
      <c r="C30" t="s">
        <v>429</v>
      </c>
      <c r="D30" s="49">
        <v>9.7000000000000003E-2</v>
      </c>
      <c r="E30" s="49">
        <v>0.52300000000000002</v>
      </c>
      <c r="F30" s="118" t="s">
        <v>256</v>
      </c>
    </row>
    <row r="31" spans="1:6">
      <c r="A31" t="s">
        <v>357</v>
      </c>
      <c r="B31" t="s">
        <v>393</v>
      </c>
      <c r="C31" t="s">
        <v>430</v>
      </c>
      <c r="D31" s="49">
        <v>9.7000000000000003E-2</v>
      </c>
      <c r="E31" s="49">
        <v>0.52300000000000002</v>
      </c>
      <c r="F31" s="118" t="s">
        <v>109</v>
      </c>
    </row>
    <row r="32" spans="1:6">
      <c r="A32" t="s">
        <v>357</v>
      </c>
      <c r="B32" t="s">
        <v>393</v>
      </c>
      <c r="C32" t="s">
        <v>431</v>
      </c>
      <c r="D32" s="49">
        <v>9.7000000000000003E-2</v>
      </c>
      <c r="E32" s="49">
        <v>0.52300000000000002</v>
      </c>
      <c r="F32" s="118" t="s">
        <v>109</v>
      </c>
    </row>
    <row r="33" spans="1:6">
      <c r="A33" t="s">
        <v>360</v>
      </c>
      <c r="B33" t="s">
        <v>394</v>
      </c>
      <c r="C33" t="s">
        <v>432</v>
      </c>
      <c r="D33" s="49">
        <v>9.7000000000000003E-2</v>
      </c>
      <c r="E33" s="8" t="s">
        <v>458</v>
      </c>
      <c r="F33" s="28" t="s">
        <v>256</v>
      </c>
    </row>
    <row r="34" spans="1:6">
      <c r="A34" t="s">
        <v>361</v>
      </c>
      <c r="B34" t="s">
        <v>395</v>
      </c>
      <c r="C34" t="s">
        <v>433</v>
      </c>
      <c r="D34" s="49">
        <v>0.10199999999999999</v>
      </c>
      <c r="E34" s="49">
        <v>0.53</v>
      </c>
      <c r="F34" s="118" t="s">
        <v>320</v>
      </c>
    </row>
    <row r="35" spans="1:6">
      <c r="A35" t="s">
        <v>361</v>
      </c>
      <c r="B35" t="s">
        <v>396</v>
      </c>
      <c r="C35" t="s">
        <v>434</v>
      </c>
      <c r="D35" s="49">
        <v>0.10199999999999999</v>
      </c>
      <c r="E35" s="49">
        <v>0.53</v>
      </c>
      <c r="F35" s="118" t="s">
        <v>320</v>
      </c>
    </row>
    <row r="36" spans="1:6">
      <c r="A36" t="s">
        <v>362</v>
      </c>
      <c r="B36" t="s">
        <v>397</v>
      </c>
      <c r="C36" t="s">
        <v>435</v>
      </c>
      <c r="D36" s="49">
        <v>9.7500000000000003E-2</v>
      </c>
      <c r="E36" s="49">
        <v>0.48699999999999999</v>
      </c>
      <c r="F36" s="118" t="s">
        <v>109</v>
      </c>
    </row>
    <row r="37" spans="1:6">
      <c r="A37" t="s">
        <v>363</v>
      </c>
      <c r="B37" t="s">
        <v>398</v>
      </c>
      <c r="C37" t="s">
        <v>436</v>
      </c>
      <c r="D37" s="49">
        <v>0.10100000000000001</v>
      </c>
      <c r="E37" s="49">
        <v>0.46939999999999998</v>
      </c>
      <c r="F37" s="118" t="s">
        <v>256</v>
      </c>
    </row>
    <row r="38" spans="1:6">
      <c r="A38" t="s">
        <v>364</v>
      </c>
      <c r="B38" t="s">
        <v>399</v>
      </c>
      <c r="C38" t="s">
        <v>437</v>
      </c>
      <c r="D38" s="49">
        <v>9.2999999999999999E-2</v>
      </c>
      <c r="E38" s="49">
        <v>0.48</v>
      </c>
      <c r="F38" s="28" t="s">
        <v>118</v>
      </c>
    </row>
    <row r="39" spans="1:6">
      <c r="A39" t="s">
        <v>365</v>
      </c>
      <c r="B39" t="s">
        <v>400</v>
      </c>
      <c r="C39" t="s">
        <v>438</v>
      </c>
      <c r="D39" s="49">
        <v>9.8400000000000001E-2</v>
      </c>
      <c r="E39" s="49">
        <v>0.53300000000000003</v>
      </c>
      <c r="F39" s="28" t="s">
        <v>256</v>
      </c>
    </row>
    <row r="40" spans="1:6">
      <c r="A40" t="s">
        <v>366</v>
      </c>
      <c r="B40" t="s">
        <v>401</v>
      </c>
      <c r="C40" t="s">
        <v>439</v>
      </c>
      <c r="D40" s="49">
        <v>9.7500000000000003E-2</v>
      </c>
      <c r="E40" s="49">
        <v>0.5</v>
      </c>
      <c r="F40" s="28" t="s">
        <v>118</v>
      </c>
    </row>
    <row r="41" spans="1:6">
      <c r="A41" t="s">
        <v>366</v>
      </c>
      <c r="B41" t="s">
        <v>304</v>
      </c>
      <c r="C41" t="s">
        <v>440</v>
      </c>
      <c r="D41" s="49">
        <v>9.8000000000000004E-2</v>
      </c>
      <c r="E41" s="49">
        <v>0.52100000000000002</v>
      </c>
      <c r="F41" s="118" t="s">
        <v>118</v>
      </c>
    </row>
    <row r="42" spans="1:6">
      <c r="A42" t="s">
        <v>367</v>
      </c>
      <c r="B42" t="s">
        <v>396</v>
      </c>
      <c r="C42" t="s">
        <v>441</v>
      </c>
      <c r="D42" s="49">
        <v>0.10199999999999999</v>
      </c>
      <c r="E42" s="49">
        <v>0.53</v>
      </c>
      <c r="F42" s="28" t="s">
        <v>320</v>
      </c>
    </row>
    <row r="43" spans="1:6">
      <c r="A43" t="s">
        <v>368</v>
      </c>
      <c r="B43" t="s">
        <v>402</v>
      </c>
      <c r="C43" t="s">
        <v>442</v>
      </c>
      <c r="D43" s="49">
        <v>9.6000000000000002E-2</v>
      </c>
      <c r="E43" s="49">
        <v>0.4</v>
      </c>
      <c r="F43" s="28" t="s">
        <v>461</v>
      </c>
    </row>
    <row r="44" spans="1:6">
      <c r="A44" t="s">
        <v>368</v>
      </c>
      <c r="B44" t="s">
        <v>403</v>
      </c>
      <c r="C44" t="s">
        <v>443</v>
      </c>
      <c r="D44" s="49">
        <v>9.6000000000000002E-2</v>
      </c>
      <c r="E44" s="49">
        <v>0.4</v>
      </c>
      <c r="F44" s="28" t="s">
        <v>461</v>
      </c>
    </row>
    <row r="45" spans="1:6">
      <c r="A45" t="s">
        <v>368</v>
      </c>
      <c r="B45" t="s">
        <v>404</v>
      </c>
      <c r="C45" t="s">
        <v>444</v>
      </c>
      <c r="D45" s="49">
        <v>9.6500000000000002E-2</v>
      </c>
      <c r="E45" s="49">
        <v>0.49099999999999999</v>
      </c>
      <c r="F45" s="28" t="s">
        <v>109</v>
      </c>
    </row>
    <row r="46" spans="1:6">
      <c r="A46" t="s">
        <v>369</v>
      </c>
      <c r="B46" t="s">
        <v>405</v>
      </c>
      <c r="C46" t="s">
        <v>445</v>
      </c>
      <c r="D46" s="49">
        <v>0.1</v>
      </c>
      <c r="E46" s="49">
        <v>0.52810000000000001</v>
      </c>
      <c r="F46" s="118" t="s">
        <v>329</v>
      </c>
    </row>
    <row r="47" spans="1:6">
      <c r="A47" t="s">
        <v>369</v>
      </c>
      <c r="B47" t="s">
        <v>405</v>
      </c>
      <c r="C47" t="s">
        <v>447</v>
      </c>
      <c r="D47" s="49">
        <v>0.114</v>
      </c>
      <c r="E47" s="49">
        <v>0.52839999999999998</v>
      </c>
      <c r="F47" s="118" t="s">
        <v>329</v>
      </c>
    </row>
    <row r="48" spans="1:6">
      <c r="A48" t="s">
        <v>369</v>
      </c>
      <c r="B48" t="s">
        <v>405</v>
      </c>
      <c r="C48" t="s">
        <v>448</v>
      </c>
      <c r="D48" s="49">
        <v>0.114</v>
      </c>
      <c r="E48" s="49">
        <v>0.52810000000000001</v>
      </c>
      <c r="F48" s="118" t="s">
        <v>329</v>
      </c>
    </row>
    <row r="49" spans="1:6">
      <c r="A49" t="s">
        <v>369</v>
      </c>
      <c r="B49" t="s">
        <v>405</v>
      </c>
      <c r="C49" t="s">
        <v>449</v>
      </c>
      <c r="D49" s="49">
        <v>0.114</v>
      </c>
      <c r="E49" s="49">
        <v>0.52810000000000001</v>
      </c>
      <c r="F49" s="118" t="s">
        <v>329</v>
      </c>
    </row>
    <row r="50" spans="1:6">
      <c r="A50" t="s">
        <v>369</v>
      </c>
      <c r="B50" t="s">
        <v>405</v>
      </c>
      <c r="C50" t="s">
        <v>450</v>
      </c>
      <c r="D50" s="49">
        <v>0.114</v>
      </c>
      <c r="E50" s="49">
        <v>0.52810000000000001</v>
      </c>
      <c r="F50" s="118" t="s">
        <v>329</v>
      </c>
    </row>
    <row r="51" spans="1:6">
      <c r="A51" t="s">
        <v>369</v>
      </c>
      <c r="B51" t="s">
        <v>405</v>
      </c>
      <c r="C51" t="s">
        <v>451</v>
      </c>
      <c r="D51" s="49">
        <v>0.114</v>
      </c>
      <c r="E51" s="49">
        <v>0.52810000000000001</v>
      </c>
      <c r="F51" s="118" t="s">
        <v>329</v>
      </c>
    </row>
    <row r="52" spans="1:6">
      <c r="A52" t="s">
        <v>369</v>
      </c>
      <c r="B52" t="s">
        <v>405</v>
      </c>
      <c r="C52" t="s">
        <v>452</v>
      </c>
      <c r="D52" s="49">
        <v>0.124</v>
      </c>
      <c r="E52" s="49">
        <v>0.52810000000000001</v>
      </c>
      <c r="F52" s="118" t="s">
        <v>329</v>
      </c>
    </row>
    <row r="53" spans="1:6">
      <c r="A53" s="119" t="s">
        <v>369</v>
      </c>
      <c r="B53" s="119" t="s">
        <v>459</v>
      </c>
      <c r="C53" s="119" t="s">
        <v>451</v>
      </c>
      <c r="D53" s="49">
        <v>0.114</v>
      </c>
      <c r="E53" s="49">
        <v>0.44280000000000003</v>
      </c>
      <c r="F53" s="118" t="s">
        <v>256</v>
      </c>
    </row>
    <row r="54" spans="1:6">
      <c r="A54" t="s">
        <v>370</v>
      </c>
      <c r="B54" t="s">
        <v>304</v>
      </c>
      <c r="C54" t="s">
        <v>453</v>
      </c>
      <c r="D54" s="49">
        <v>9.5000000000000001E-2</v>
      </c>
      <c r="E54" s="49">
        <v>0.49099999999999999</v>
      </c>
      <c r="F54" s="118" t="s">
        <v>118</v>
      </c>
    </row>
    <row r="55" spans="1:6">
      <c r="A55" t="s">
        <v>370</v>
      </c>
      <c r="B55" t="s">
        <v>406</v>
      </c>
      <c r="C55" t="s">
        <v>454</v>
      </c>
      <c r="D55" s="49">
        <v>9.8000000000000004E-2</v>
      </c>
      <c r="E55" s="49">
        <v>0.48</v>
      </c>
      <c r="F55" s="118" t="s">
        <v>256</v>
      </c>
    </row>
    <row r="56" spans="1:6">
      <c r="A56" t="s">
        <v>371</v>
      </c>
      <c r="B56" t="s">
        <v>407</v>
      </c>
      <c r="C56" t="s">
        <v>455</v>
      </c>
      <c r="D56" s="49">
        <v>0.10199999999999999</v>
      </c>
      <c r="E56" s="49">
        <v>0.52539999999999998</v>
      </c>
      <c r="F56" s="28" t="s">
        <v>329</v>
      </c>
    </row>
    <row r="57" spans="1:6">
      <c r="A57" t="s">
        <v>371</v>
      </c>
      <c r="B57" t="s">
        <v>408</v>
      </c>
      <c r="C57" t="s">
        <v>456</v>
      </c>
      <c r="D57" s="49">
        <v>0.10199999999999999</v>
      </c>
      <c r="E57" s="49">
        <v>0.50139999999999996</v>
      </c>
      <c r="F57" s="118" t="s">
        <v>320</v>
      </c>
    </row>
    <row r="58" spans="1:6">
      <c r="A58" s="31"/>
      <c r="B58" s="31"/>
      <c r="C58" s="31"/>
      <c r="D58" s="76"/>
      <c r="E58" s="76"/>
      <c r="F58" s="76"/>
    </row>
    <row r="59" spans="1:6">
      <c r="A59" s="30"/>
      <c r="B59" s="30"/>
      <c r="C59" s="30"/>
      <c r="D59" s="152"/>
      <c r="E59" s="28"/>
    </row>
    <row r="60" spans="1:6">
      <c r="A60" t="s">
        <v>33</v>
      </c>
      <c r="D60" s="8">
        <f>AVERAGE(D9:D57)</f>
        <v>0.10049387755102039</v>
      </c>
      <c r="E60" s="8">
        <f>AVERAGE(E9:E57)</f>
        <v>0.49337317073170717</v>
      </c>
    </row>
    <row r="62" spans="1:6">
      <c r="A62" s="119" t="s">
        <v>33</v>
      </c>
      <c r="B62" s="119" t="s">
        <v>460</v>
      </c>
      <c r="D62" s="49">
        <f>AVERAGE(D9:D45,D54:D57)</f>
        <v>9.7956097560975605E-2</v>
      </c>
      <c r="E62" s="49">
        <f>AVERAGE(E9:E45,E54:E57)</f>
        <v>0.48753030303030304</v>
      </c>
    </row>
    <row r="63" spans="1:6" ht="15.75" thickBot="1">
      <c r="A63" s="89"/>
      <c r="B63" s="89"/>
      <c r="C63" s="89"/>
      <c r="D63" s="89"/>
      <c r="E63" s="89"/>
      <c r="F63" s="89"/>
    </row>
    <row r="64" spans="1:6" ht="15.75" thickTop="1"/>
    <row r="65" spans="1:1">
      <c r="A65" s="119" t="s">
        <v>480</v>
      </c>
    </row>
  </sheetData>
  <mergeCells count="2">
    <mergeCell ref="A4:E4"/>
    <mergeCell ref="A3:E3"/>
  </mergeCells>
  <pageMargins left="0.7" right="0.7" top="0.75" bottom="0.75" header="0.3" footer="0.3"/>
  <pageSetup scale="7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zoomScaleNormal="100" workbookViewId="0">
      <selection activeCell="G1" sqref="G1:H2"/>
    </sheetView>
  </sheetViews>
  <sheetFormatPr defaultColWidth="8.88671875" defaultRowHeight="15"/>
  <cols>
    <col min="1" max="2" width="9.77734375" style="154" customWidth="1"/>
    <col min="3" max="3" width="2.77734375" style="154" customWidth="1"/>
    <col min="4" max="4" width="9.77734375" style="154" customWidth="1"/>
    <col min="5" max="5" width="2.77734375" style="154" customWidth="1"/>
    <col min="6" max="6" width="9.77734375" style="154" customWidth="1"/>
    <col min="7" max="7" width="2.77734375" style="154" customWidth="1"/>
    <col min="8" max="8" width="9.77734375" style="154" customWidth="1"/>
    <col min="9" max="9" width="3.109375" style="154" customWidth="1"/>
    <col min="10" max="10" width="7.6640625" style="156" customWidth="1"/>
    <col min="11" max="11" width="9.77734375" style="154" customWidth="1"/>
    <col min="12" max="16384" width="8.88671875" style="154"/>
  </cols>
  <sheetData>
    <row r="1" spans="1:10" ht="15.75">
      <c r="G1" s="155"/>
    </row>
    <row r="2" spans="1:10" ht="15.75">
      <c r="G2" s="155"/>
    </row>
    <row r="3" spans="1:10" ht="15.75">
      <c r="I3" s="155"/>
    </row>
    <row r="4" spans="1:10" ht="20.25">
      <c r="A4" s="177" t="s">
        <v>127</v>
      </c>
      <c r="B4" s="178"/>
      <c r="C4" s="178"/>
      <c r="D4" s="178"/>
      <c r="E4" s="178"/>
      <c r="F4" s="178"/>
      <c r="G4" s="178"/>
      <c r="H4" s="178"/>
      <c r="I4" s="178"/>
      <c r="J4" s="157"/>
    </row>
    <row r="5" spans="1:10" ht="21" thickBot="1">
      <c r="A5" s="177"/>
      <c r="B5" s="178"/>
      <c r="C5" s="178"/>
      <c r="D5" s="178"/>
      <c r="E5" s="178"/>
      <c r="F5" s="178"/>
      <c r="G5" s="178"/>
      <c r="H5" s="178"/>
      <c r="I5" s="178"/>
      <c r="J5" s="157"/>
    </row>
    <row r="6" spans="1:10" ht="16.5" customHeight="1" thickTop="1">
      <c r="A6" s="158"/>
      <c r="B6" s="158"/>
      <c r="C6" s="158"/>
      <c r="D6" s="158"/>
      <c r="E6" s="158"/>
      <c r="F6" s="158"/>
      <c r="G6" s="158"/>
      <c r="H6" s="158"/>
      <c r="I6" s="158"/>
    </row>
    <row r="7" spans="1:10" ht="15.75">
      <c r="A7" s="156"/>
      <c r="B7" s="159" t="s">
        <v>128</v>
      </c>
      <c r="C7" s="156"/>
      <c r="D7" s="159" t="s">
        <v>129</v>
      </c>
      <c r="E7" s="156"/>
      <c r="F7" s="160" t="s">
        <v>130</v>
      </c>
      <c r="G7" s="156"/>
      <c r="H7" s="156"/>
      <c r="I7" s="156"/>
    </row>
    <row r="8" spans="1:10" ht="15.75">
      <c r="A8" s="156"/>
      <c r="B8" s="159" t="s">
        <v>131</v>
      </c>
      <c r="C8" s="156"/>
      <c r="D8" s="159" t="s">
        <v>132</v>
      </c>
      <c r="E8" s="156"/>
      <c r="F8" s="159" t="s">
        <v>133</v>
      </c>
      <c r="G8" s="156"/>
      <c r="H8" s="160" t="s">
        <v>134</v>
      </c>
      <c r="I8" s="156"/>
    </row>
    <row r="9" spans="1:10" ht="15.75">
      <c r="A9" s="159" t="s">
        <v>10</v>
      </c>
      <c r="B9" s="159" t="s">
        <v>135</v>
      </c>
      <c r="C9" s="156"/>
      <c r="D9" s="159" t="s">
        <v>135</v>
      </c>
      <c r="E9" s="156"/>
      <c r="F9" s="159" t="s">
        <v>94</v>
      </c>
      <c r="G9" s="156"/>
      <c r="H9" s="159" t="s">
        <v>136</v>
      </c>
      <c r="I9" s="156"/>
    </row>
    <row r="10" spans="1:10" ht="15.75">
      <c r="A10" s="161"/>
      <c r="B10" s="161"/>
      <c r="C10" s="162"/>
      <c r="D10" s="161"/>
      <c r="E10" s="162"/>
      <c r="F10" s="161"/>
      <c r="G10" s="162"/>
      <c r="H10" s="161"/>
      <c r="I10" s="162"/>
    </row>
    <row r="11" spans="1:10" ht="15" customHeight="1">
      <c r="A11" s="163"/>
      <c r="B11" s="163"/>
      <c r="C11" s="163"/>
      <c r="D11" s="163"/>
      <c r="E11" s="163"/>
      <c r="F11" s="163"/>
      <c r="G11" s="163"/>
      <c r="H11" s="163"/>
      <c r="I11" s="163"/>
      <c r="J11" s="163"/>
    </row>
    <row r="12" spans="1:10" ht="15" customHeight="1">
      <c r="A12" s="179">
        <v>2002</v>
      </c>
      <c r="B12" s="165"/>
      <c r="C12" s="165"/>
      <c r="D12" s="165"/>
      <c r="E12" s="165"/>
      <c r="F12" s="165"/>
      <c r="G12" s="165"/>
      <c r="H12" s="165"/>
      <c r="I12" s="165"/>
    </row>
    <row r="13" spans="1:10" s="156" customFormat="1" ht="15" customHeight="1">
      <c r="A13" s="164" t="s">
        <v>162</v>
      </c>
      <c r="B13" s="165">
        <v>2.7E-2</v>
      </c>
      <c r="C13" s="165"/>
      <c r="D13" s="165">
        <v>-3.7999999999999999E-2</v>
      </c>
      <c r="E13" s="165"/>
      <c r="F13" s="165">
        <v>5.6000000000000001E-2</v>
      </c>
      <c r="G13" s="165"/>
      <c r="H13" s="165">
        <v>2.8000000000000001E-2</v>
      </c>
      <c r="I13" s="165"/>
    </row>
    <row r="14" spans="1:10" s="156" customFormat="1" ht="15" customHeight="1">
      <c r="A14" s="164" t="s">
        <v>163</v>
      </c>
      <c r="B14" s="165">
        <v>2.1999999999999999E-2</v>
      </c>
      <c r="C14" s="165"/>
      <c r="D14" s="165">
        <v>-1.2E-2</v>
      </c>
      <c r="E14" s="165"/>
      <c r="F14" s="165">
        <v>5.8999999999999997E-2</v>
      </c>
      <c r="G14" s="165"/>
      <c r="H14" s="165">
        <v>8.9999999999999993E-3</v>
      </c>
      <c r="I14" s="165"/>
    </row>
    <row r="15" spans="1:10" s="156" customFormat="1" ht="15" customHeight="1">
      <c r="A15" s="164" t="s">
        <v>164</v>
      </c>
      <c r="B15" s="165">
        <v>2.4E-2</v>
      </c>
      <c r="C15" s="165"/>
      <c r="D15" s="165">
        <v>8.0000000000000002E-3</v>
      </c>
      <c r="E15" s="165"/>
      <c r="F15" s="165">
        <v>5.8000000000000003E-2</v>
      </c>
      <c r="G15" s="165"/>
      <c r="H15" s="165">
        <v>2.4E-2</v>
      </c>
      <c r="I15" s="165"/>
    </row>
    <row r="16" spans="1:10" s="156" customFormat="1" ht="15" customHeight="1">
      <c r="A16" s="164" t="s">
        <v>165</v>
      </c>
      <c r="B16" s="165">
        <v>2E-3</v>
      </c>
      <c r="C16" s="165"/>
      <c r="D16" s="165">
        <v>1.4E-2</v>
      </c>
      <c r="E16" s="165"/>
      <c r="F16" s="165">
        <v>5.8999999999999997E-2</v>
      </c>
      <c r="G16" s="165"/>
      <c r="H16" s="165">
        <v>1.6E-2</v>
      </c>
      <c r="I16" s="165"/>
    </row>
    <row r="17" spans="1:9" s="156" customFormat="1" ht="15" customHeight="1">
      <c r="A17" s="164"/>
      <c r="B17" s="165"/>
      <c r="C17" s="165"/>
      <c r="D17" s="165"/>
      <c r="E17" s="165"/>
      <c r="F17" s="165"/>
      <c r="G17" s="165"/>
      <c r="H17" s="165"/>
      <c r="I17" s="165"/>
    </row>
    <row r="18" spans="1:9" s="156" customFormat="1" ht="15" customHeight="1">
      <c r="A18" s="179">
        <v>2003</v>
      </c>
      <c r="B18" s="165"/>
      <c r="C18" s="165"/>
      <c r="D18" s="165"/>
      <c r="E18" s="165"/>
      <c r="F18" s="165"/>
      <c r="G18" s="165"/>
      <c r="H18" s="165"/>
      <c r="I18" s="165"/>
    </row>
    <row r="19" spans="1:9" s="156" customFormat="1" ht="15" customHeight="1">
      <c r="A19" s="164" t="s">
        <v>162</v>
      </c>
      <c r="B19" s="165">
        <v>1.2E-2</v>
      </c>
      <c r="C19" s="165"/>
      <c r="D19" s="165">
        <v>1.0999999999999999E-2</v>
      </c>
      <c r="E19" s="165"/>
      <c r="F19" s="165">
        <v>5.8000000000000003E-2</v>
      </c>
      <c r="G19" s="165"/>
      <c r="H19" s="165">
        <v>4.8000000000000001E-2</v>
      </c>
      <c r="I19" s="165"/>
    </row>
    <row r="20" spans="1:9" s="156" customFormat="1" ht="15" customHeight="1">
      <c r="A20" s="164" t="s">
        <v>163</v>
      </c>
      <c r="B20" s="165">
        <v>3.5000000000000003E-2</v>
      </c>
      <c r="C20" s="165"/>
      <c r="D20" s="165">
        <v>-8.9999999999999993E-3</v>
      </c>
      <c r="E20" s="165"/>
      <c r="F20" s="165">
        <v>6.2E-2</v>
      </c>
      <c r="G20" s="165"/>
      <c r="H20" s="165">
        <v>0</v>
      </c>
      <c r="I20" s="165"/>
    </row>
    <row r="21" spans="1:9" s="156" customFormat="1" ht="15" customHeight="1">
      <c r="A21" s="164" t="s">
        <v>164</v>
      </c>
      <c r="B21" s="165">
        <v>7.4999999999999997E-2</v>
      </c>
      <c r="C21" s="165"/>
      <c r="D21" s="165">
        <v>-8.9999999999999993E-3</v>
      </c>
      <c r="E21" s="165"/>
      <c r="F21" s="165">
        <v>6.0999999999999999E-2</v>
      </c>
      <c r="G21" s="165"/>
      <c r="H21" s="165">
        <v>3.2000000000000001E-2</v>
      </c>
      <c r="I21" s="165"/>
    </row>
    <row r="22" spans="1:9" s="156" customFormat="1" ht="15" customHeight="1">
      <c r="A22" s="164" t="s">
        <v>165</v>
      </c>
      <c r="B22" s="165">
        <v>2.7E-2</v>
      </c>
      <c r="C22" s="165"/>
      <c r="D22" s="165">
        <v>1.4999999999999999E-2</v>
      </c>
      <c r="E22" s="165"/>
      <c r="F22" s="165">
        <v>5.8999999999999997E-2</v>
      </c>
      <c r="G22" s="165"/>
      <c r="H22" s="165">
        <v>-3.0000000000000001E-3</v>
      </c>
      <c r="I22" s="165"/>
    </row>
    <row r="23" spans="1:9" s="156" customFormat="1" ht="15" customHeight="1">
      <c r="A23" s="164"/>
      <c r="B23" s="165"/>
      <c r="C23" s="165"/>
      <c r="D23" s="165"/>
      <c r="E23" s="165"/>
      <c r="F23" s="165"/>
      <c r="G23" s="165"/>
      <c r="H23" s="165"/>
      <c r="I23" s="165"/>
    </row>
    <row r="24" spans="1:9" s="156" customFormat="1" ht="15" customHeight="1">
      <c r="A24" s="179">
        <v>2004</v>
      </c>
      <c r="B24" s="165"/>
      <c r="C24" s="165"/>
      <c r="D24" s="165"/>
      <c r="E24" s="165"/>
      <c r="F24" s="165"/>
      <c r="G24" s="165"/>
      <c r="H24" s="165"/>
      <c r="I24" s="165"/>
    </row>
    <row r="25" spans="1:9" s="156" customFormat="1" ht="15" customHeight="1">
      <c r="A25" s="164" t="s">
        <v>162</v>
      </c>
      <c r="B25" s="165">
        <v>0.03</v>
      </c>
      <c r="C25" s="165"/>
      <c r="D25" s="165">
        <v>2.8000000000000001E-2</v>
      </c>
      <c r="E25" s="165"/>
      <c r="F25" s="165">
        <v>5.6000000000000001E-2</v>
      </c>
      <c r="G25" s="165"/>
      <c r="H25" s="165">
        <v>5.1999999999999998E-2</v>
      </c>
      <c r="I25" s="165"/>
    </row>
    <row r="26" spans="1:9" s="156" customFormat="1" ht="15" customHeight="1">
      <c r="A26" s="164" t="s">
        <v>163</v>
      </c>
      <c r="B26" s="165">
        <v>3.5000000000000003E-2</v>
      </c>
      <c r="C26" s="165"/>
      <c r="D26" s="165">
        <v>4.9000000000000002E-2</v>
      </c>
      <c r="E26" s="165"/>
      <c r="F26" s="165">
        <v>5.6000000000000001E-2</v>
      </c>
      <c r="G26" s="165"/>
      <c r="H26" s="165">
        <v>4.3999999999999997E-2</v>
      </c>
      <c r="I26" s="165"/>
    </row>
    <row r="27" spans="1:9" s="156" customFormat="1" ht="15" customHeight="1">
      <c r="A27" s="164" t="s">
        <v>164</v>
      </c>
      <c r="B27" s="165">
        <v>3.5999999999999997E-2</v>
      </c>
      <c r="C27" s="165"/>
      <c r="D27" s="165">
        <v>4.5999999999999999E-2</v>
      </c>
      <c r="E27" s="165"/>
      <c r="F27" s="165">
        <v>5.3999999999999999E-2</v>
      </c>
      <c r="G27" s="165"/>
      <c r="H27" s="165">
        <v>8.0000000000000002E-3</v>
      </c>
      <c r="I27" s="165"/>
    </row>
    <row r="28" spans="1:9" s="156" customFormat="1" ht="15" customHeight="1">
      <c r="A28" s="164" t="s">
        <v>165</v>
      </c>
      <c r="B28" s="165">
        <v>2.5000000000000001E-2</v>
      </c>
      <c r="C28" s="165"/>
      <c r="D28" s="165">
        <v>4.2999999999999997E-2</v>
      </c>
      <c r="E28" s="165"/>
      <c r="F28" s="165">
        <v>5.3999999999999999E-2</v>
      </c>
      <c r="G28" s="165"/>
      <c r="H28" s="165">
        <v>3.5999999999999997E-2</v>
      </c>
      <c r="I28" s="165"/>
    </row>
    <row r="29" spans="1:9" s="156" customFormat="1" ht="15" customHeight="1">
      <c r="A29" s="164"/>
      <c r="B29" s="165"/>
      <c r="C29" s="165"/>
      <c r="D29" s="165"/>
      <c r="E29" s="165"/>
      <c r="F29" s="165"/>
      <c r="G29" s="165"/>
      <c r="H29" s="165"/>
      <c r="I29" s="165"/>
    </row>
    <row r="30" spans="1:9" s="156" customFormat="1" ht="15" customHeight="1">
      <c r="A30" s="179">
        <v>2005</v>
      </c>
      <c r="B30" s="165"/>
      <c r="C30" s="165"/>
      <c r="D30" s="165"/>
      <c r="E30" s="165"/>
      <c r="F30" s="165"/>
      <c r="G30" s="165"/>
      <c r="H30" s="165"/>
      <c r="I30" s="165"/>
    </row>
    <row r="31" spans="1:9" s="156" customFormat="1" ht="15" customHeight="1">
      <c r="A31" s="164" t="s">
        <v>162</v>
      </c>
      <c r="B31" s="165">
        <v>4.1000000000000002E-2</v>
      </c>
      <c r="C31" s="165"/>
      <c r="D31" s="165">
        <v>3.7999999999999999E-2</v>
      </c>
      <c r="E31" s="165"/>
      <c r="F31" s="165">
        <v>5.2999999999999999E-2</v>
      </c>
      <c r="G31" s="165"/>
      <c r="H31" s="165">
        <v>4.3999999999999997E-2</v>
      </c>
      <c r="I31" s="165"/>
    </row>
    <row r="32" spans="1:9" s="156" customFormat="1" ht="15" customHeight="1">
      <c r="A32" s="164" t="s">
        <v>163</v>
      </c>
      <c r="B32" s="165">
        <v>1.7000000000000001E-2</v>
      </c>
      <c r="C32" s="165"/>
      <c r="D32" s="165">
        <v>0.03</v>
      </c>
      <c r="E32" s="165"/>
      <c r="F32" s="165">
        <v>5.0999999999999997E-2</v>
      </c>
      <c r="G32" s="165"/>
      <c r="H32" s="165">
        <v>1.6E-2</v>
      </c>
      <c r="I32" s="165"/>
    </row>
    <row r="33" spans="1:9" s="156" customFormat="1" ht="15" customHeight="1">
      <c r="A33" s="164" t="s">
        <v>164</v>
      </c>
      <c r="B33" s="165">
        <v>3.1E-2</v>
      </c>
      <c r="C33" s="165"/>
      <c r="D33" s="165">
        <v>2.7E-2</v>
      </c>
      <c r="E33" s="165"/>
      <c r="F33" s="165">
        <v>0.05</v>
      </c>
      <c r="G33" s="165"/>
      <c r="H33" s="165">
        <v>8.7999999999999995E-2</v>
      </c>
      <c r="I33" s="165"/>
    </row>
    <row r="34" spans="1:9" s="156" customFormat="1" ht="15" customHeight="1">
      <c r="A34" s="164" t="s">
        <v>165</v>
      </c>
      <c r="B34" s="165">
        <v>2.1000000000000001E-2</v>
      </c>
      <c r="C34" s="165"/>
      <c r="D34" s="165">
        <v>2.9000000000000001E-2</v>
      </c>
      <c r="E34" s="165"/>
      <c r="F34" s="165">
        <v>4.9000000000000002E-2</v>
      </c>
      <c r="G34" s="165"/>
      <c r="H34" s="165">
        <v>-0.02</v>
      </c>
      <c r="I34" s="165"/>
    </row>
    <row r="35" spans="1:9" s="156" customFormat="1" ht="15" customHeight="1">
      <c r="A35" s="164"/>
      <c r="B35" s="165"/>
      <c r="C35" s="165"/>
      <c r="D35" s="165"/>
      <c r="E35" s="165"/>
      <c r="F35" s="165"/>
      <c r="G35" s="165"/>
      <c r="H35" s="165"/>
      <c r="I35" s="165"/>
    </row>
    <row r="36" spans="1:9" s="156" customFormat="1" ht="15" customHeight="1">
      <c r="A36" s="179">
        <v>2006</v>
      </c>
      <c r="B36" s="165"/>
      <c r="C36" s="165"/>
      <c r="D36" s="165"/>
      <c r="E36" s="165"/>
      <c r="F36" s="165"/>
      <c r="G36" s="165"/>
      <c r="H36" s="165"/>
      <c r="I36" s="165"/>
    </row>
    <row r="37" spans="1:9" s="156" customFormat="1" ht="15" customHeight="1">
      <c r="A37" s="164" t="s">
        <v>162</v>
      </c>
      <c r="B37" s="165">
        <v>5.3999999999999999E-2</v>
      </c>
      <c r="C37" s="165"/>
      <c r="D37" s="165">
        <v>3.4000000000000002E-2</v>
      </c>
      <c r="E37" s="165"/>
      <c r="F37" s="165">
        <v>4.7E-2</v>
      </c>
      <c r="G37" s="165"/>
      <c r="H37" s="165">
        <v>4.8000000000000001E-2</v>
      </c>
      <c r="I37" s="165"/>
    </row>
    <row r="38" spans="1:9" s="156" customFormat="1" ht="15" customHeight="1">
      <c r="A38" s="164" t="s">
        <v>163</v>
      </c>
      <c r="B38" s="165">
        <v>1.4E-2</v>
      </c>
      <c r="C38" s="165"/>
      <c r="D38" s="165">
        <v>4.4999999999999998E-2</v>
      </c>
      <c r="E38" s="165"/>
      <c r="F38" s="165">
        <v>4.5999999999999999E-2</v>
      </c>
      <c r="G38" s="165"/>
      <c r="H38" s="165">
        <v>4.8000000000000001E-2</v>
      </c>
      <c r="I38" s="165"/>
    </row>
    <row r="39" spans="1:9" s="156" customFormat="1" ht="15" customHeight="1">
      <c r="A39" s="164" t="s">
        <v>164</v>
      </c>
      <c r="B39" s="165">
        <v>1E-3</v>
      </c>
      <c r="C39" s="165"/>
      <c r="D39" s="165">
        <v>5.1999999999999998E-2</v>
      </c>
      <c r="E39" s="165"/>
      <c r="F39" s="165">
        <v>4.7E-2</v>
      </c>
      <c r="G39" s="165"/>
      <c r="H39" s="165">
        <v>4.0000000000000001E-3</v>
      </c>
      <c r="I39" s="165"/>
    </row>
    <row r="40" spans="1:9" s="156" customFormat="1" ht="15" customHeight="1">
      <c r="A40" s="164" t="s">
        <v>165</v>
      </c>
      <c r="B40" s="165">
        <v>0.03</v>
      </c>
      <c r="C40" s="165"/>
      <c r="D40" s="165">
        <v>3.5000000000000003E-2</v>
      </c>
      <c r="E40" s="165"/>
      <c r="F40" s="165">
        <v>4.4999999999999998E-2</v>
      </c>
      <c r="G40" s="165"/>
      <c r="H40" s="165">
        <v>0</v>
      </c>
      <c r="I40" s="165"/>
    </row>
    <row r="41" spans="1:9" s="156" customFormat="1" ht="15" customHeight="1">
      <c r="A41" s="164"/>
      <c r="B41" s="165"/>
      <c r="C41" s="165"/>
      <c r="D41" s="165"/>
      <c r="E41" s="165"/>
      <c r="F41" s="165"/>
      <c r="G41" s="165"/>
      <c r="H41" s="165"/>
      <c r="I41" s="165"/>
    </row>
    <row r="42" spans="1:9" s="156" customFormat="1" ht="15" customHeight="1">
      <c r="A42" s="179">
        <v>2007</v>
      </c>
      <c r="B42" s="165"/>
      <c r="C42" s="165"/>
      <c r="D42" s="165"/>
      <c r="E42" s="165"/>
      <c r="F42" s="154"/>
      <c r="G42" s="165"/>
      <c r="H42" s="165"/>
      <c r="I42" s="165"/>
    </row>
    <row r="43" spans="1:9" s="156" customFormat="1" ht="15" customHeight="1">
      <c r="A43" s="164" t="s">
        <v>162</v>
      </c>
      <c r="B43" s="165">
        <v>8.9999999999999993E-3</v>
      </c>
      <c r="C43" s="165"/>
      <c r="D43" s="165">
        <v>2.5000000000000001E-2</v>
      </c>
      <c r="E43" s="165"/>
      <c r="F43" s="165">
        <v>4.4999999999999998E-2</v>
      </c>
      <c r="G43" s="165"/>
      <c r="H43" s="165">
        <v>4.8000000000000001E-2</v>
      </c>
      <c r="I43" s="165"/>
    </row>
    <row r="44" spans="1:9" s="156" customFormat="1" ht="15" customHeight="1">
      <c r="A44" s="164" t="s">
        <v>163</v>
      </c>
      <c r="B44" s="165">
        <v>3.2000000000000001E-2</v>
      </c>
      <c r="C44" s="165"/>
      <c r="D44" s="165">
        <v>1.6E-2</v>
      </c>
      <c r="E44" s="165"/>
      <c r="F44" s="165">
        <v>4.4999999999999998E-2</v>
      </c>
      <c r="G44" s="165"/>
      <c r="H44" s="165">
        <v>5.1999999999999998E-2</v>
      </c>
      <c r="I44" s="165"/>
    </row>
    <row r="45" spans="1:9" ht="15" customHeight="1">
      <c r="A45" s="164" t="s">
        <v>164</v>
      </c>
      <c r="B45" s="165">
        <v>2.3E-2</v>
      </c>
      <c r="C45" s="165"/>
      <c r="D45" s="165">
        <v>1.7999999999999999E-2</v>
      </c>
      <c r="E45" s="165"/>
      <c r="F45" s="165">
        <v>4.5999999999999999E-2</v>
      </c>
      <c r="G45" s="165"/>
      <c r="H45" s="165">
        <v>1.2E-2</v>
      </c>
      <c r="I45" s="165"/>
    </row>
    <row r="46" spans="1:9" ht="15" customHeight="1">
      <c r="A46" s="164" t="s">
        <v>165</v>
      </c>
      <c r="B46" s="165">
        <v>2.9000000000000001E-2</v>
      </c>
      <c r="C46" s="165"/>
      <c r="D46" s="165">
        <v>1.7000000000000001E-2</v>
      </c>
      <c r="E46" s="165"/>
      <c r="F46" s="165">
        <v>4.8000000000000001E-2</v>
      </c>
      <c r="G46" s="165"/>
      <c r="H46" s="165">
        <v>6.4000000000000001E-2</v>
      </c>
      <c r="I46" s="165"/>
    </row>
    <row r="47" spans="1:9" ht="15" customHeight="1">
      <c r="A47" s="164"/>
      <c r="B47" s="165"/>
      <c r="C47" s="165"/>
      <c r="D47" s="165"/>
      <c r="E47" s="165"/>
      <c r="F47" s="165"/>
      <c r="G47" s="165"/>
      <c r="H47" s="165"/>
      <c r="I47" s="165"/>
    </row>
    <row r="48" spans="1:9" ht="15" customHeight="1">
      <c r="A48" s="179">
        <v>2008</v>
      </c>
      <c r="B48" s="165"/>
      <c r="C48" s="165"/>
      <c r="D48" s="165"/>
      <c r="E48" s="165"/>
      <c r="F48" s="165"/>
      <c r="G48" s="165"/>
      <c r="H48" s="165"/>
      <c r="I48" s="165"/>
    </row>
    <row r="49" spans="1:10" ht="15" customHeight="1">
      <c r="A49" s="164" t="s">
        <v>162</v>
      </c>
      <c r="B49" s="165">
        <v>-1.7999999999999999E-2</v>
      </c>
      <c r="C49" s="165"/>
      <c r="D49" s="165">
        <v>1.9E-2</v>
      </c>
      <c r="E49" s="165"/>
      <c r="F49" s="165">
        <v>4.9000000000000002E-2</v>
      </c>
      <c r="G49" s="165"/>
      <c r="H49" s="165">
        <v>2.8000000000000001E-2</v>
      </c>
      <c r="I49" s="165"/>
    </row>
    <row r="50" spans="1:10" ht="15" customHeight="1">
      <c r="A50" s="164" t="s">
        <v>163</v>
      </c>
      <c r="B50" s="165">
        <v>1.2999999999999999E-2</v>
      </c>
      <c r="C50" s="165"/>
      <c r="D50" s="165">
        <v>2E-3</v>
      </c>
      <c r="E50" s="165"/>
      <c r="F50" s="165">
        <v>5.2999999999999999E-2</v>
      </c>
      <c r="G50" s="165"/>
      <c r="H50" s="165">
        <v>7.5999999999999998E-2</v>
      </c>
      <c r="I50" s="165"/>
    </row>
    <row r="51" spans="1:10" ht="15" customHeight="1">
      <c r="A51" s="164" t="s">
        <v>164</v>
      </c>
      <c r="B51" s="165">
        <v>-3.6999999999999998E-2</v>
      </c>
      <c r="C51" s="165"/>
      <c r="D51" s="165">
        <v>-2.9666666666666664E-2</v>
      </c>
      <c r="E51" s="165"/>
      <c r="F51" s="165">
        <v>0.06</v>
      </c>
      <c r="G51" s="165"/>
      <c r="H51" s="165">
        <v>2.8000000000000001E-2</v>
      </c>
      <c r="I51" s="165"/>
    </row>
    <row r="52" spans="1:10" ht="15" customHeight="1">
      <c r="A52" s="164" t="s">
        <v>165</v>
      </c>
      <c r="B52" s="165">
        <v>-8.8999999999999996E-2</v>
      </c>
      <c r="C52" s="165"/>
      <c r="D52" s="165">
        <v>0.06</v>
      </c>
      <c r="E52" s="165"/>
      <c r="F52" s="165">
        <v>6.8666666666666668E-2</v>
      </c>
      <c r="G52" s="165"/>
      <c r="H52" s="165">
        <v>-0.13200000000000001</v>
      </c>
      <c r="I52" s="165"/>
    </row>
    <row r="53" spans="1:10" ht="15" customHeight="1">
      <c r="A53" s="164"/>
      <c r="B53" s="165"/>
      <c r="C53" s="165"/>
      <c r="D53" s="165"/>
      <c r="E53" s="165"/>
      <c r="F53" s="165"/>
      <c r="G53" s="165"/>
      <c r="H53" s="165"/>
      <c r="I53" s="165"/>
    </row>
    <row r="54" spans="1:10" ht="15" customHeight="1">
      <c r="A54" s="179">
        <v>2009</v>
      </c>
      <c r="B54" s="165"/>
      <c r="C54" s="165"/>
      <c r="D54" s="165"/>
      <c r="E54" s="165"/>
      <c r="F54" s="165"/>
      <c r="G54" s="165"/>
      <c r="H54" s="165"/>
      <c r="I54" s="165"/>
    </row>
    <row r="55" spans="1:10" ht="15" customHeight="1">
      <c r="A55" s="164" t="s">
        <v>162</v>
      </c>
      <c r="B55" s="165">
        <v>-5.2999999999999999E-2</v>
      </c>
      <c r="C55" s="165"/>
      <c r="D55" s="165">
        <v>-0.11600000000000001</v>
      </c>
      <c r="E55" s="165"/>
      <c r="F55" s="165">
        <v>8.0666666666666664E-2</v>
      </c>
      <c r="G55" s="165"/>
      <c r="H55" s="165">
        <v>2.4E-2</v>
      </c>
      <c r="I55" s="165"/>
      <c r="J55" s="165"/>
    </row>
    <row r="56" spans="1:10" ht="15" customHeight="1">
      <c r="A56" s="164" t="s">
        <v>163</v>
      </c>
      <c r="B56" s="165">
        <v>-3.0000000000000001E-3</v>
      </c>
      <c r="C56" s="165"/>
      <c r="D56" s="165">
        <v>-0.12933333333333333</v>
      </c>
      <c r="E56" s="165"/>
      <c r="F56" s="165">
        <v>9.2666666666666675E-2</v>
      </c>
      <c r="G56" s="165"/>
      <c r="H56" s="165">
        <v>3.2000000000000001E-2</v>
      </c>
      <c r="I56" s="165"/>
      <c r="J56" s="165"/>
    </row>
    <row r="57" spans="1:10" ht="15" customHeight="1">
      <c r="A57" s="164" t="s">
        <v>164</v>
      </c>
      <c r="B57" s="165">
        <v>1.4E-2</v>
      </c>
      <c r="C57" s="165"/>
      <c r="D57" s="165">
        <v>-9.3000000000000013E-2</v>
      </c>
      <c r="E57" s="165"/>
      <c r="F57" s="165">
        <v>9.633333333333334E-2</v>
      </c>
      <c r="G57" s="165"/>
      <c r="H57" s="165">
        <v>0.02</v>
      </c>
      <c r="I57" s="165"/>
      <c r="J57" s="165"/>
    </row>
    <row r="58" spans="1:10" ht="15" customHeight="1">
      <c r="A58" s="164" t="s">
        <v>165</v>
      </c>
      <c r="B58" s="165">
        <v>0.04</v>
      </c>
      <c r="C58" s="165"/>
      <c r="D58" s="165">
        <v>-4.5333333333333337E-2</v>
      </c>
      <c r="E58" s="165"/>
      <c r="F58" s="165">
        <v>0.10033333333333334</v>
      </c>
      <c r="G58" s="165"/>
      <c r="H58" s="165">
        <v>2.5000000000000001E-2</v>
      </c>
      <c r="I58" s="165"/>
    </row>
    <row r="59" spans="1:10" ht="15" customHeight="1">
      <c r="A59" s="164"/>
      <c r="B59" s="165"/>
      <c r="C59" s="165"/>
      <c r="D59" s="165"/>
      <c r="E59" s="165"/>
      <c r="F59" s="165"/>
      <c r="G59" s="165"/>
      <c r="H59" s="165"/>
      <c r="I59" s="165"/>
    </row>
    <row r="60" spans="1:10" ht="15" customHeight="1">
      <c r="A60" s="179">
        <v>2010</v>
      </c>
      <c r="B60" s="165"/>
      <c r="C60" s="165"/>
      <c r="D60" s="165"/>
      <c r="E60" s="165"/>
      <c r="F60" s="165"/>
      <c r="G60" s="165"/>
      <c r="H60" s="165"/>
      <c r="I60" s="165"/>
    </row>
    <row r="61" spans="1:10" ht="15" customHeight="1">
      <c r="A61" s="164" t="s">
        <v>162</v>
      </c>
      <c r="B61" s="165">
        <v>1.6E-2</v>
      </c>
      <c r="C61" s="165"/>
      <c r="D61" s="165">
        <f>+(1.5%+2.3%+4.4%)/3</f>
        <v>2.7333333333333334E-2</v>
      </c>
      <c r="E61" s="165"/>
      <c r="F61" s="165">
        <v>9.7000000000000003E-2</v>
      </c>
      <c r="G61" s="165"/>
      <c r="H61" s="165">
        <v>8.9999999999999993E-3</v>
      </c>
      <c r="I61" s="165"/>
    </row>
    <row r="62" spans="1:10" ht="15" customHeight="1">
      <c r="A62" s="180" t="s">
        <v>163</v>
      </c>
      <c r="B62" s="173">
        <v>3.9E-2</v>
      </c>
      <c r="C62" s="173"/>
      <c r="D62" s="173">
        <v>6.5000000000000002E-2</v>
      </c>
      <c r="E62" s="173"/>
      <c r="F62" s="173">
        <v>9.7000000000000003E-2</v>
      </c>
      <c r="G62" s="173"/>
      <c r="H62" s="173">
        <v>-1.2E-2</v>
      </c>
      <c r="I62" s="173"/>
    </row>
    <row r="63" spans="1:10" ht="15" customHeight="1">
      <c r="A63" s="180" t="s">
        <v>164</v>
      </c>
      <c r="B63" s="173">
        <v>2.8000000000000001E-2</v>
      </c>
      <c r="C63" s="173"/>
      <c r="D63" s="173">
        <v>6.9000000000000006E-2</v>
      </c>
      <c r="E63" s="173"/>
      <c r="F63" s="173">
        <v>9.6000000000000002E-2</v>
      </c>
      <c r="G63" s="173"/>
      <c r="H63" s="173">
        <v>2.8000000000000001E-2</v>
      </c>
      <c r="I63" s="173"/>
    </row>
    <row r="64" spans="1:10" ht="15" customHeight="1">
      <c r="A64" s="164" t="s">
        <v>165</v>
      </c>
      <c r="B64" s="173">
        <v>2.8000000000000001E-2</v>
      </c>
      <c r="C64" s="173"/>
      <c r="D64" s="173">
        <v>6.2E-2</v>
      </c>
      <c r="E64" s="173"/>
      <c r="F64" s="173">
        <f>+(9.7%+9.8%+9.4%)/3</f>
        <v>9.633333333333334E-2</v>
      </c>
      <c r="G64" s="173"/>
      <c r="H64" s="173">
        <v>2.8000000000000001E-2</v>
      </c>
      <c r="I64" s="173"/>
    </row>
    <row r="65" spans="1:9" ht="15" customHeight="1">
      <c r="A65" s="164"/>
      <c r="B65" s="173"/>
      <c r="C65" s="173"/>
      <c r="D65" s="173"/>
      <c r="E65" s="173"/>
      <c r="F65" s="173"/>
      <c r="G65" s="173"/>
      <c r="H65" s="173"/>
      <c r="I65" s="173"/>
    </row>
    <row r="66" spans="1:9" ht="15" customHeight="1">
      <c r="A66" s="179">
        <v>2011</v>
      </c>
      <c r="B66" s="173"/>
      <c r="C66" s="173"/>
      <c r="D66" s="173"/>
      <c r="E66" s="173"/>
      <c r="F66" s="173"/>
      <c r="G66" s="173"/>
      <c r="H66" s="173"/>
      <c r="I66" s="173"/>
    </row>
    <row r="67" spans="1:9" ht="15" customHeight="1">
      <c r="A67" s="164" t="s">
        <v>162</v>
      </c>
      <c r="B67" s="173">
        <v>-1.4999999999999999E-2</v>
      </c>
      <c r="C67" s="173"/>
      <c r="D67" s="173">
        <v>5.3999999999999999E-2</v>
      </c>
      <c r="E67" s="173"/>
      <c r="F67" s="173">
        <v>0.09</v>
      </c>
      <c r="G67" s="173"/>
      <c r="H67" s="173">
        <v>4.8000000000000001E-2</v>
      </c>
      <c r="I67" s="173"/>
    </row>
    <row r="68" spans="1:9" ht="15" customHeight="1">
      <c r="A68" s="180" t="s">
        <v>163</v>
      </c>
      <c r="B68" s="173">
        <v>2.9000000000000001E-2</v>
      </c>
      <c r="C68" s="173"/>
      <c r="D68" s="173">
        <v>3.5999999999999997E-2</v>
      </c>
      <c r="E68" s="173"/>
      <c r="F68" s="173">
        <v>0.09</v>
      </c>
      <c r="G68" s="173"/>
      <c r="H68" s="173">
        <v>3.2000000000000001E-2</v>
      </c>
      <c r="I68" s="173"/>
    </row>
    <row r="69" spans="1:9" ht="15" customHeight="1">
      <c r="A69" s="180" t="s">
        <v>164</v>
      </c>
      <c r="B69" s="173">
        <v>8.0000000000000002E-3</v>
      </c>
      <c r="C69" s="173"/>
      <c r="D69" s="173">
        <v>3.3000000000000002E-2</v>
      </c>
      <c r="E69" s="173"/>
      <c r="F69" s="173">
        <v>9.0999999999999998E-2</v>
      </c>
      <c r="G69" s="173"/>
      <c r="H69" s="173">
        <v>2.4E-2</v>
      </c>
      <c r="I69" s="173"/>
    </row>
    <row r="70" spans="1:9" ht="15" customHeight="1">
      <c r="A70" s="164" t="s">
        <v>165</v>
      </c>
      <c r="B70" s="173">
        <v>4.5999999999999999E-2</v>
      </c>
      <c r="C70" s="173"/>
      <c r="D70" s="173">
        <v>0.04</v>
      </c>
      <c r="E70" s="173"/>
      <c r="F70" s="173">
        <v>8.6999999999999994E-2</v>
      </c>
      <c r="G70" s="173"/>
      <c r="H70" s="173">
        <v>4.0000000000000001E-3</v>
      </c>
      <c r="I70" s="173"/>
    </row>
    <row r="71" spans="1:9" ht="15" customHeight="1">
      <c r="A71" s="164"/>
      <c r="B71" s="173"/>
      <c r="C71" s="173"/>
      <c r="D71" s="173"/>
      <c r="E71" s="173"/>
      <c r="F71" s="173"/>
      <c r="G71" s="173"/>
      <c r="H71" s="173"/>
      <c r="I71" s="173"/>
    </row>
    <row r="72" spans="1:9" ht="15" customHeight="1">
      <c r="A72" s="181" t="s">
        <v>166</v>
      </c>
      <c r="B72" s="173"/>
      <c r="C72" s="173"/>
      <c r="D72" s="173"/>
      <c r="E72" s="173"/>
      <c r="F72" s="173"/>
      <c r="G72" s="173"/>
      <c r="H72" s="173"/>
      <c r="I72" s="173"/>
    </row>
    <row r="73" spans="1:9" ht="15" customHeight="1">
      <c r="A73" s="164" t="s">
        <v>162</v>
      </c>
      <c r="B73" s="173">
        <v>2.3E-2</v>
      </c>
      <c r="C73" s="173"/>
      <c r="D73" s="173">
        <v>4.4999999999999998E-2</v>
      </c>
      <c r="E73" s="173"/>
      <c r="F73" s="173">
        <v>8.3000000000000004E-2</v>
      </c>
      <c r="G73" s="173"/>
      <c r="H73" s="173">
        <v>3.2000000000000001E-2</v>
      </c>
      <c r="I73" s="173"/>
    </row>
    <row r="74" spans="1:9" ht="15" customHeight="1">
      <c r="A74" s="180" t="s">
        <v>163</v>
      </c>
      <c r="B74" s="173">
        <v>1.6E-2</v>
      </c>
      <c r="C74" s="173"/>
      <c r="D74" s="173">
        <v>4.7E-2</v>
      </c>
      <c r="E74" s="173"/>
      <c r="F74" s="173">
        <v>8.2000000000000003E-2</v>
      </c>
      <c r="G74" s="173"/>
      <c r="H74" s="173">
        <v>0</v>
      </c>
      <c r="I74" s="173"/>
    </row>
    <row r="75" spans="1:9" ht="15" customHeight="1">
      <c r="A75" s="180" t="s">
        <v>164</v>
      </c>
      <c r="B75" s="173">
        <v>2.5000000000000001E-2</v>
      </c>
      <c r="C75" s="173"/>
      <c r="D75" s="173">
        <v>3.4000000000000002E-2</v>
      </c>
      <c r="E75" s="173"/>
      <c r="F75" s="173">
        <v>8.1000000000000003E-2</v>
      </c>
      <c r="G75" s="173"/>
      <c r="H75" s="173">
        <v>0.04</v>
      </c>
      <c r="I75" s="173"/>
    </row>
    <row r="76" spans="1:9" ht="15" customHeight="1">
      <c r="A76" s="164" t="s">
        <v>165</v>
      </c>
      <c r="B76" s="173">
        <v>1E-3</v>
      </c>
      <c r="C76" s="173"/>
      <c r="D76" s="173">
        <v>2.8000000000000001E-2</v>
      </c>
      <c r="E76" s="173"/>
      <c r="F76" s="173">
        <v>7.8E-2</v>
      </c>
      <c r="G76" s="173"/>
      <c r="H76" s="173">
        <v>0</v>
      </c>
      <c r="I76" s="173"/>
    </row>
    <row r="77" spans="1:9" ht="15" customHeight="1">
      <c r="A77" s="164"/>
      <c r="B77" s="173"/>
      <c r="C77" s="173"/>
      <c r="D77" s="173"/>
      <c r="E77" s="173"/>
      <c r="F77" s="173"/>
      <c r="G77" s="173"/>
      <c r="H77" s="173"/>
      <c r="I77" s="173"/>
    </row>
    <row r="78" spans="1:9" ht="15" customHeight="1">
      <c r="A78" s="179">
        <v>2013</v>
      </c>
      <c r="B78" s="173"/>
      <c r="C78" s="173"/>
      <c r="D78" s="173"/>
      <c r="E78" s="173"/>
      <c r="F78" s="173"/>
      <c r="G78" s="173"/>
      <c r="H78" s="173"/>
      <c r="I78" s="173"/>
    </row>
    <row r="79" spans="1:9" ht="15" customHeight="1">
      <c r="A79" s="164" t="s">
        <v>162</v>
      </c>
      <c r="B79" s="173">
        <v>2.7E-2</v>
      </c>
      <c r="C79" s="173"/>
      <c r="D79" s="173">
        <v>2.5000000000000001E-2</v>
      </c>
      <c r="E79" s="173"/>
      <c r="F79" s="173">
        <v>7.6999999999999999E-2</v>
      </c>
      <c r="G79" s="173"/>
      <c r="H79" s="173">
        <v>0.02</v>
      </c>
      <c r="I79" s="173"/>
    </row>
    <row r="80" spans="1:9" ht="15" customHeight="1">
      <c r="A80" s="180" t="s">
        <v>163</v>
      </c>
      <c r="B80" s="173">
        <v>1.7999999999999999E-2</v>
      </c>
      <c r="C80" s="173"/>
      <c r="D80" s="173">
        <v>0.02</v>
      </c>
      <c r="E80" s="173"/>
      <c r="F80" s="173">
        <v>7.5999999999999998E-2</v>
      </c>
      <c r="G80" s="173"/>
      <c r="H80" s="173">
        <v>1.2E-2</v>
      </c>
      <c r="I80" s="173"/>
    </row>
    <row r="81" spans="1:10" ht="15" customHeight="1">
      <c r="A81" s="180" t="s">
        <v>164</v>
      </c>
      <c r="B81" s="173">
        <v>4.4999999999999998E-2</v>
      </c>
      <c r="C81" s="173"/>
      <c r="D81" s="173">
        <v>2.5999999999999999E-2</v>
      </c>
      <c r="E81" s="173"/>
      <c r="F81" s="173">
        <v>7.2999999999999995E-2</v>
      </c>
      <c r="G81" s="173"/>
      <c r="H81" s="173">
        <v>1.6E-2</v>
      </c>
      <c r="I81" s="173"/>
    </row>
    <row r="82" spans="1:10" ht="15" customHeight="1">
      <c r="A82" s="164" t="s">
        <v>165</v>
      </c>
      <c r="B82" s="173">
        <v>3.5000000000000003E-2</v>
      </c>
      <c r="C82" s="173"/>
      <c r="D82" s="173">
        <v>3.3000000000000002E-2</v>
      </c>
      <c r="E82" s="173"/>
      <c r="F82" s="173">
        <v>7.0000000000000007E-2</v>
      </c>
      <c r="G82" s="173"/>
      <c r="H82" s="173">
        <v>1.2E-2</v>
      </c>
      <c r="I82" s="173"/>
    </row>
    <row r="83" spans="1:10" ht="15" customHeight="1">
      <c r="A83" s="164"/>
      <c r="B83" s="173"/>
      <c r="C83" s="173"/>
      <c r="D83" s="173"/>
      <c r="E83" s="173"/>
      <c r="F83" s="173"/>
      <c r="G83" s="173"/>
      <c r="H83" s="173"/>
      <c r="I83" s="173"/>
    </row>
    <row r="84" spans="1:10" ht="15" customHeight="1">
      <c r="A84" s="179">
        <v>2014</v>
      </c>
      <c r="B84" s="173"/>
      <c r="C84" s="173"/>
      <c r="D84" s="173"/>
      <c r="E84" s="173"/>
      <c r="F84" s="173"/>
      <c r="G84" s="173"/>
      <c r="H84" s="173"/>
      <c r="I84" s="173"/>
    </row>
    <row r="85" spans="1:10" ht="15" customHeight="1">
      <c r="A85" s="164" t="s">
        <v>162</v>
      </c>
      <c r="B85" s="173">
        <v>-2.1000000000000001E-2</v>
      </c>
      <c r="C85" s="173"/>
      <c r="D85" s="173">
        <v>3.3000000000000002E-2</v>
      </c>
      <c r="E85" s="173"/>
      <c r="F85" s="173">
        <v>6.7000000000000004E-2</v>
      </c>
      <c r="G85" s="173"/>
      <c r="H85" s="173">
        <v>0.02</v>
      </c>
      <c r="I85" s="173"/>
    </row>
    <row r="86" spans="1:10" ht="15" customHeight="1">
      <c r="A86" s="180" t="s">
        <v>163</v>
      </c>
      <c r="B86" s="173">
        <v>4.2000000000000003E-2</v>
      </c>
      <c r="C86" s="173"/>
      <c r="D86" s="173">
        <v>4.1000000000000002E-2</v>
      </c>
      <c r="E86" s="173"/>
      <c r="F86" s="173">
        <v>6.3E-2</v>
      </c>
      <c r="G86" s="173"/>
      <c r="H86" s="173">
        <v>0.04</v>
      </c>
      <c r="I86" s="173"/>
    </row>
    <row r="87" spans="1:10" ht="15" customHeight="1" thickBot="1">
      <c r="A87" s="182"/>
      <c r="B87" s="176"/>
      <c r="C87" s="176"/>
      <c r="D87" s="176"/>
      <c r="E87" s="176"/>
      <c r="F87" s="176"/>
      <c r="G87" s="176"/>
      <c r="H87" s="176"/>
      <c r="I87" s="176"/>
    </row>
    <row r="88" spans="1:10" ht="15.75" thickTop="1">
      <c r="A88" s="163"/>
      <c r="B88" s="173"/>
      <c r="C88" s="173"/>
      <c r="D88" s="173"/>
      <c r="E88" s="173"/>
      <c r="F88" s="173"/>
      <c r="G88" s="173"/>
      <c r="H88" s="173"/>
      <c r="I88" s="173"/>
      <c r="J88" s="163"/>
    </row>
    <row r="89" spans="1:10">
      <c r="A89" s="154" t="s">
        <v>160</v>
      </c>
      <c r="B89" s="173"/>
      <c r="C89" s="173"/>
      <c r="D89" s="173"/>
      <c r="E89" s="173"/>
      <c r="F89" s="173"/>
      <c r="G89" s="173"/>
      <c r="H89" s="173"/>
      <c r="I89" s="173"/>
      <c r="J89" s="163"/>
    </row>
    <row r="90" spans="1:10">
      <c r="B90" s="173"/>
      <c r="C90" s="173"/>
      <c r="D90" s="173"/>
      <c r="E90" s="173"/>
      <c r="F90" s="173"/>
      <c r="G90" s="173"/>
      <c r="H90" s="173"/>
      <c r="I90" s="173"/>
      <c r="J90" s="163"/>
    </row>
    <row r="91" spans="1:10">
      <c r="A91" s="154" t="s">
        <v>161</v>
      </c>
      <c r="B91" s="165"/>
      <c r="C91" s="165"/>
      <c r="D91" s="165"/>
      <c r="E91" s="165"/>
      <c r="F91" s="165"/>
      <c r="G91" s="165"/>
      <c r="H91" s="165"/>
      <c r="I91" s="165"/>
    </row>
    <row r="92" spans="1:10">
      <c r="B92" s="165"/>
      <c r="C92" s="165"/>
      <c r="D92" s="165"/>
      <c r="E92" s="165"/>
      <c r="F92" s="165"/>
      <c r="G92" s="165"/>
      <c r="H92" s="165"/>
      <c r="I92" s="165"/>
    </row>
    <row r="93" spans="1:10">
      <c r="B93" s="165"/>
      <c r="C93" s="165"/>
      <c r="D93" s="165"/>
      <c r="E93" s="165"/>
      <c r="F93" s="165"/>
      <c r="G93" s="165"/>
      <c r="H93" s="165"/>
      <c r="I93" s="165"/>
    </row>
  </sheetData>
  <printOptions horizontalCentered="1" verticalCentered="1"/>
  <pageMargins left="0.5" right="0.5" top="0.5" bottom="0.5" header="0.5" footer="0.5"/>
  <pageSetup scale="4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2"/>
  <sheetViews>
    <sheetView zoomScaleNormal="100" workbookViewId="0">
      <selection activeCell="L1" sqref="L1:N2"/>
    </sheetView>
  </sheetViews>
  <sheetFormatPr defaultColWidth="9.77734375" defaultRowHeight="15"/>
  <cols>
    <col min="1" max="1" width="9.77734375" style="154" customWidth="1"/>
    <col min="2" max="2" width="7.77734375" style="154" customWidth="1"/>
    <col min="3" max="3" width="2.77734375" style="154" customWidth="1"/>
    <col min="4" max="4" width="10.88671875" style="154" customWidth="1"/>
    <col min="5" max="5" width="2.77734375" style="154" customWidth="1"/>
    <col min="6" max="6" width="10.88671875" style="154" customWidth="1"/>
    <col min="7" max="7" width="2.77734375" style="154" customWidth="1"/>
    <col min="8" max="8" width="7.77734375" style="154" customWidth="1"/>
    <col min="9" max="9" width="2.77734375" style="154" customWidth="1"/>
    <col min="10" max="10" width="7.77734375" style="154" customWidth="1"/>
    <col min="11" max="11" width="2.77734375" style="154" customWidth="1"/>
    <col min="12" max="12" width="7.77734375" style="154" customWidth="1"/>
    <col min="13" max="13" width="2.77734375" style="154" customWidth="1"/>
    <col min="14" max="14" width="7.77734375" style="154" customWidth="1"/>
    <col min="15" max="15" width="2.77734375" style="156" customWidth="1"/>
    <col min="16" max="16384" width="9.77734375" style="154"/>
  </cols>
  <sheetData>
    <row r="1" spans="1:16" ht="15.75">
      <c r="L1" s="155"/>
    </row>
    <row r="2" spans="1:16" ht="15.75">
      <c r="L2" s="155"/>
      <c r="P2" s="155"/>
    </row>
    <row r="3" spans="1:16" ht="15.75">
      <c r="P3" s="155"/>
    </row>
    <row r="4" spans="1:16" ht="20.25">
      <c r="A4" s="296" t="s">
        <v>167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157"/>
    </row>
    <row r="5" spans="1:16" ht="21" thickBot="1">
      <c r="A5" s="183"/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57"/>
    </row>
    <row r="6" spans="1:16" ht="15.75" thickTop="1">
      <c r="A6" s="184"/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</row>
    <row r="7" spans="1:16" ht="15.75">
      <c r="A7" s="159"/>
      <c r="B7" s="159"/>
      <c r="C7" s="159"/>
      <c r="D7" s="159" t="s">
        <v>168</v>
      </c>
      <c r="E7" s="159"/>
      <c r="F7" s="159" t="s">
        <v>168</v>
      </c>
      <c r="G7" s="159"/>
      <c r="H7" s="159" t="s">
        <v>169</v>
      </c>
      <c r="I7" s="159"/>
      <c r="J7" s="159" t="s">
        <v>169</v>
      </c>
      <c r="K7" s="159"/>
      <c r="L7" s="159" t="s">
        <v>169</v>
      </c>
      <c r="M7" s="159"/>
      <c r="N7" s="159" t="s">
        <v>169</v>
      </c>
    </row>
    <row r="8" spans="1:16" ht="15.75">
      <c r="A8" s="159"/>
      <c r="B8" s="159" t="s">
        <v>170</v>
      </c>
      <c r="C8" s="159"/>
      <c r="D8" s="159" t="s">
        <v>171</v>
      </c>
      <c r="E8" s="159"/>
      <c r="F8" s="159" t="s">
        <v>172</v>
      </c>
      <c r="G8" s="159"/>
      <c r="H8" s="159" t="s">
        <v>173</v>
      </c>
      <c r="I8" s="159"/>
      <c r="J8" s="159" t="s">
        <v>173</v>
      </c>
      <c r="K8" s="159"/>
      <c r="L8" s="159" t="s">
        <v>173</v>
      </c>
      <c r="M8" s="159"/>
      <c r="N8" s="159" t="s">
        <v>173</v>
      </c>
    </row>
    <row r="9" spans="1:16" ht="15.75">
      <c r="A9" s="159" t="s">
        <v>10</v>
      </c>
      <c r="B9" s="159" t="s">
        <v>94</v>
      </c>
      <c r="C9" s="159"/>
      <c r="D9" s="159" t="s">
        <v>174</v>
      </c>
      <c r="E9" s="159"/>
      <c r="F9" s="159" t="s">
        <v>175</v>
      </c>
      <c r="G9" s="159"/>
      <c r="H9" s="160" t="s">
        <v>176</v>
      </c>
      <c r="I9" s="159"/>
      <c r="J9" s="160" t="s">
        <v>177</v>
      </c>
      <c r="K9" s="159"/>
      <c r="L9" s="160" t="s">
        <v>178</v>
      </c>
      <c r="M9" s="159"/>
      <c r="N9" s="160" t="s">
        <v>179</v>
      </c>
    </row>
    <row r="10" spans="1:16" ht="15.75">
      <c r="A10" s="161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</row>
    <row r="11" spans="1:16" ht="15" customHeight="1">
      <c r="A11" s="163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</row>
    <row r="12" spans="1:16" ht="15" customHeight="1">
      <c r="A12" s="297" t="s">
        <v>137</v>
      </c>
      <c r="B12" s="297"/>
      <c r="C12" s="297"/>
      <c r="D12" s="297"/>
      <c r="E12" s="297"/>
      <c r="F12" s="297"/>
      <c r="G12" s="297"/>
      <c r="H12" s="297"/>
      <c r="I12" s="297"/>
      <c r="J12" s="297"/>
      <c r="K12" s="297"/>
      <c r="L12" s="297"/>
      <c r="M12" s="297"/>
      <c r="N12" s="297"/>
      <c r="O12" s="157"/>
    </row>
    <row r="13" spans="1:16" ht="15" customHeight="1">
      <c r="A13" s="164" t="s">
        <v>138</v>
      </c>
      <c r="B13" s="185">
        <v>7.8600000000000003E-2</v>
      </c>
      <c r="C13" s="185"/>
      <c r="D13" s="185">
        <v>5.8400000000000001E-2</v>
      </c>
      <c r="E13" s="185"/>
      <c r="F13" s="185">
        <v>7.9899999999999999E-2</v>
      </c>
      <c r="G13" s="185"/>
      <c r="H13" s="185">
        <v>9.0300000000000005E-2</v>
      </c>
      <c r="I13" s="185"/>
      <c r="J13" s="185">
        <v>9.4399999999999998E-2</v>
      </c>
      <c r="K13" s="185"/>
      <c r="L13" s="185">
        <v>0.1009</v>
      </c>
      <c r="M13" s="185"/>
      <c r="N13" s="185">
        <v>0.1096</v>
      </c>
    </row>
    <row r="14" spans="1:16" ht="15" customHeight="1">
      <c r="A14" s="164" t="s">
        <v>139</v>
      </c>
      <c r="B14" s="185">
        <v>6.8400000000000002E-2</v>
      </c>
      <c r="C14" s="185"/>
      <c r="D14" s="185">
        <v>4.99E-2</v>
      </c>
      <c r="E14" s="185"/>
      <c r="F14" s="185">
        <v>7.6100000000000001E-2</v>
      </c>
      <c r="G14" s="185"/>
      <c r="H14" s="185">
        <v>8.6300000000000002E-2</v>
      </c>
      <c r="I14" s="185"/>
      <c r="J14" s="185">
        <v>8.9200000000000002E-2</v>
      </c>
      <c r="K14" s="185"/>
      <c r="L14" s="185">
        <v>9.2899999999999996E-2</v>
      </c>
      <c r="M14" s="185"/>
      <c r="N14" s="185">
        <v>9.8199999999999996E-2</v>
      </c>
    </row>
    <row r="15" spans="1:16" ht="15" customHeight="1">
      <c r="A15" s="164" t="s">
        <v>140</v>
      </c>
      <c r="B15" s="185">
        <v>6.83E-2</v>
      </c>
      <c r="C15" s="185"/>
      <c r="D15" s="185">
        <v>5.2699999999999997E-2</v>
      </c>
      <c r="E15" s="185"/>
      <c r="F15" s="185">
        <v>7.4200000000000002E-2</v>
      </c>
      <c r="G15" s="185"/>
      <c r="H15" s="185">
        <v>8.1900000000000001E-2</v>
      </c>
      <c r="I15" s="185"/>
      <c r="J15" s="185">
        <v>8.43E-2</v>
      </c>
      <c r="K15" s="185"/>
      <c r="L15" s="185">
        <v>8.6099999999999996E-2</v>
      </c>
      <c r="M15" s="185"/>
      <c r="N15" s="185">
        <v>9.06E-2</v>
      </c>
    </row>
    <row r="16" spans="1:16" ht="15" customHeight="1">
      <c r="A16" s="164" t="s">
        <v>141</v>
      </c>
      <c r="B16" s="185">
        <v>9.06E-2</v>
      </c>
      <c r="C16" s="185"/>
      <c r="D16" s="185">
        <v>7.22E-2</v>
      </c>
      <c r="E16" s="185"/>
      <c r="F16" s="185">
        <v>8.4099999999999994E-2</v>
      </c>
      <c r="G16" s="185"/>
      <c r="H16" s="185">
        <v>8.8700000000000001E-2</v>
      </c>
      <c r="I16" s="185"/>
      <c r="J16" s="185">
        <v>9.0999999999999998E-2</v>
      </c>
      <c r="K16" s="185"/>
      <c r="L16" s="185">
        <v>9.2899999999999996E-2</v>
      </c>
      <c r="M16" s="185"/>
      <c r="N16" s="185">
        <v>9.6199999999999994E-2</v>
      </c>
    </row>
    <row r="17" spans="1:15" ht="15" customHeight="1">
      <c r="A17" s="164" t="s">
        <v>142</v>
      </c>
      <c r="B17" s="185">
        <v>0.12670000000000001</v>
      </c>
      <c r="C17" s="185"/>
      <c r="D17" s="185">
        <v>0.1004</v>
      </c>
      <c r="E17" s="185"/>
      <c r="F17" s="185">
        <v>9.4399999999999998E-2</v>
      </c>
      <c r="G17" s="185"/>
      <c r="H17" s="185">
        <v>9.8599999999999993E-2</v>
      </c>
      <c r="I17" s="185"/>
      <c r="J17" s="185">
        <v>0.1022</v>
      </c>
      <c r="K17" s="185"/>
      <c r="L17" s="185">
        <v>0.10489999999999999</v>
      </c>
      <c r="M17" s="185"/>
      <c r="N17" s="185">
        <v>0.1096</v>
      </c>
    </row>
    <row r="18" spans="1:15" ht="15" customHeight="1">
      <c r="A18" s="164" t="s">
        <v>143</v>
      </c>
      <c r="B18" s="185">
        <v>0.1527</v>
      </c>
      <c r="C18" s="185"/>
      <c r="D18" s="185">
        <v>0.11509999999999999</v>
      </c>
      <c r="E18" s="185"/>
      <c r="F18" s="185">
        <v>0.11459999999999999</v>
      </c>
      <c r="G18" s="185"/>
      <c r="H18" s="185">
        <v>0.123</v>
      </c>
      <c r="I18" s="185"/>
      <c r="J18" s="185">
        <v>0.13</v>
      </c>
      <c r="K18" s="185"/>
      <c r="L18" s="185">
        <v>0.13339999999999999</v>
      </c>
      <c r="M18" s="185"/>
      <c r="N18" s="185">
        <v>0.13950000000000001</v>
      </c>
    </row>
    <row r="19" spans="1:15" ht="15" customHeight="1">
      <c r="A19" s="164" t="s">
        <v>144</v>
      </c>
      <c r="B19" s="185">
        <v>0.18890000000000001</v>
      </c>
      <c r="C19" s="185"/>
      <c r="D19" s="185">
        <v>0.14030000000000001</v>
      </c>
      <c r="E19" s="185"/>
      <c r="F19" s="185">
        <v>0.13930000000000001</v>
      </c>
      <c r="G19" s="185"/>
      <c r="H19" s="185">
        <v>0.1464</v>
      </c>
      <c r="I19" s="185"/>
      <c r="J19" s="185">
        <v>0.153</v>
      </c>
      <c r="K19" s="185"/>
      <c r="L19" s="185">
        <v>0.1595</v>
      </c>
      <c r="M19" s="185"/>
      <c r="N19" s="185">
        <v>0.16600000000000001</v>
      </c>
    </row>
    <row r="20" spans="1:15" ht="15" customHeight="1">
      <c r="A20" s="164" t="s">
        <v>145</v>
      </c>
      <c r="B20" s="185">
        <v>0.14860000000000001</v>
      </c>
      <c r="C20" s="185"/>
      <c r="D20" s="185">
        <v>0.1069</v>
      </c>
      <c r="E20" s="185"/>
      <c r="F20" s="185">
        <v>0.13</v>
      </c>
      <c r="G20" s="185"/>
      <c r="H20" s="185">
        <v>0.14219999999999999</v>
      </c>
      <c r="I20" s="185"/>
      <c r="J20" s="185">
        <v>0.1479</v>
      </c>
      <c r="K20" s="185"/>
      <c r="L20" s="185">
        <v>0.15859999999999999</v>
      </c>
      <c r="M20" s="185"/>
      <c r="N20" s="185">
        <v>0.16450000000000001</v>
      </c>
    </row>
    <row r="21" spans="1:15" ht="15" customHeight="1">
      <c r="A21" s="164"/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</row>
    <row r="22" spans="1:15" ht="15" customHeight="1">
      <c r="A22" s="299" t="s">
        <v>146</v>
      </c>
      <c r="B22" s="299"/>
      <c r="C22" s="299"/>
      <c r="D22" s="299"/>
      <c r="E22" s="299"/>
      <c r="F22" s="299"/>
      <c r="G22" s="299"/>
      <c r="H22" s="299"/>
      <c r="I22" s="299"/>
      <c r="J22" s="299"/>
      <c r="K22" s="299"/>
      <c r="L22" s="299"/>
      <c r="M22" s="299"/>
      <c r="N22" s="299"/>
      <c r="O22" s="157"/>
    </row>
    <row r="23" spans="1:15" ht="15" customHeight="1">
      <c r="A23" s="164" t="s">
        <v>147</v>
      </c>
      <c r="B23" s="185">
        <v>0.1079</v>
      </c>
      <c r="C23" s="185"/>
      <c r="D23" s="185">
        <v>8.6300000000000002E-2</v>
      </c>
      <c r="E23" s="185"/>
      <c r="F23" s="185">
        <v>0.111</v>
      </c>
      <c r="G23" s="185"/>
      <c r="H23" s="185">
        <v>0.12520000000000001</v>
      </c>
      <c r="I23" s="185"/>
      <c r="J23" s="185">
        <v>0.1283</v>
      </c>
      <c r="K23" s="185"/>
      <c r="L23" s="185">
        <v>0.1366</v>
      </c>
      <c r="M23" s="185"/>
      <c r="N23" s="185">
        <v>0.14199999999999999</v>
      </c>
    </row>
    <row r="24" spans="1:15" ht="15" customHeight="1">
      <c r="A24" s="164" t="s">
        <v>148</v>
      </c>
      <c r="B24" s="185">
        <v>0.12039999999999999</v>
      </c>
      <c r="C24" s="185"/>
      <c r="D24" s="185">
        <v>9.5799999999999996E-2</v>
      </c>
      <c r="E24" s="185"/>
      <c r="F24" s="185">
        <v>0.1244</v>
      </c>
      <c r="G24" s="185"/>
      <c r="H24" s="185">
        <v>0.12720000000000001</v>
      </c>
      <c r="I24" s="185"/>
      <c r="J24" s="185">
        <v>0.1366</v>
      </c>
      <c r="K24" s="185"/>
      <c r="L24" s="185">
        <v>0.14030000000000001</v>
      </c>
      <c r="M24" s="185"/>
      <c r="N24" s="185">
        <v>0.14530000000000001</v>
      </c>
    </row>
    <row r="25" spans="1:15" ht="15" customHeight="1">
      <c r="A25" s="164" t="s">
        <v>149</v>
      </c>
      <c r="B25" s="185">
        <v>9.9299999999999999E-2</v>
      </c>
      <c r="C25" s="185"/>
      <c r="D25" s="185">
        <v>7.4800000000000005E-2</v>
      </c>
      <c r="E25" s="185"/>
      <c r="F25" s="185">
        <v>0.1062</v>
      </c>
      <c r="G25" s="185"/>
      <c r="H25" s="185">
        <v>0.1168</v>
      </c>
      <c r="I25" s="185"/>
      <c r="J25" s="185">
        <v>0.1206</v>
      </c>
      <c r="K25" s="185"/>
      <c r="L25" s="185">
        <v>0.12470000000000001</v>
      </c>
      <c r="M25" s="185"/>
      <c r="N25" s="185">
        <v>0.12959999999999999</v>
      </c>
    </row>
    <row r="26" spans="1:15" ht="15" customHeight="1">
      <c r="A26" s="164" t="s">
        <v>150</v>
      </c>
      <c r="B26" s="185">
        <v>8.3299999999999999E-2</v>
      </c>
      <c r="C26" s="185"/>
      <c r="D26" s="185">
        <v>5.9799999999999999E-2</v>
      </c>
      <c r="E26" s="185"/>
      <c r="F26" s="185">
        <v>7.6799999999999993E-2</v>
      </c>
      <c r="G26" s="185"/>
      <c r="H26" s="185">
        <v>8.9200000000000002E-2</v>
      </c>
      <c r="I26" s="185"/>
      <c r="J26" s="185">
        <v>9.2999999999999999E-2</v>
      </c>
      <c r="K26" s="185"/>
      <c r="L26" s="185">
        <v>9.5799999999999996E-2</v>
      </c>
      <c r="M26" s="185"/>
      <c r="N26" s="185">
        <v>0.1</v>
      </c>
    </row>
    <row r="27" spans="1:15" ht="15" customHeight="1">
      <c r="A27" s="164" t="s">
        <v>151</v>
      </c>
      <c r="B27" s="185">
        <v>8.2100000000000006E-2</v>
      </c>
      <c r="C27" s="185"/>
      <c r="D27" s="185">
        <v>5.8200000000000002E-2</v>
      </c>
      <c r="E27" s="185"/>
      <c r="F27" s="185">
        <v>8.3900000000000002E-2</v>
      </c>
      <c r="G27" s="185"/>
      <c r="H27" s="185">
        <v>9.5200000000000007E-2</v>
      </c>
      <c r="I27" s="185"/>
      <c r="J27" s="185">
        <v>9.7699999999999995E-2</v>
      </c>
      <c r="K27" s="185"/>
      <c r="L27" s="185">
        <v>0.10100000000000001</v>
      </c>
      <c r="M27" s="185"/>
      <c r="N27" s="185">
        <v>0.1053</v>
      </c>
    </row>
    <row r="28" spans="1:15" ht="15" customHeight="1">
      <c r="A28" s="164" t="s">
        <v>152</v>
      </c>
      <c r="B28" s="185">
        <v>9.3200000000000005E-2</v>
      </c>
      <c r="C28" s="185"/>
      <c r="D28" s="185">
        <v>6.6900000000000001E-2</v>
      </c>
      <c r="E28" s="185"/>
      <c r="F28" s="185">
        <v>8.8499999999999995E-2</v>
      </c>
      <c r="G28" s="185"/>
      <c r="H28" s="185">
        <v>0.10050000000000001</v>
      </c>
      <c r="I28" s="185"/>
      <c r="J28" s="185">
        <v>0.1026</v>
      </c>
      <c r="K28" s="185"/>
      <c r="L28" s="185">
        <v>0.10489999999999999</v>
      </c>
      <c r="M28" s="185"/>
      <c r="N28" s="185">
        <v>0.11</v>
      </c>
    </row>
    <row r="29" spans="1:15" ht="15" customHeight="1">
      <c r="A29" s="164" t="s">
        <v>153</v>
      </c>
      <c r="B29" s="185">
        <v>0.1087</v>
      </c>
      <c r="C29" s="185"/>
      <c r="D29" s="185">
        <v>8.1199999999999994E-2</v>
      </c>
      <c r="E29" s="185"/>
      <c r="F29" s="185">
        <v>8.4900000000000003E-2</v>
      </c>
      <c r="G29" s="185"/>
      <c r="H29" s="185">
        <v>9.3200000000000005E-2</v>
      </c>
      <c r="I29" s="185"/>
      <c r="J29" s="185">
        <v>9.5600000000000004E-2</v>
      </c>
      <c r="K29" s="185"/>
      <c r="L29" s="185">
        <v>9.7699999999999995E-2</v>
      </c>
      <c r="M29" s="185"/>
      <c r="N29" s="185">
        <v>9.9699999999999997E-2</v>
      </c>
    </row>
    <row r="30" spans="1:15" ht="15" customHeight="1">
      <c r="A30" s="164" t="s">
        <v>154</v>
      </c>
      <c r="B30" s="185">
        <v>0.10009999999999999</v>
      </c>
      <c r="C30" s="185"/>
      <c r="D30" s="185">
        <v>7.51E-2</v>
      </c>
      <c r="E30" s="185"/>
      <c r="F30" s="185">
        <v>8.5500000000000007E-2</v>
      </c>
      <c r="G30" s="185"/>
      <c r="H30" s="185">
        <v>9.4500000000000001E-2</v>
      </c>
      <c r="I30" s="185"/>
      <c r="J30" s="185">
        <v>9.6500000000000002E-2</v>
      </c>
      <c r="K30" s="185"/>
      <c r="L30" s="185">
        <v>9.8599999999999993E-2</v>
      </c>
      <c r="M30" s="185"/>
      <c r="N30" s="185">
        <v>0.10059999999999999</v>
      </c>
    </row>
    <row r="31" spans="1:15" ht="15" customHeight="1">
      <c r="A31" s="164" t="s">
        <v>155</v>
      </c>
      <c r="B31" s="185">
        <v>8.4599999999999995E-2</v>
      </c>
      <c r="C31" s="185"/>
      <c r="D31" s="185">
        <v>5.4199999999999998E-2</v>
      </c>
      <c r="E31" s="185"/>
      <c r="F31" s="185">
        <v>7.8600000000000003E-2</v>
      </c>
      <c r="G31" s="185"/>
      <c r="H31" s="185">
        <v>8.8499999999999995E-2</v>
      </c>
      <c r="I31" s="185"/>
      <c r="J31" s="185">
        <v>9.0899999999999995E-2</v>
      </c>
      <c r="K31" s="185"/>
      <c r="L31" s="185">
        <v>9.3600000000000003E-2</v>
      </c>
      <c r="M31" s="185"/>
      <c r="N31" s="185">
        <v>9.5500000000000002E-2</v>
      </c>
    </row>
    <row r="32" spans="1:15" ht="15" customHeight="1">
      <c r="A32" s="164"/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</row>
    <row r="33" spans="1:15" ht="15" customHeight="1">
      <c r="A33" s="297" t="s">
        <v>156</v>
      </c>
      <c r="B33" s="297"/>
      <c r="C33" s="297"/>
      <c r="D33" s="297"/>
      <c r="E33" s="297"/>
      <c r="F33" s="297"/>
      <c r="G33" s="297"/>
      <c r="H33" s="297"/>
      <c r="I33" s="297"/>
      <c r="J33" s="297"/>
      <c r="K33" s="297"/>
      <c r="L33" s="297"/>
      <c r="M33" s="297"/>
      <c r="N33" s="297"/>
      <c r="O33" s="157"/>
    </row>
    <row r="34" spans="1:15" ht="15" customHeight="1">
      <c r="A34" s="164" t="s">
        <v>1</v>
      </c>
      <c r="B34" s="185">
        <v>6.25E-2</v>
      </c>
      <c r="C34" s="185"/>
      <c r="D34" s="185">
        <v>3.4500000000000003E-2</v>
      </c>
      <c r="E34" s="185"/>
      <c r="F34" s="185">
        <v>7.0099999999999996E-2</v>
      </c>
      <c r="G34" s="185"/>
      <c r="H34" s="185">
        <v>8.1900000000000001E-2</v>
      </c>
      <c r="I34" s="185"/>
      <c r="J34" s="185">
        <v>8.5500000000000007E-2</v>
      </c>
      <c r="K34" s="185"/>
      <c r="L34" s="185">
        <v>8.6900000000000005E-2</v>
      </c>
      <c r="M34" s="185"/>
      <c r="N34" s="185">
        <v>8.8599999999999998E-2</v>
      </c>
    </row>
    <row r="35" spans="1:15" ht="15" customHeight="1">
      <c r="A35" s="164" t="s">
        <v>2</v>
      </c>
      <c r="B35" s="185">
        <v>0.06</v>
      </c>
      <c r="C35" s="185"/>
      <c r="D35" s="185">
        <v>3.0200000000000001E-2</v>
      </c>
      <c r="E35" s="185"/>
      <c r="F35" s="185">
        <v>5.8700000000000002E-2</v>
      </c>
      <c r="G35" s="185"/>
      <c r="H35" s="185">
        <v>7.2900000000000006E-2</v>
      </c>
      <c r="I35" s="185"/>
      <c r="J35" s="185">
        <v>7.4399999999999994E-2</v>
      </c>
      <c r="K35" s="185"/>
      <c r="L35" s="185">
        <v>7.5899999999999995E-2</v>
      </c>
      <c r="M35" s="185"/>
      <c r="N35" s="185">
        <v>7.9100000000000004E-2</v>
      </c>
    </row>
    <row r="36" spans="1:15" ht="15" customHeight="1">
      <c r="A36" s="164" t="s">
        <v>3</v>
      </c>
      <c r="B36" s="185">
        <v>7.1499999999999994E-2</v>
      </c>
      <c r="C36" s="185"/>
      <c r="D36" s="185">
        <v>4.2900000000000001E-2</v>
      </c>
      <c r="E36" s="185"/>
      <c r="F36" s="185">
        <v>7.0900000000000005E-2</v>
      </c>
      <c r="G36" s="185"/>
      <c r="H36" s="185">
        <v>8.0699999999999994E-2</v>
      </c>
      <c r="I36" s="185"/>
      <c r="J36" s="185">
        <v>8.2100000000000006E-2</v>
      </c>
      <c r="K36" s="185"/>
      <c r="L36" s="185">
        <v>8.3099999999999993E-2</v>
      </c>
      <c r="M36" s="185"/>
      <c r="N36" s="185">
        <v>8.6300000000000002E-2</v>
      </c>
    </row>
    <row r="37" spans="1:15" ht="15" customHeight="1">
      <c r="A37" s="164" t="s">
        <v>4</v>
      </c>
      <c r="B37" s="185">
        <v>8.8300000000000003E-2</v>
      </c>
      <c r="C37" s="185"/>
      <c r="D37" s="185">
        <v>5.5100000000000003E-2</v>
      </c>
      <c r="E37" s="185"/>
      <c r="F37" s="185">
        <v>6.5699999999999995E-2</v>
      </c>
      <c r="G37" s="185"/>
      <c r="H37" s="185">
        <v>7.6799999999999993E-2</v>
      </c>
      <c r="I37" s="185"/>
      <c r="J37" s="185">
        <v>7.7700000000000005E-2</v>
      </c>
      <c r="K37" s="185"/>
      <c r="L37" s="185">
        <v>7.8899999999999998E-2</v>
      </c>
      <c r="M37" s="185"/>
      <c r="N37" s="185">
        <v>8.2900000000000001E-2</v>
      </c>
    </row>
    <row r="38" spans="1:15" ht="15" customHeight="1">
      <c r="A38" s="164" t="s">
        <v>5</v>
      </c>
      <c r="B38" s="185">
        <v>8.2699999999999996E-2</v>
      </c>
      <c r="C38" s="185"/>
      <c r="D38" s="185">
        <v>5.0200000000000002E-2</v>
      </c>
      <c r="E38" s="185"/>
      <c r="F38" s="185">
        <v>6.4399999999999999E-2</v>
      </c>
      <c r="G38" s="185"/>
      <c r="H38" s="185">
        <v>7.4800000000000005E-2</v>
      </c>
      <c r="I38" s="185"/>
      <c r="J38" s="185">
        <v>7.5700000000000003E-2</v>
      </c>
      <c r="K38" s="185"/>
      <c r="L38" s="185">
        <v>7.7499999999999999E-2</v>
      </c>
      <c r="M38" s="185"/>
      <c r="N38" s="185">
        <v>8.1600000000000006E-2</v>
      </c>
    </row>
    <row r="39" spans="1:15" ht="15" customHeight="1">
      <c r="A39" s="164" t="s">
        <v>6</v>
      </c>
      <c r="B39" s="185">
        <v>8.4400000000000003E-2</v>
      </c>
      <c r="C39" s="185"/>
      <c r="D39" s="185">
        <v>5.0700000000000002E-2</v>
      </c>
      <c r="E39" s="185"/>
      <c r="F39" s="185">
        <v>6.3500000000000001E-2</v>
      </c>
      <c r="G39" s="185"/>
      <c r="H39" s="185">
        <v>7.4300000000000005E-2</v>
      </c>
      <c r="I39" s="185"/>
      <c r="J39" s="185">
        <v>7.5399999999999995E-2</v>
      </c>
      <c r="K39" s="185"/>
      <c r="L39" s="185">
        <v>7.5999999999999998E-2</v>
      </c>
      <c r="M39" s="185"/>
      <c r="N39" s="185">
        <v>7.9500000000000001E-2</v>
      </c>
    </row>
    <row r="40" spans="1:15" ht="15" customHeight="1">
      <c r="A40" s="170">
        <v>1998</v>
      </c>
      <c r="B40" s="185">
        <v>8.3500000000000005E-2</v>
      </c>
      <c r="C40" s="185"/>
      <c r="D40" s="185">
        <v>4.8099999999999997E-2</v>
      </c>
      <c r="E40" s="185"/>
      <c r="F40" s="185">
        <v>5.2600000000000001E-2</v>
      </c>
      <c r="G40" s="185"/>
      <c r="H40" s="185">
        <v>6.7699999999999996E-2</v>
      </c>
      <c r="I40" s="185"/>
      <c r="J40" s="185">
        <v>6.9099999999999995E-2</v>
      </c>
      <c r="K40" s="185"/>
      <c r="L40" s="185">
        <v>7.0400000000000004E-2</v>
      </c>
      <c r="M40" s="185"/>
      <c r="N40" s="185">
        <v>7.2599999999999998E-2</v>
      </c>
    </row>
    <row r="41" spans="1:15" ht="15" customHeight="1">
      <c r="A41" s="170">
        <v>1999</v>
      </c>
      <c r="B41" s="185">
        <v>0.08</v>
      </c>
      <c r="C41" s="185"/>
      <c r="D41" s="185">
        <v>4.6600000000000003E-2</v>
      </c>
      <c r="E41" s="185"/>
      <c r="F41" s="185">
        <v>5.6500000000000002E-2</v>
      </c>
      <c r="G41" s="185"/>
      <c r="H41" s="185">
        <v>7.2099999999999997E-2</v>
      </c>
      <c r="I41" s="185"/>
      <c r="J41" s="185">
        <v>7.51E-2</v>
      </c>
      <c r="K41" s="185"/>
      <c r="L41" s="185">
        <v>7.6200000000000004E-2</v>
      </c>
      <c r="M41" s="185"/>
      <c r="N41" s="185">
        <v>7.8799999999999995E-2</v>
      </c>
    </row>
    <row r="42" spans="1:15" ht="15" customHeight="1">
      <c r="A42" s="170">
        <v>2000</v>
      </c>
      <c r="B42" s="185">
        <v>9.2299999999999993E-2</v>
      </c>
      <c r="C42" s="185"/>
      <c r="D42" s="185">
        <v>5.8500000000000003E-2</v>
      </c>
      <c r="E42" s="185"/>
      <c r="F42" s="185">
        <v>6.0299999999999999E-2</v>
      </c>
      <c r="G42" s="185"/>
      <c r="H42" s="185">
        <v>7.8799999999999995E-2</v>
      </c>
      <c r="I42" s="185"/>
      <c r="J42" s="185">
        <v>8.0600000000000005E-2</v>
      </c>
      <c r="K42" s="185"/>
      <c r="L42" s="185">
        <v>8.2400000000000001E-2</v>
      </c>
      <c r="M42" s="185"/>
      <c r="N42" s="185">
        <v>8.3599999999999994E-2</v>
      </c>
    </row>
    <row r="43" spans="1:15" ht="15" customHeight="1">
      <c r="A43" s="170">
        <v>2001</v>
      </c>
      <c r="B43" s="185">
        <v>6.9099999999999995E-2</v>
      </c>
      <c r="C43" s="185"/>
      <c r="D43" s="185">
        <v>3.44E-2</v>
      </c>
      <c r="E43" s="185"/>
      <c r="F43" s="185">
        <v>5.0200000000000002E-2</v>
      </c>
      <c r="G43" s="185"/>
      <c r="H43" s="185">
        <v>7.4700000000000003E-2</v>
      </c>
      <c r="I43" s="185"/>
      <c r="J43" s="185">
        <v>7.5899999999999995E-2</v>
      </c>
      <c r="K43" s="185"/>
      <c r="L43" s="185">
        <v>7.7799999999999994E-2</v>
      </c>
      <c r="M43" s="185"/>
      <c r="N43" s="185">
        <v>8.0199999999999994E-2</v>
      </c>
    </row>
    <row r="44" spans="1:15" ht="15" customHeight="1">
      <c r="A44" s="170"/>
      <c r="B44" s="185"/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</row>
    <row r="45" spans="1:15" ht="15" customHeight="1">
      <c r="A45" s="297" t="s">
        <v>158</v>
      </c>
      <c r="B45" s="297"/>
      <c r="C45" s="297"/>
      <c r="D45" s="297"/>
      <c r="E45" s="297"/>
      <c r="F45" s="297"/>
      <c r="G45" s="297"/>
      <c r="H45" s="297"/>
      <c r="I45" s="297"/>
      <c r="J45" s="297"/>
      <c r="K45" s="297"/>
      <c r="L45" s="297"/>
      <c r="M45" s="297"/>
      <c r="N45" s="297"/>
    </row>
    <row r="46" spans="1:15" ht="15" customHeight="1">
      <c r="A46" s="170">
        <v>2002</v>
      </c>
      <c r="B46" s="185">
        <v>4.6699999999999998E-2</v>
      </c>
      <c r="C46" s="185"/>
      <c r="D46" s="185">
        <v>1.6199999999999999E-2</v>
      </c>
      <c r="E46" s="185"/>
      <c r="F46" s="185">
        <v>4.6100000000000002E-2</v>
      </c>
      <c r="G46" s="185"/>
      <c r="H46" s="185"/>
      <c r="I46" s="185" t="s">
        <v>180</v>
      </c>
      <c r="J46" s="185">
        <v>7.1900000000000006E-2</v>
      </c>
      <c r="K46" s="185"/>
      <c r="L46" s="185">
        <v>7.3700000000000002E-2</v>
      </c>
      <c r="M46" s="185"/>
      <c r="N46" s="185">
        <v>8.0199999999999994E-2</v>
      </c>
    </row>
    <row r="47" spans="1:15" ht="15" customHeight="1">
      <c r="A47" s="170">
        <v>2003</v>
      </c>
      <c r="B47" s="185">
        <v>4.1200000000000001E-2</v>
      </c>
      <c r="C47" s="185"/>
      <c r="D47" s="185">
        <v>1.01E-2</v>
      </c>
      <c r="E47" s="185"/>
      <c r="F47" s="185">
        <v>4.0099999999999997E-2</v>
      </c>
      <c r="G47" s="185"/>
      <c r="H47" s="185"/>
      <c r="I47" s="185"/>
      <c r="J47" s="185">
        <v>6.4000000000000001E-2</v>
      </c>
      <c r="K47" s="185"/>
      <c r="L47" s="185">
        <v>6.5799999999999997E-2</v>
      </c>
      <c r="M47" s="185"/>
      <c r="N47" s="185">
        <v>6.8400000000000002E-2</v>
      </c>
    </row>
    <row r="48" spans="1:15" ht="15" customHeight="1">
      <c r="A48" s="170">
        <v>2004</v>
      </c>
      <c r="B48" s="185">
        <v>4.3400000000000001E-2</v>
      </c>
      <c r="C48" s="185"/>
      <c r="D48" s="185">
        <v>1.38E-2</v>
      </c>
      <c r="E48" s="185"/>
      <c r="F48" s="185">
        <v>4.2700000000000002E-2</v>
      </c>
      <c r="G48" s="185"/>
      <c r="H48" s="185"/>
      <c r="I48" s="185"/>
      <c r="J48" s="185">
        <v>6.0400000000000002E-2</v>
      </c>
      <c r="K48" s="185"/>
      <c r="L48" s="185">
        <v>6.1600000000000002E-2</v>
      </c>
      <c r="M48" s="185"/>
      <c r="N48" s="185">
        <v>6.4000000000000001E-2</v>
      </c>
    </row>
    <row r="49" spans="1:16" s="156" customFormat="1" ht="15" customHeight="1">
      <c r="A49" s="170">
        <v>2005</v>
      </c>
      <c r="B49" s="185">
        <v>6.1899999999999997E-2</v>
      </c>
      <c r="C49" s="185"/>
      <c r="D49" s="185">
        <v>3.1600000000000003E-2</v>
      </c>
      <c r="E49" s="185"/>
      <c r="F49" s="185">
        <v>4.2900000000000001E-2</v>
      </c>
      <c r="G49" s="185"/>
      <c r="H49" s="185"/>
      <c r="I49" s="185"/>
      <c r="J49" s="185">
        <v>5.4399999999999997E-2</v>
      </c>
      <c r="K49" s="185"/>
      <c r="L49" s="185">
        <v>5.6500000000000002E-2</v>
      </c>
      <c r="M49" s="185"/>
      <c r="N49" s="185">
        <v>5.9299999999999999E-2</v>
      </c>
      <c r="P49" s="154"/>
    </row>
    <row r="50" spans="1:16" s="156" customFormat="1" ht="15" customHeight="1">
      <c r="A50" s="170">
        <v>2006</v>
      </c>
      <c r="B50" s="185">
        <v>7.9600000000000004E-2</v>
      </c>
      <c r="C50" s="185"/>
      <c r="D50" s="185">
        <v>4.7300000000000002E-2</v>
      </c>
      <c r="E50" s="185"/>
      <c r="F50" s="185">
        <v>4.8000000000000001E-2</v>
      </c>
      <c r="G50" s="185"/>
      <c r="H50" s="185"/>
      <c r="I50" s="185"/>
      <c r="J50" s="185">
        <v>5.8400000000000001E-2</v>
      </c>
      <c r="K50" s="185"/>
      <c r="L50" s="185">
        <v>6.0699999999999997E-2</v>
      </c>
      <c r="M50" s="185"/>
      <c r="N50" s="185">
        <v>6.3200000000000006E-2</v>
      </c>
      <c r="P50" s="154"/>
    </row>
    <row r="51" spans="1:16" s="156" customFormat="1" ht="15" customHeight="1">
      <c r="A51" s="170">
        <v>2007</v>
      </c>
      <c r="B51" s="185">
        <v>8.0500000000000002E-2</v>
      </c>
      <c r="C51" s="185"/>
      <c r="D51" s="185">
        <v>4.41E-2</v>
      </c>
      <c r="E51" s="185"/>
      <c r="F51" s="185">
        <v>4.6300000000000001E-2</v>
      </c>
      <c r="G51" s="185"/>
      <c r="H51" s="185"/>
      <c r="I51" s="185"/>
      <c r="J51" s="185">
        <v>5.9400000000000001E-2</v>
      </c>
      <c r="K51" s="185"/>
      <c r="L51" s="185">
        <v>6.0699999999999997E-2</v>
      </c>
      <c r="M51" s="185"/>
      <c r="N51" s="185">
        <v>6.3299999999999995E-2</v>
      </c>
      <c r="P51" s="154"/>
    </row>
    <row r="52" spans="1:16" s="156" customFormat="1" ht="15" customHeight="1">
      <c r="A52" s="170">
        <v>2008</v>
      </c>
      <c r="B52" s="186">
        <v>5.0900000000000001E-2</v>
      </c>
      <c r="C52" s="186"/>
      <c r="D52" s="186">
        <v>1.4800000000000001E-2</v>
      </c>
      <c r="E52" s="186"/>
      <c r="F52" s="186">
        <v>3.6600000000000001E-2</v>
      </c>
      <c r="G52" s="186"/>
      <c r="H52" s="186"/>
      <c r="I52" s="186"/>
      <c r="J52" s="186">
        <v>6.1800000000000001E-2</v>
      </c>
      <c r="K52" s="186"/>
      <c r="L52" s="186">
        <v>6.5299999999999997E-2</v>
      </c>
      <c r="M52" s="186"/>
      <c r="N52" s="186">
        <v>7.2499999999999995E-2</v>
      </c>
      <c r="P52" s="154"/>
    </row>
    <row r="53" spans="1:16" s="156" customFormat="1" ht="15" customHeight="1">
      <c r="A53" s="172">
        <v>2009</v>
      </c>
      <c r="B53" s="186">
        <v>3.2500000000000001E-2</v>
      </c>
      <c r="C53" s="186"/>
      <c r="D53" s="186">
        <v>1.6000000000000001E-3</v>
      </c>
      <c r="E53" s="186"/>
      <c r="F53" s="186">
        <v>3.2599999999999997E-2</v>
      </c>
      <c r="G53" s="186"/>
      <c r="H53" s="186"/>
      <c r="I53" s="186"/>
      <c r="J53" s="186">
        <v>5.7508333333333349E-2</v>
      </c>
      <c r="K53" s="186"/>
      <c r="L53" s="186">
        <v>6.0391666666666656E-2</v>
      </c>
      <c r="M53" s="186"/>
      <c r="N53" s="186">
        <v>7.0550000000000002E-2</v>
      </c>
      <c r="P53" s="154"/>
    </row>
    <row r="54" spans="1:16" s="156" customFormat="1" ht="15" customHeight="1">
      <c r="A54" s="172"/>
      <c r="B54" s="186"/>
      <c r="C54" s="186"/>
      <c r="D54" s="186"/>
      <c r="E54" s="186"/>
      <c r="F54" s="186"/>
      <c r="G54" s="186"/>
      <c r="H54" s="186"/>
      <c r="I54" s="186"/>
      <c r="J54" s="186"/>
      <c r="K54" s="186"/>
      <c r="L54" s="186"/>
      <c r="M54" s="186"/>
      <c r="N54" s="186"/>
      <c r="P54" s="154"/>
    </row>
    <row r="55" spans="1:16" s="156" customFormat="1" ht="15" customHeight="1">
      <c r="A55" s="297" t="s">
        <v>159</v>
      </c>
      <c r="B55" s="297"/>
      <c r="C55" s="297"/>
      <c r="D55" s="297"/>
      <c r="E55" s="297"/>
      <c r="F55" s="297"/>
      <c r="G55" s="297"/>
      <c r="H55" s="297"/>
      <c r="I55" s="297"/>
      <c r="J55" s="297"/>
      <c r="K55" s="297"/>
      <c r="L55" s="297"/>
      <c r="M55" s="297"/>
      <c r="N55" s="297"/>
      <c r="P55" s="154"/>
    </row>
    <row r="56" spans="1:16" s="156" customFormat="1" ht="15" customHeight="1">
      <c r="A56" s="172">
        <v>2010</v>
      </c>
      <c r="B56" s="186">
        <v>3.2499999999999994E-2</v>
      </c>
      <c r="C56" s="186"/>
      <c r="D56" s="186">
        <v>1.4E-3</v>
      </c>
      <c r="E56" s="186"/>
      <c r="F56" s="186">
        <v>3.2199999999999999E-2</v>
      </c>
      <c r="G56" s="186"/>
      <c r="H56" s="186"/>
      <c r="I56" s="186"/>
      <c r="J56" s="186">
        <v>5.2400000000000002E-2</v>
      </c>
      <c r="K56" s="186"/>
      <c r="L56" s="186">
        <v>5.4600000000000003E-2</v>
      </c>
      <c r="M56" s="186"/>
      <c r="N56" s="186">
        <v>5.96E-2</v>
      </c>
      <c r="P56" s="154"/>
    </row>
    <row r="57" spans="1:16" s="156" customFormat="1" ht="15" customHeight="1">
      <c r="A57" s="172">
        <v>2011</v>
      </c>
      <c r="B57" s="186">
        <v>3.2500000000000001E-2</v>
      </c>
      <c r="C57" s="186"/>
      <c r="D57" s="186">
        <v>5.9999999999999995E-4</v>
      </c>
      <c r="E57" s="186"/>
      <c r="F57" s="186">
        <v>2.7799999999999998E-2</v>
      </c>
      <c r="G57" s="186"/>
      <c r="H57" s="186"/>
      <c r="I57" s="186"/>
      <c r="J57" s="186">
        <v>4.7800000000000002E-2</v>
      </c>
      <c r="K57" s="186"/>
      <c r="L57" s="186">
        <v>5.04E-2</v>
      </c>
      <c r="M57" s="186"/>
      <c r="N57" s="186">
        <v>5.57E-2</v>
      </c>
      <c r="P57" s="154"/>
    </row>
    <row r="58" spans="1:16" s="156" customFormat="1" ht="15" customHeight="1">
      <c r="A58" s="172">
        <v>2012</v>
      </c>
      <c r="B58" s="186">
        <v>3.2500000000000001E-2</v>
      </c>
      <c r="C58" s="186"/>
      <c r="D58" s="186">
        <v>8.9999999999999998E-4</v>
      </c>
      <c r="E58" s="186"/>
      <c r="F58" s="186">
        <v>1.7999999999999999E-2</v>
      </c>
      <c r="G58" s="186"/>
      <c r="H58" s="186"/>
      <c r="I58" s="186"/>
      <c r="J58" s="186">
        <v>3.8300000000000001E-2</v>
      </c>
      <c r="K58" s="186"/>
      <c r="L58" s="186">
        <v>4.1300000000000003E-2</v>
      </c>
      <c r="M58" s="186"/>
      <c r="N58" s="186">
        <v>4.8599999999999997E-2</v>
      </c>
      <c r="P58" s="154"/>
    </row>
    <row r="59" spans="1:16" s="156" customFormat="1" ht="15" customHeight="1">
      <c r="A59" s="172">
        <v>2013</v>
      </c>
      <c r="B59" s="186">
        <v>3.2500000000000001E-2</v>
      </c>
      <c r="C59" s="186"/>
      <c r="D59" s="186">
        <v>5.9999999999999995E-4</v>
      </c>
      <c r="E59" s="186"/>
      <c r="F59" s="186">
        <v>2.35E-2</v>
      </c>
      <c r="G59" s="186"/>
      <c r="H59" s="186"/>
      <c r="I59" s="186"/>
      <c r="J59" s="186">
        <v>4.24E-2</v>
      </c>
      <c r="K59" s="186"/>
      <c r="L59" s="186">
        <v>4.4699999999999997E-2</v>
      </c>
      <c r="M59" s="186"/>
      <c r="N59" s="186">
        <v>4.9799999999999997E-2</v>
      </c>
      <c r="P59" s="154"/>
    </row>
    <row r="60" spans="1:16" s="156" customFormat="1" ht="15" customHeight="1" thickBot="1">
      <c r="A60" s="175"/>
      <c r="B60" s="187"/>
      <c r="C60" s="187"/>
      <c r="D60" s="187"/>
      <c r="E60" s="187"/>
      <c r="F60" s="187"/>
      <c r="G60" s="187"/>
      <c r="H60" s="187"/>
      <c r="I60" s="187"/>
      <c r="J60" s="187"/>
      <c r="K60" s="187"/>
      <c r="L60" s="187"/>
      <c r="M60" s="187"/>
      <c r="N60" s="187"/>
      <c r="P60" s="154"/>
    </row>
    <row r="61" spans="1:16" s="156" customFormat="1" ht="15" customHeight="1" thickTop="1">
      <c r="B61" s="186"/>
      <c r="C61" s="186"/>
      <c r="D61" s="186"/>
      <c r="E61" s="186"/>
      <c r="F61" s="186"/>
      <c r="G61" s="186"/>
      <c r="H61" s="186"/>
      <c r="I61" s="186"/>
      <c r="J61" s="186"/>
      <c r="K61" s="186"/>
      <c r="L61" s="186"/>
      <c r="M61" s="186"/>
      <c r="N61" s="186"/>
      <c r="P61" s="154"/>
    </row>
    <row r="62" spans="1:16" s="156" customFormat="1" ht="15" customHeight="1">
      <c r="A62" s="156" t="s">
        <v>181</v>
      </c>
      <c r="B62" s="186"/>
      <c r="C62" s="186"/>
      <c r="D62" s="186"/>
      <c r="E62" s="186"/>
      <c r="F62" s="186"/>
      <c r="G62" s="186"/>
      <c r="H62" s="186"/>
      <c r="I62" s="186"/>
      <c r="J62" s="186"/>
      <c r="K62" s="186"/>
      <c r="L62" s="186"/>
      <c r="M62" s="186"/>
      <c r="N62" s="186"/>
      <c r="P62" s="154"/>
    </row>
    <row r="63" spans="1:16" s="156" customFormat="1" ht="15" customHeight="1">
      <c r="B63" s="186"/>
      <c r="C63" s="186"/>
      <c r="D63" s="186"/>
      <c r="E63" s="186"/>
      <c r="F63" s="186"/>
      <c r="G63" s="186"/>
      <c r="H63" s="186"/>
      <c r="I63" s="186"/>
      <c r="J63" s="186"/>
      <c r="K63" s="186"/>
      <c r="L63" s="186"/>
      <c r="M63" s="186"/>
      <c r="N63" s="186"/>
      <c r="P63" s="154"/>
    </row>
    <row r="64" spans="1:16" s="156" customFormat="1" ht="15" customHeight="1">
      <c r="A64" s="154" t="s">
        <v>182</v>
      </c>
      <c r="B64" s="188"/>
      <c r="C64" s="154"/>
      <c r="D64" s="188"/>
      <c r="E64" s="154"/>
      <c r="F64" s="188"/>
      <c r="G64" s="154"/>
      <c r="H64" s="188"/>
      <c r="I64" s="154"/>
      <c r="J64" s="188"/>
      <c r="K64" s="154"/>
      <c r="L64" s="188"/>
      <c r="M64" s="154"/>
      <c r="N64" s="188"/>
      <c r="P64" s="154"/>
    </row>
    <row r="65" spans="1:16" s="156" customFormat="1" ht="15" customHeight="1">
      <c r="A65" s="154" t="s">
        <v>183</v>
      </c>
      <c r="B65" s="188"/>
      <c r="C65" s="154"/>
      <c r="D65" s="188"/>
      <c r="E65" s="154"/>
      <c r="F65" s="188"/>
      <c r="G65" s="154"/>
      <c r="H65" s="188"/>
      <c r="I65" s="154"/>
      <c r="J65" s="188"/>
      <c r="K65" s="154"/>
      <c r="L65" s="188"/>
      <c r="M65" s="154"/>
      <c r="N65" s="188"/>
      <c r="P65" s="154"/>
    </row>
    <row r="66" spans="1:16" s="156" customFormat="1" ht="15" customHeight="1">
      <c r="A66" s="154"/>
      <c r="B66" s="188"/>
      <c r="C66" s="154"/>
      <c r="D66" s="188"/>
      <c r="E66" s="154"/>
      <c r="F66" s="188"/>
      <c r="G66" s="154"/>
      <c r="H66" s="188"/>
      <c r="I66" s="154"/>
      <c r="J66" s="188"/>
      <c r="K66" s="154"/>
      <c r="L66" s="188"/>
      <c r="M66" s="154"/>
      <c r="N66" s="188"/>
      <c r="P66" s="154"/>
    </row>
    <row r="67" spans="1:16" ht="15" customHeight="1"/>
    <row r="68" spans="1:16" ht="15" customHeight="1"/>
    <row r="69" spans="1:16" ht="15" customHeight="1"/>
    <row r="70" spans="1:16" ht="15" customHeight="1"/>
    <row r="71" spans="1:16" ht="15" customHeight="1"/>
    <row r="72" spans="1:16" ht="15" customHeight="1"/>
    <row r="73" spans="1:16" ht="15" customHeight="1"/>
    <row r="74" spans="1:16" ht="15" customHeight="1"/>
    <row r="75" spans="1:16" ht="15" customHeight="1"/>
    <row r="76" spans="1:16" ht="15" customHeight="1"/>
    <row r="77" spans="1:16" ht="15" customHeight="1"/>
    <row r="78" spans="1:16" ht="15" customHeight="1"/>
    <row r="79" spans="1:16" ht="15" customHeight="1"/>
    <row r="80" spans="1:16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</sheetData>
  <mergeCells count="6">
    <mergeCell ref="A55:N55"/>
    <mergeCell ref="A4:N4"/>
    <mergeCell ref="A12:N12"/>
    <mergeCell ref="A22:N22"/>
    <mergeCell ref="A33:N33"/>
    <mergeCell ref="A45:N45"/>
  </mergeCells>
  <printOptions horizontalCentered="1" verticalCentered="1"/>
  <pageMargins left="0.5" right="0.5" top="0.5" bottom="0.5" header="0.5" footer="0.5"/>
  <pageSetup scale="6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7"/>
  <sheetViews>
    <sheetView zoomScaleNormal="100" workbookViewId="0">
      <selection activeCell="L1" sqref="L1:M2"/>
    </sheetView>
  </sheetViews>
  <sheetFormatPr defaultColWidth="9.77734375" defaultRowHeight="15"/>
  <cols>
    <col min="1" max="1" width="9.77734375" style="154" customWidth="1"/>
    <col min="2" max="2" width="7.77734375" style="154" customWidth="1"/>
    <col min="3" max="3" width="2.77734375" style="154" customWidth="1"/>
    <col min="4" max="4" width="10.88671875" style="154" customWidth="1"/>
    <col min="5" max="5" width="2.77734375" style="154" customWidth="1"/>
    <col min="6" max="6" width="10.88671875" style="154" customWidth="1"/>
    <col min="7" max="7" width="2.77734375" style="154" customWidth="1"/>
    <col min="8" max="8" width="7.77734375" style="154" customWidth="1"/>
    <col min="9" max="9" width="2.77734375" style="154" customWidth="1"/>
    <col min="10" max="10" width="7.77734375" style="154" customWidth="1"/>
    <col min="11" max="11" width="2.77734375" style="154" customWidth="1"/>
    <col min="12" max="12" width="7.77734375" style="154" customWidth="1"/>
    <col min="13" max="13" width="2.77734375" style="154" customWidth="1"/>
    <col min="14" max="14" width="7.77734375" style="154" customWidth="1"/>
    <col min="15" max="15" width="2.77734375" style="156" customWidth="1"/>
    <col min="16" max="16384" width="9.77734375" style="154"/>
  </cols>
  <sheetData>
    <row r="1" spans="1:15" ht="15.75">
      <c r="L1" s="155"/>
    </row>
    <row r="2" spans="1:15" ht="15.75">
      <c r="L2" s="155"/>
    </row>
    <row r="4" spans="1:15" ht="20.25">
      <c r="A4" s="177" t="s">
        <v>167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57"/>
    </row>
    <row r="5" spans="1:15" ht="21" thickBot="1">
      <c r="A5" s="177"/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57"/>
    </row>
    <row r="6" spans="1:15" ht="14.25" customHeight="1" thickTop="1">
      <c r="A6" s="184"/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</row>
    <row r="7" spans="1:15" ht="15.75">
      <c r="A7" s="159"/>
      <c r="B7" s="159"/>
      <c r="C7" s="159"/>
      <c r="D7" s="159" t="s">
        <v>168</v>
      </c>
      <c r="E7" s="159"/>
      <c r="F7" s="159" t="s">
        <v>168</v>
      </c>
      <c r="G7" s="159"/>
      <c r="H7" s="159" t="s">
        <v>169</v>
      </c>
      <c r="I7" s="159"/>
      <c r="J7" s="159" t="s">
        <v>169</v>
      </c>
      <c r="K7" s="159"/>
      <c r="L7" s="159" t="s">
        <v>169</v>
      </c>
      <c r="M7" s="159"/>
      <c r="N7" s="159" t="s">
        <v>169</v>
      </c>
    </row>
    <row r="8" spans="1:15" ht="15.75">
      <c r="A8" s="159"/>
      <c r="B8" s="159" t="s">
        <v>170</v>
      </c>
      <c r="C8" s="159"/>
      <c r="D8" s="159" t="s">
        <v>171</v>
      </c>
      <c r="E8" s="159"/>
      <c r="F8" s="159" t="s">
        <v>172</v>
      </c>
      <c r="G8" s="159"/>
      <c r="H8" s="159" t="s">
        <v>173</v>
      </c>
      <c r="I8" s="159"/>
      <c r="J8" s="159" t="s">
        <v>173</v>
      </c>
      <c r="K8" s="159"/>
      <c r="L8" s="159" t="s">
        <v>173</v>
      </c>
      <c r="M8" s="159"/>
      <c r="N8" s="159" t="s">
        <v>173</v>
      </c>
    </row>
    <row r="9" spans="1:15" ht="15.75">
      <c r="A9" s="159"/>
      <c r="B9" s="159" t="s">
        <v>94</v>
      </c>
      <c r="C9" s="159"/>
      <c r="D9" s="159" t="s">
        <v>174</v>
      </c>
      <c r="E9" s="159"/>
      <c r="F9" s="159" t="s">
        <v>175</v>
      </c>
      <c r="G9" s="159"/>
      <c r="H9" s="160" t="s">
        <v>176</v>
      </c>
      <c r="I9" s="159" t="s">
        <v>180</v>
      </c>
      <c r="J9" s="159" t="s">
        <v>184</v>
      </c>
      <c r="K9" s="159"/>
      <c r="L9" s="159" t="s">
        <v>65</v>
      </c>
      <c r="M9" s="159"/>
      <c r="N9" s="160" t="s">
        <v>179</v>
      </c>
    </row>
    <row r="10" spans="1:15" ht="15" customHeight="1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</row>
    <row r="11" spans="1:15" ht="15" customHeight="1">
      <c r="A11" s="157"/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</row>
    <row r="12" spans="1:15" s="156" customFormat="1" ht="15" customHeight="1">
      <c r="A12" s="180"/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</row>
    <row r="13" spans="1:15" s="156" customFormat="1" ht="15" customHeight="1">
      <c r="A13" s="190">
        <v>2007</v>
      </c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</row>
    <row r="14" spans="1:15" s="156" customFormat="1" ht="15" customHeight="1">
      <c r="A14" s="164" t="s">
        <v>185</v>
      </c>
      <c r="B14" s="186">
        <v>8.2500000000000004E-2</v>
      </c>
      <c r="C14" s="186"/>
      <c r="D14" s="186">
        <v>4.9599999999999998E-2</v>
      </c>
      <c r="E14" s="186"/>
      <c r="F14" s="186">
        <v>4.7600000000000003E-2</v>
      </c>
      <c r="G14" s="186"/>
      <c r="H14" s="186"/>
      <c r="I14" s="186"/>
      <c r="J14" s="186">
        <v>5.7799999999999997E-2</v>
      </c>
      <c r="K14" s="186"/>
      <c r="L14" s="186">
        <v>5.96E-2</v>
      </c>
      <c r="M14" s="186"/>
      <c r="N14" s="186">
        <v>6.1600000000000002E-2</v>
      </c>
    </row>
    <row r="15" spans="1:15" s="156" customFormat="1" ht="15" customHeight="1">
      <c r="A15" s="164" t="s">
        <v>186</v>
      </c>
      <c r="B15" s="186">
        <v>8.2500000000000004E-2</v>
      </c>
      <c r="C15" s="186"/>
      <c r="D15" s="186">
        <v>5.0200000000000002E-2</v>
      </c>
      <c r="E15" s="186"/>
      <c r="F15" s="186">
        <v>4.7199999999999999E-2</v>
      </c>
      <c r="G15" s="186"/>
      <c r="H15" s="186"/>
      <c r="I15" s="186"/>
      <c r="J15" s="186">
        <v>5.7299999999999997E-2</v>
      </c>
      <c r="K15" s="186"/>
      <c r="L15" s="186">
        <v>5.8999999999999997E-2</v>
      </c>
      <c r="M15" s="186"/>
      <c r="N15" s="186">
        <v>6.0999999999999999E-2</v>
      </c>
    </row>
    <row r="16" spans="1:15" s="156" customFormat="1" ht="15" customHeight="1">
      <c r="A16" s="164" t="s">
        <v>187</v>
      </c>
      <c r="B16" s="186">
        <v>8.2500000000000004E-2</v>
      </c>
      <c r="C16" s="186"/>
      <c r="D16" s="186">
        <v>4.9700000000000001E-2</v>
      </c>
      <c r="E16" s="186"/>
      <c r="F16" s="186">
        <v>4.5600000000000002E-2</v>
      </c>
      <c r="G16" s="186"/>
      <c r="H16" s="186"/>
      <c r="I16" s="186"/>
      <c r="J16" s="186">
        <v>5.6599999999999998E-2</v>
      </c>
      <c r="K16" s="186"/>
      <c r="L16" s="186">
        <v>5.8500000000000003E-2</v>
      </c>
      <c r="M16" s="186"/>
      <c r="N16" s="186">
        <v>6.0999999999999999E-2</v>
      </c>
    </row>
    <row r="17" spans="1:14" s="156" customFormat="1" ht="15" customHeight="1">
      <c r="A17" s="164" t="s">
        <v>188</v>
      </c>
      <c r="B17" s="186">
        <v>8.2500000000000004E-2</v>
      </c>
      <c r="C17" s="186"/>
      <c r="D17" s="186">
        <v>4.8800000000000003E-2</v>
      </c>
      <c r="E17" s="186"/>
      <c r="F17" s="186">
        <v>4.6899999999999997E-2</v>
      </c>
      <c r="G17" s="186"/>
      <c r="H17" s="186"/>
      <c r="I17" s="186"/>
      <c r="J17" s="186">
        <v>5.8299999999999998E-2</v>
      </c>
      <c r="K17" s="186"/>
      <c r="L17" s="186">
        <v>5.9700000000000003E-2</v>
      </c>
      <c r="M17" s="186"/>
      <c r="N17" s="186">
        <v>6.2399999999999997E-2</v>
      </c>
    </row>
    <row r="18" spans="1:14" s="156" customFormat="1" ht="15" customHeight="1">
      <c r="A18" s="164" t="s">
        <v>189</v>
      </c>
      <c r="B18" s="186">
        <v>8.2500000000000004E-2</v>
      </c>
      <c r="C18" s="186"/>
      <c r="D18" s="186">
        <v>4.7699999999999999E-2</v>
      </c>
      <c r="E18" s="186"/>
      <c r="F18" s="186">
        <v>4.7500000000000001E-2</v>
      </c>
      <c r="G18" s="186"/>
      <c r="H18" s="186"/>
      <c r="I18" s="186"/>
      <c r="J18" s="186">
        <v>5.8599999999999999E-2</v>
      </c>
      <c r="K18" s="186"/>
      <c r="L18" s="186">
        <v>5.9900000000000002E-2</v>
      </c>
      <c r="M18" s="186"/>
      <c r="N18" s="186">
        <v>6.2300000000000001E-2</v>
      </c>
    </row>
    <row r="19" spans="1:14" s="156" customFormat="1" ht="15" customHeight="1">
      <c r="A19" s="164" t="s">
        <v>190</v>
      </c>
      <c r="B19" s="186">
        <v>8.2500000000000004E-2</v>
      </c>
      <c r="C19" s="186"/>
      <c r="D19" s="186">
        <v>4.6300000000000001E-2</v>
      </c>
      <c r="E19" s="186"/>
      <c r="F19" s="186">
        <v>5.0999999999999997E-2</v>
      </c>
      <c r="G19" s="186"/>
      <c r="H19" s="186"/>
      <c r="I19" s="186"/>
      <c r="J19" s="186">
        <v>6.1800000000000001E-2</v>
      </c>
      <c r="K19" s="186"/>
      <c r="L19" s="186">
        <v>6.3E-2</v>
      </c>
      <c r="M19" s="186"/>
      <c r="N19" s="186">
        <v>6.54E-2</v>
      </c>
    </row>
    <row r="20" spans="1:14" s="156" customFormat="1" ht="15" customHeight="1">
      <c r="A20" s="164" t="s">
        <v>191</v>
      </c>
      <c r="B20" s="186">
        <v>8.2500000000000004E-2</v>
      </c>
      <c r="C20" s="186"/>
      <c r="D20" s="186">
        <v>4.8399999999999999E-2</v>
      </c>
      <c r="E20" s="186"/>
      <c r="F20" s="186">
        <v>0.05</v>
      </c>
      <c r="G20" s="186"/>
      <c r="H20" s="186"/>
      <c r="I20" s="186"/>
      <c r="J20" s="186">
        <v>6.1100000000000002E-2</v>
      </c>
      <c r="K20" s="186"/>
      <c r="L20" s="186">
        <v>6.25E-2</v>
      </c>
      <c r="M20" s="186"/>
      <c r="N20" s="186">
        <v>6.4899999999999999E-2</v>
      </c>
    </row>
    <row r="21" spans="1:14" s="156" customFormat="1" ht="15" customHeight="1">
      <c r="A21" s="164" t="s">
        <v>192</v>
      </c>
      <c r="B21" s="186">
        <v>8.2500000000000004E-2</v>
      </c>
      <c r="C21" s="186"/>
      <c r="D21" s="186">
        <v>4.3400000000000001E-2</v>
      </c>
      <c r="E21" s="186"/>
      <c r="F21" s="186">
        <v>4.6699999999999998E-2</v>
      </c>
      <c r="G21" s="186"/>
      <c r="H21" s="186"/>
      <c r="I21" s="186"/>
      <c r="J21" s="186">
        <v>6.1100000000000002E-2</v>
      </c>
      <c r="K21" s="186"/>
      <c r="L21" s="186">
        <v>6.2399999999999997E-2</v>
      </c>
      <c r="M21" s="186"/>
      <c r="N21" s="186">
        <v>6.5100000000000005E-2</v>
      </c>
    </row>
    <row r="22" spans="1:14" s="156" customFormat="1" ht="15" customHeight="1">
      <c r="A22" s="164" t="s">
        <v>193</v>
      </c>
      <c r="B22" s="186">
        <v>7.7499999999999999E-2</v>
      </c>
      <c r="C22" s="186"/>
      <c r="D22" s="186">
        <v>4.0099999999999997E-2</v>
      </c>
      <c r="E22" s="186"/>
      <c r="F22" s="186">
        <v>4.5199999999999997E-2</v>
      </c>
      <c r="G22" s="186"/>
      <c r="H22" s="186"/>
      <c r="I22" s="186"/>
      <c r="J22" s="186">
        <v>6.0999999999999999E-2</v>
      </c>
      <c r="K22" s="186"/>
      <c r="L22" s="186">
        <v>6.1800000000000001E-2</v>
      </c>
      <c r="M22" s="186"/>
      <c r="N22" s="186">
        <v>6.4500000000000002E-2</v>
      </c>
    </row>
    <row r="23" spans="1:14" s="156" customFormat="1" ht="15" customHeight="1">
      <c r="A23" s="180" t="s">
        <v>194</v>
      </c>
      <c r="B23" s="186">
        <v>7.4999999999999997E-2</v>
      </c>
      <c r="C23" s="186"/>
      <c r="D23" s="186">
        <v>3.9699999999999999E-2</v>
      </c>
      <c r="E23" s="186"/>
      <c r="F23" s="186">
        <v>4.53E-2</v>
      </c>
      <c r="G23" s="186"/>
      <c r="H23" s="186"/>
      <c r="I23" s="186"/>
      <c r="J23" s="186">
        <v>6.0400000000000002E-2</v>
      </c>
      <c r="K23" s="186"/>
      <c r="L23" s="186">
        <v>6.1100000000000002E-2</v>
      </c>
      <c r="M23" s="186"/>
      <c r="N23" s="186">
        <v>6.3600000000000004E-2</v>
      </c>
    </row>
    <row r="24" spans="1:14" s="156" customFormat="1" ht="15" customHeight="1">
      <c r="A24" s="180" t="s">
        <v>195</v>
      </c>
      <c r="B24" s="186">
        <v>7.4999999999999997E-2</v>
      </c>
      <c r="C24" s="186"/>
      <c r="D24" s="186">
        <v>3.49E-2</v>
      </c>
      <c r="E24" s="186"/>
      <c r="F24" s="186">
        <v>4.1500000000000002E-2</v>
      </c>
      <c r="G24" s="186"/>
      <c r="H24" s="186"/>
      <c r="I24" s="186"/>
      <c r="J24" s="186">
        <v>5.8700000000000002E-2</v>
      </c>
      <c r="K24" s="186"/>
      <c r="L24" s="186">
        <v>5.9700000000000003E-2</v>
      </c>
      <c r="M24" s="186"/>
      <c r="N24" s="186">
        <v>6.2700000000000006E-2</v>
      </c>
    </row>
    <row r="25" spans="1:14" s="156" customFormat="1" ht="15" customHeight="1">
      <c r="A25" s="180" t="s">
        <v>196</v>
      </c>
      <c r="B25" s="186">
        <v>7.2499999999999995E-2</v>
      </c>
      <c r="C25" s="186"/>
      <c r="D25" s="186">
        <v>3.0800000000000001E-2</v>
      </c>
      <c r="E25" s="186"/>
      <c r="F25" s="186">
        <v>4.1000000000000002E-2</v>
      </c>
      <c r="G25" s="186"/>
      <c r="H25" s="186"/>
      <c r="I25" s="186"/>
      <c r="J25" s="186">
        <v>6.0299999999999999E-2</v>
      </c>
      <c r="K25" s="186"/>
      <c r="L25" s="186">
        <v>6.1600000000000002E-2</v>
      </c>
      <c r="M25" s="186"/>
      <c r="N25" s="186">
        <v>6.5100000000000005E-2</v>
      </c>
    </row>
    <row r="26" spans="1:14" s="156" customFormat="1" ht="15" customHeight="1">
      <c r="A26" s="180"/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</row>
    <row r="27" spans="1:14" s="156" customFormat="1" ht="15" customHeight="1">
      <c r="A27" s="190">
        <v>2008</v>
      </c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</row>
    <row r="28" spans="1:14" s="156" customFormat="1" ht="15" customHeight="1">
      <c r="A28" s="180" t="s">
        <v>185</v>
      </c>
      <c r="B28" s="186">
        <v>0.06</v>
      </c>
      <c r="C28" s="186"/>
      <c r="D28" s="186">
        <v>2.86E-2</v>
      </c>
      <c r="E28" s="186"/>
      <c r="F28" s="186">
        <v>3.7400000000000003E-2</v>
      </c>
      <c r="G28" s="186"/>
      <c r="H28" s="186"/>
      <c r="I28" s="186"/>
      <c r="J28" s="186">
        <v>5.8700000000000002E-2</v>
      </c>
      <c r="K28" s="186"/>
      <c r="L28" s="186">
        <v>6.0199999999999997E-2</v>
      </c>
      <c r="M28" s="186"/>
      <c r="N28" s="186">
        <v>6.3500000000000001E-2</v>
      </c>
    </row>
    <row r="29" spans="1:14" s="156" customFormat="1" ht="15" customHeight="1">
      <c r="A29" s="164" t="s">
        <v>186</v>
      </c>
      <c r="B29" s="186">
        <v>0.06</v>
      </c>
      <c r="C29" s="186"/>
      <c r="D29" s="186">
        <v>2.2100000000000002E-2</v>
      </c>
      <c r="E29" s="186"/>
      <c r="F29" s="186">
        <v>3.7400000000000003E-2</v>
      </c>
      <c r="G29" s="186"/>
      <c r="H29" s="186"/>
      <c r="I29" s="186"/>
      <c r="J29" s="186">
        <v>6.0400000000000002E-2</v>
      </c>
      <c r="K29" s="186"/>
      <c r="L29" s="186">
        <v>6.2100000000000002E-2</v>
      </c>
      <c r="M29" s="186"/>
      <c r="N29" s="186">
        <v>6.6000000000000003E-2</v>
      </c>
    </row>
    <row r="30" spans="1:14" s="156" customFormat="1" ht="15" customHeight="1">
      <c r="A30" s="164" t="s">
        <v>187</v>
      </c>
      <c r="B30" s="186">
        <v>5.2499999999999998E-2</v>
      </c>
      <c r="C30" s="186"/>
      <c r="D30" s="186">
        <v>1.38E-2</v>
      </c>
      <c r="E30" s="186"/>
      <c r="F30" s="186">
        <v>3.5099999999999999E-2</v>
      </c>
      <c r="G30" s="186"/>
      <c r="H30" s="186"/>
      <c r="I30" s="186"/>
      <c r="J30" s="186">
        <v>5.9900000000000002E-2</v>
      </c>
      <c r="K30" s="186"/>
      <c r="L30" s="186">
        <v>6.2100000000000002E-2</v>
      </c>
      <c r="M30" s="186"/>
      <c r="N30" s="186">
        <v>6.6799999999999998E-2</v>
      </c>
    </row>
    <row r="31" spans="1:14" s="156" customFormat="1" ht="15" customHeight="1">
      <c r="A31" s="164" t="s">
        <v>188</v>
      </c>
      <c r="B31" s="186">
        <v>0.05</v>
      </c>
      <c r="C31" s="186"/>
      <c r="D31" s="186">
        <v>1.32E-2</v>
      </c>
      <c r="E31" s="186"/>
      <c r="F31" s="186">
        <v>3.6799999999999999E-2</v>
      </c>
      <c r="G31" s="186"/>
      <c r="H31" s="186"/>
      <c r="I31" s="186"/>
      <c r="J31" s="186">
        <v>5.9900000000000002E-2</v>
      </c>
      <c r="K31" s="186"/>
      <c r="L31" s="186">
        <v>6.2899999999999998E-2</v>
      </c>
      <c r="M31" s="186"/>
      <c r="N31" s="186">
        <v>6.8199999999999997E-2</v>
      </c>
    </row>
    <row r="32" spans="1:14" s="156" customFormat="1" ht="15" customHeight="1">
      <c r="A32" s="164" t="s">
        <v>189</v>
      </c>
      <c r="B32" s="186">
        <v>0.05</v>
      </c>
      <c r="C32" s="186"/>
      <c r="D32" s="186">
        <v>1.7100000000000001E-2</v>
      </c>
      <c r="E32" s="186"/>
      <c r="F32" s="186">
        <v>3.8800000000000001E-2</v>
      </c>
      <c r="G32" s="186"/>
      <c r="H32" s="186"/>
      <c r="I32" s="186"/>
      <c r="J32" s="186">
        <v>6.0699999999999997E-2</v>
      </c>
      <c r="K32" s="186"/>
      <c r="L32" s="186">
        <v>6.2700000000000006E-2</v>
      </c>
      <c r="M32" s="186"/>
      <c r="N32" s="186">
        <v>6.7900000000000002E-2</v>
      </c>
    </row>
    <row r="33" spans="1:14" s="156" customFormat="1" ht="15" customHeight="1">
      <c r="A33" s="164" t="s">
        <v>190</v>
      </c>
      <c r="B33" s="186">
        <v>0.05</v>
      </c>
      <c r="C33" s="186"/>
      <c r="D33" s="186">
        <v>1.9E-2</v>
      </c>
      <c r="E33" s="186"/>
      <c r="F33" s="186">
        <v>4.1000000000000002E-2</v>
      </c>
      <c r="G33" s="186"/>
      <c r="H33" s="186"/>
      <c r="I33" s="186"/>
      <c r="J33" s="186">
        <v>6.1899999999999997E-2</v>
      </c>
      <c r="K33" s="186"/>
      <c r="L33" s="186">
        <v>6.3799999999999996E-2</v>
      </c>
      <c r="M33" s="186"/>
      <c r="N33" s="186">
        <v>6.93E-2</v>
      </c>
    </row>
    <row r="34" spans="1:14" s="156" customFormat="1" ht="15" customHeight="1">
      <c r="A34" s="164" t="s">
        <v>191</v>
      </c>
      <c r="B34" s="186">
        <v>0.05</v>
      </c>
      <c r="C34" s="186"/>
      <c r="D34" s="186">
        <v>1.72E-2</v>
      </c>
      <c r="E34" s="186"/>
      <c r="F34" s="186">
        <v>4.0099999999999997E-2</v>
      </c>
      <c r="G34" s="186"/>
      <c r="H34" s="186"/>
      <c r="I34" s="186"/>
      <c r="J34" s="186">
        <v>6.13E-2</v>
      </c>
      <c r="K34" s="186"/>
      <c r="L34" s="186">
        <v>6.4000000000000001E-2</v>
      </c>
      <c r="M34" s="186"/>
      <c r="N34" s="186">
        <v>6.9699999999999998E-2</v>
      </c>
    </row>
    <row r="35" spans="1:14" s="156" customFormat="1" ht="15" customHeight="1">
      <c r="A35" s="164" t="s">
        <v>192</v>
      </c>
      <c r="B35" s="186">
        <v>0.05</v>
      </c>
      <c r="C35" s="186"/>
      <c r="D35" s="186">
        <v>1.7899999999999999E-2</v>
      </c>
      <c r="E35" s="186"/>
      <c r="F35" s="186">
        <v>3.8899999999999997E-2</v>
      </c>
      <c r="G35" s="186"/>
      <c r="H35" s="186"/>
      <c r="I35" s="186"/>
      <c r="J35" s="186">
        <v>6.0900000000000003E-2</v>
      </c>
      <c r="K35" s="186"/>
      <c r="L35" s="186">
        <v>6.3700000000000007E-2</v>
      </c>
      <c r="M35" s="186"/>
      <c r="N35" s="186">
        <v>6.9800000000000001E-2</v>
      </c>
    </row>
    <row r="36" spans="1:14" s="156" customFormat="1" ht="15" customHeight="1">
      <c r="A36" s="164" t="s">
        <v>193</v>
      </c>
      <c r="B36" s="186">
        <v>0.05</v>
      </c>
      <c r="C36" s="186"/>
      <c r="D36" s="186">
        <v>1.46E-2</v>
      </c>
      <c r="E36" s="186"/>
      <c r="F36" s="186">
        <v>3.6900000000000002E-2</v>
      </c>
      <c r="G36" s="186"/>
      <c r="H36" s="186"/>
      <c r="I36" s="186"/>
      <c r="J36" s="186">
        <v>6.13E-2</v>
      </c>
      <c r="K36" s="186"/>
      <c r="L36" s="186">
        <v>6.4899999999999999E-2</v>
      </c>
      <c r="M36" s="186"/>
      <c r="N36" s="186">
        <v>7.1499999999999994E-2</v>
      </c>
    </row>
    <row r="37" spans="1:14" s="156" customFormat="1" ht="15" customHeight="1">
      <c r="A37" s="180" t="s">
        <v>194</v>
      </c>
      <c r="B37" s="186">
        <v>0.04</v>
      </c>
      <c r="C37" s="186"/>
      <c r="D37" s="186">
        <v>8.3999999999999995E-3</v>
      </c>
      <c r="E37" s="186"/>
      <c r="F37" s="186">
        <v>3.8100000000000002E-2</v>
      </c>
      <c r="G37" s="186"/>
      <c r="H37" s="186"/>
      <c r="I37" s="186"/>
      <c r="J37" s="186">
        <v>6.9500000000000006E-2</v>
      </c>
      <c r="K37" s="186"/>
      <c r="L37" s="186">
        <v>7.5600000000000001E-2</v>
      </c>
      <c r="M37" s="186"/>
      <c r="N37" s="186">
        <v>8.5800000000000001E-2</v>
      </c>
    </row>
    <row r="38" spans="1:14" s="156" customFormat="1" ht="15" customHeight="1">
      <c r="A38" s="180" t="s">
        <v>195</v>
      </c>
      <c r="B38" s="186">
        <v>0.04</v>
      </c>
      <c r="C38" s="186"/>
      <c r="D38" s="186">
        <v>3.0000000000000001E-3</v>
      </c>
      <c r="E38" s="186"/>
      <c r="F38" s="186">
        <v>3.5299999999999998E-2</v>
      </c>
      <c r="G38" s="186"/>
      <c r="H38" s="186"/>
      <c r="I38" s="186"/>
      <c r="J38" s="186">
        <v>6.83E-2</v>
      </c>
      <c r="K38" s="186"/>
      <c r="L38" s="186">
        <v>7.5999999999999998E-2</v>
      </c>
      <c r="M38" s="186"/>
      <c r="N38" s="186">
        <v>8.9800000000000005E-2</v>
      </c>
    </row>
    <row r="39" spans="1:14" s="156" customFormat="1" ht="15" customHeight="1">
      <c r="A39" s="180" t="s">
        <v>196</v>
      </c>
      <c r="B39" s="186">
        <v>3.2500000000000001E-2</v>
      </c>
      <c r="C39" s="186"/>
      <c r="D39" s="186">
        <v>4.0000000000000002E-4</v>
      </c>
      <c r="E39" s="186"/>
      <c r="F39" s="186">
        <v>2.4199999999999999E-2</v>
      </c>
      <c r="G39" s="186"/>
      <c r="H39" s="186"/>
      <c r="I39" s="186"/>
      <c r="J39" s="186">
        <v>5.9299999999999999E-2</v>
      </c>
      <c r="K39" s="186"/>
      <c r="L39" s="186">
        <v>6.54E-2</v>
      </c>
      <c r="M39" s="186"/>
      <c r="N39" s="186">
        <v>8.1299999999999997E-2</v>
      </c>
    </row>
    <row r="40" spans="1:14" s="156" customFormat="1" ht="15" customHeight="1">
      <c r="A40" s="180"/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</row>
    <row r="41" spans="1:14" s="156" customFormat="1" ht="15" customHeight="1">
      <c r="A41" s="190">
        <v>2009</v>
      </c>
      <c r="B41" s="186"/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6"/>
    </row>
    <row r="42" spans="1:14" s="156" customFormat="1" ht="15" customHeight="1">
      <c r="A42" s="180" t="s">
        <v>185</v>
      </c>
      <c r="B42" s="186">
        <v>3.2500000000000001E-2</v>
      </c>
      <c r="C42" s="186"/>
      <c r="D42" s="186">
        <v>1.1999999999999999E-3</v>
      </c>
      <c r="E42" s="186"/>
      <c r="F42" s="186">
        <v>2.52E-2</v>
      </c>
      <c r="G42" s="186"/>
      <c r="H42" s="186"/>
      <c r="I42" s="186"/>
      <c r="J42" s="186">
        <v>6.0100000000000001E-2</v>
      </c>
      <c r="K42" s="186"/>
      <c r="L42" s="186">
        <v>6.3899999999999998E-2</v>
      </c>
      <c r="M42" s="186"/>
      <c r="N42" s="186">
        <v>7.9000000000000001E-2</v>
      </c>
    </row>
    <row r="43" spans="1:14" s="156" customFormat="1" ht="15" customHeight="1">
      <c r="A43" s="164" t="s">
        <v>186</v>
      </c>
      <c r="B43" s="186">
        <v>3.2500000000000001E-2</v>
      </c>
      <c r="C43" s="186"/>
      <c r="D43" s="186">
        <v>3.0999999999999999E-3</v>
      </c>
      <c r="E43" s="186"/>
      <c r="F43" s="186">
        <v>2.87E-2</v>
      </c>
      <c r="G43" s="186"/>
      <c r="H43" s="186"/>
      <c r="I43" s="186"/>
      <c r="J43" s="186">
        <v>6.1100000000000002E-2</v>
      </c>
      <c r="K43" s="186"/>
      <c r="L43" s="186">
        <v>6.3E-2</v>
      </c>
      <c r="M43" s="186"/>
      <c r="N43" s="186">
        <v>7.7399999999999997E-2</v>
      </c>
    </row>
    <row r="44" spans="1:14" s="156" customFormat="1" ht="15" customHeight="1">
      <c r="A44" s="164" t="s">
        <v>187</v>
      </c>
      <c r="B44" s="186">
        <v>3.2500000000000001E-2</v>
      </c>
      <c r="C44" s="186"/>
      <c r="D44" s="186">
        <v>2.5000000000000001E-3</v>
      </c>
      <c r="E44" s="186"/>
      <c r="F44" s="186">
        <v>2.8199999999999999E-2</v>
      </c>
      <c r="G44" s="186"/>
      <c r="H44" s="186"/>
      <c r="I44" s="186"/>
      <c r="J44" s="186">
        <v>6.1400000000000003E-2</v>
      </c>
      <c r="K44" s="186"/>
      <c r="L44" s="186">
        <v>6.4199999999999993E-2</v>
      </c>
      <c r="M44" s="186"/>
      <c r="N44" s="186">
        <v>0.08</v>
      </c>
    </row>
    <row r="45" spans="1:14" s="156" customFormat="1" ht="15" customHeight="1">
      <c r="A45" s="164" t="s">
        <v>188</v>
      </c>
      <c r="B45" s="186">
        <v>3.2500000000000001E-2</v>
      </c>
      <c r="C45" s="186"/>
      <c r="D45" s="186">
        <v>1.6999999999999999E-3</v>
      </c>
      <c r="E45" s="186"/>
      <c r="F45" s="186">
        <v>2.93E-2</v>
      </c>
      <c r="G45" s="186"/>
      <c r="H45" s="186"/>
      <c r="I45" s="186"/>
      <c r="J45" s="186">
        <v>6.2E-2</v>
      </c>
      <c r="K45" s="186"/>
      <c r="L45" s="186">
        <v>6.4799999999999996E-2</v>
      </c>
      <c r="M45" s="186"/>
      <c r="N45" s="186">
        <v>8.0299999999999996E-2</v>
      </c>
    </row>
    <row r="46" spans="1:14" s="156" customFormat="1" ht="15" customHeight="1">
      <c r="A46" s="164" t="s">
        <v>189</v>
      </c>
      <c r="B46" s="186">
        <v>3.2500000000000001E-2</v>
      </c>
      <c r="C46" s="186"/>
      <c r="D46" s="186">
        <v>1.5E-3</v>
      </c>
      <c r="E46" s="186"/>
      <c r="F46" s="186">
        <v>3.2899999999999999E-2</v>
      </c>
      <c r="G46" s="186"/>
      <c r="H46" s="186"/>
      <c r="I46" s="186"/>
      <c r="J46" s="186">
        <v>6.2300000000000001E-2</v>
      </c>
      <c r="K46" s="186"/>
      <c r="L46" s="186">
        <v>6.4899999999999999E-2</v>
      </c>
      <c r="M46" s="186"/>
      <c r="N46" s="186">
        <v>7.7600000000000002E-2</v>
      </c>
    </row>
    <row r="47" spans="1:14" s="156" customFormat="1" ht="15" customHeight="1">
      <c r="A47" s="164" t="s">
        <v>190</v>
      </c>
      <c r="B47" s="186">
        <v>3.2500000000000001E-2</v>
      </c>
      <c r="C47" s="186"/>
      <c r="D47" s="186">
        <v>1.6999999999999999E-3</v>
      </c>
      <c r="E47" s="186"/>
      <c r="F47" s="186">
        <v>3.7199999999999997E-2</v>
      </c>
      <c r="G47" s="186"/>
      <c r="H47" s="186"/>
      <c r="I47" s="186"/>
      <c r="J47" s="186">
        <v>6.13E-2</v>
      </c>
      <c r="K47" s="186"/>
      <c r="L47" s="186">
        <v>6.2E-2</v>
      </c>
      <c r="M47" s="186"/>
      <c r="N47" s="186">
        <v>7.2999999999999995E-2</v>
      </c>
    </row>
    <row r="48" spans="1:14" s="156" customFormat="1" ht="15" customHeight="1">
      <c r="A48" s="164" t="s">
        <v>191</v>
      </c>
      <c r="B48" s="186">
        <v>3.2500000000000001E-2</v>
      </c>
      <c r="C48" s="186"/>
      <c r="D48" s="186">
        <v>1.9E-3</v>
      </c>
      <c r="E48" s="186"/>
      <c r="F48" s="186">
        <v>3.56E-2</v>
      </c>
      <c r="G48" s="186"/>
      <c r="H48" s="186"/>
      <c r="I48" s="186"/>
      <c r="J48" s="186">
        <v>5.6300000000000003E-2</v>
      </c>
      <c r="K48" s="186"/>
      <c r="L48" s="186">
        <v>5.9700000000000003E-2</v>
      </c>
      <c r="M48" s="186"/>
      <c r="N48" s="186">
        <v>6.8699999999999997E-2</v>
      </c>
    </row>
    <row r="49" spans="1:14" s="156" customFormat="1" ht="15" customHeight="1">
      <c r="A49" s="164" t="s">
        <v>192</v>
      </c>
      <c r="B49" s="186">
        <v>3.2500000000000001E-2</v>
      </c>
      <c r="C49" s="186"/>
      <c r="D49" s="186">
        <v>1.8E-3</v>
      </c>
      <c r="E49" s="186"/>
      <c r="F49" s="186">
        <v>3.5900000000000001E-2</v>
      </c>
      <c r="G49" s="186"/>
      <c r="H49" s="186"/>
      <c r="I49" s="186"/>
      <c r="J49" s="186">
        <v>5.33E-2</v>
      </c>
      <c r="K49" s="186"/>
      <c r="L49" s="186">
        <v>5.7099999999999998E-2</v>
      </c>
      <c r="M49" s="186"/>
      <c r="N49" s="186">
        <v>6.3600000000000004E-2</v>
      </c>
    </row>
    <row r="50" spans="1:14" s="156" customFormat="1" ht="15" customHeight="1">
      <c r="A50" s="164" t="s">
        <v>193</v>
      </c>
      <c r="B50" s="186">
        <v>3.2500000000000001E-2</v>
      </c>
      <c r="C50" s="186"/>
      <c r="D50" s="186">
        <v>1.2999999999999999E-3</v>
      </c>
      <c r="E50" s="186"/>
      <c r="F50" s="186">
        <v>3.4000000000000002E-2</v>
      </c>
      <c r="G50" s="186"/>
      <c r="H50" s="186"/>
      <c r="I50" s="186"/>
      <c r="J50" s="186">
        <v>5.1499999999999997E-2</v>
      </c>
      <c r="K50" s="186"/>
      <c r="L50" s="186">
        <v>5.5300000000000002E-2</v>
      </c>
      <c r="M50" s="186"/>
      <c r="N50" s="186">
        <v>6.1199999999999997E-2</v>
      </c>
    </row>
    <row r="51" spans="1:14" s="156" customFormat="1" ht="15" customHeight="1">
      <c r="A51" s="180" t="s">
        <v>194</v>
      </c>
      <c r="B51" s="186">
        <v>3.2500000000000001E-2</v>
      </c>
      <c r="C51" s="186"/>
      <c r="D51" s="186">
        <v>8.0000000000000004E-4</v>
      </c>
      <c r="E51" s="186"/>
      <c r="F51" s="186">
        <v>3.39E-2</v>
      </c>
      <c r="G51" s="186"/>
      <c r="H51" s="186"/>
      <c r="I51" s="186"/>
      <c r="J51" s="186">
        <v>5.2299999999999999E-2</v>
      </c>
      <c r="K51" s="186"/>
      <c r="L51" s="186">
        <v>5.5500000000000001E-2</v>
      </c>
      <c r="M51" s="186"/>
      <c r="N51" s="186">
        <v>6.1400000000000003E-2</v>
      </c>
    </row>
    <row r="52" spans="1:14" s="156" customFormat="1" ht="15" customHeight="1">
      <c r="A52" s="180" t="s">
        <v>195</v>
      </c>
      <c r="B52" s="186">
        <v>3.2500000000000001E-2</v>
      </c>
      <c r="C52" s="186"/>
      <c r="D52" s="186">
        <v>5.0000000000000001E-4</v>
      </c>
      <c r="E52" s="186"/>
      <c r="F52" s="186">
        <v>3.4000000000000002E-2</v>
      </c>
      <c r="G52" s="186"/>
      <c r="H52" s="186"/>
      <c r="I52" s="186"/>
      <c r="J52" s="186">
        <v>5.33E-2</v>
      </c>
      <c r="K52" s="186"/>
      <c r="L52" s="186">
        <v>5.6399999999999999E-2</v>
      </c>
      <c r="M52" s="186"/>
      <c r="N52" s="186">
        <v>6.1800000000000001E-2</v>
      </c>
    </row>
    <row r="53" spans="1:14" s="156" customFormat="1" ht="15" customHeight="1">
      <c r="A53" s="180" t="s">
        <v>196</v>
      </c>
      <c r="B53" s="186">
        <v>3.2500000000000001E-2</v>
      </c>
      <c r="C53" s="186"/>
      <c r="D53" s="186">
        <v>6.9999999999999999E-4</v>
      </c>
      <c r="E53" s="186"/>
      <c r="F53" s="186">
        <v>3.5900000000000001E-2</v>
      </c>
      <c r="G53" s="186"/>
      <c r="H53" s="186"/>
      <c r="I53" s="186"/>
      <c r="J53" s="186">
        <v>5.5199999999999999E-2</v>
      </c>
      <c r="K53" s="186"/>
      <c r="L53" s="186">
        <v>5.79E-2</v>
      </c>
      <c r="M53" s="186"/>
      <c r="N53" s="186">
        <v>6.2600000000000003E-2</v>
      </c>
    </row>
    <row r="54" spans="1:14" s="156" customFormat="1" ht="15" customHeight="1">
      <c r="A54" s="180"/>
      <c r="B54" s="186"/>
      <c r="C54" s="186"/>
      <c r="D54" s="186"/>
      <c r="E54" s="186"/>
      <c r="F54" s="186"/>
      <c r="G54" s="186"/>
      <c r="H54" s="186"/>
      <c r="I54" s="186"/>
      <c r="J54" s="186"/>
      <c r="K54" s="186"/>
      <c r="L54" s="186"/>
      <c r="M54" s="186"/>
      <c r="N54" s="186"/>
    </row>
    <row r="55" spans="1:14" s="156" customFormat="1" ht="15" customHeight="1">
      <c r="A55" s="190">
        <v>2010</v>
      </c>
      <c r="B55" s="186"/>
      <c r="C55" s="186"/>
      <c r="D55" s="186"/>
      <c r="E55" s="186"/>
      <c r="F55" s="186"/>
      <c r="G55" s="186"/>
      <c r="H55" s="186"/>
      <c r="I55" s="186"/>
      <c r="J55" s="186"/>
      <c r="K55" s="186"/>
      <c r="L55" s="186"/>
      <c r="M55" s="186"/>
      <c r="N55" s="186"/>
    </row>
    <row r="56" spans="1:14" s="156" customFormat="1" ht="15" customHeight="1">
      <c r="A56" s="180" t="s">
        <v>185</v>
      </c>
      <c r="B56" s="186">
        <v>3.2500000000000001E-2</v>
      </c>
      <c r="C56" s="186"/>
      <c r="D56" s="186">
        <v>5.9999999999999995E-4</v>
      </c>
      <c r="E56" s="186"/>
      <c r="F56" s="186">
        <v>3.73E-2</v>
      </c>
      <c r="G56" s="186"/>
      <c r="H56" s="186"/>
      <c r="I56" s="186"/>
      <c r="J56" s="186">
        <v>5.5500000000000001E-2</v>
      </c>
      <c r="K56" s="186"/>
      <c r="L56" s="186">
        <v>5.7700000000000001E-2</v>
      </c>
      <c r="M56" s="186"/>
      <c r="N56" s="186">
        <v>6.1600000000000002E-2</v>
      </c>
    </row>
    <row r="57" spans="1:14" s="156" customFormat="1" ht="15" customHeight="1">
      <c r="A57" s="180" t="s">
        <v>186</v>
      </c>
      <c r="B57" s="186">
        <v>3.2500000000000001E-2</v>
      </c>
      <c r="C57" s="186"/>
      <c r="D57" s="186">
        <v>1E-3</v>
      </c>
      <c r="E57" s="186"/>
      <c r="F57" s="186">
        <v>3.6900000000000002E-2</v>
      </c>
      <c r="G57" s="186"/>
      <c r="H57" s="186"/>
      <c r="I57" s="186"/>
      <c r="J57" s="186">
        <v>5.6899999999999999E-2</v>
      </c>
      <c r="K57" s="186"/>
      <c r="L57" s="186">
        <v>5.8700000000000002E-2</v>
      </c>
      <c r="M57" s="186"/>
      <c r="N57" s="186">
        <v>6.25E-2</v>
      </c>
    </row>
    <row r="58" spans="1:14" s="156" customFormat="1" ht="15" customHeight="1">
      <c r="A58" s="180" t="s">
        <v>187</v>
      </c>
      <c r="B58" s="186">
        <v>3.2500000000000001E-2</v>
      </c>
      <c r="C58" s="186"/>
      <c r="D58" s="186">
        <v>1.5E-3</v>
      </c>
      <c r="E58" s="186"/>
      <c r="F58" s="186">
        <v>3.73E-2</v>
      </c>
      <c r="G58" s="186"/>
      <c r="H58" s="186"/>
      <c r="I58" s="186"/>
      <c r="J58" s="186">
        <v>5.6399999999999999E-2</v>
      </c>
      <c r="K58" s="186"/>
      <c r="L58" s="186">
        <v>5.8400000000000001E-2</v>
      </c>
      <c r="M58" s="186"/>
      <c r="N58" s="186">
        <v>6.2199999999999998E-2</v>
      </c>
    </row>
    <row r="59" spans="1:14" s="156" customFormat="1" ht="15" customHeight="1">
      <c r="A59" s="164" t="s">
        <v>188</v>
      </c>
      <c r="B59" s="186">
        <v>3.2500000000000001E-2</v>
      </c>
      <c r="C59" s="186"/>
      <c r="D59" s="186">
        <v>1.5E-3</v>
      </c>
      <c r="E59" s="186"/>
      <c r="F59" s="186">
        <v>3.85E-2</v>
      </c>
      <c r="G59" s="186"/>
      <c r="H59" s="186"/>
      <c r="I59" s="186"/>
      <c r="J59" s="186">
        <v>5.62E-2</v>
      </c>
      <c r="K59" s="186"/>
      <c r="L59" s="186">
        <v>5.8099999999999999E-2</v>
      </c>
      <c r="M59" s="186"/>
      <c r="N59" s="186">
        <v>6.1899999999999997E-2</v>
      </c>
    </row>
    <row r="60" spans="1:14" s="156" customFormat="1" ht="15" customHeight="1">
      <c r="A60" s="164" t="s">
        <v>189</v>
      </c>
      <c r="B60" s="186">
        <v>3.2500000000000001E-2</v>
      </c>
      <c r="C60" s="186"/>
      <c r="D60" s="186">
        <v>1.6000000000000001E-3</v>
      </c>
      <c r="E60" s="186"/>
      <c r="F60" s="186">
        <v>3.4200000000000001E-2</v>
      </c>
      <c r="G60" s="186"/>
      <c r="H60" s="186"/>
      <c r="I60" s="186"/>
      <c r="J60" s="186">
        <v>5.2900000000000003E-2</v>
      </c>
      <c r="K60" s="186"/>
      <c r="L60" s="186">
        <v>5.5E-2</v>
      </c>
      <c r="M60" s="186"/>
      <c r="N60" s="186">
        <v>5.9700000000000003E-2</v>
      </c>
    </row>
    <row r="61" spans="1:14" s="156" customFormat="1" ht="15" customHeight="1">
      <c r="A61" s="164" t="s">
        <v>190</v>
      </c>
      <c r="B61" s="186">
        <v>3.2500000000000001E-2</v>
      </c>
      <c r="C61" s="186"/>
      <c r="D61" s="186">
        <v>1.1999999999999999E-3</v>
      </c>
      <c r="E61" s="186"/>
      <c r="F61" s="186">
        <v>3.2000000000000001E-2</v>
      </c>
      <c r="G61" s="186"/>
      <c r="H61" s="186"/>
      <c r="I61" s="186"/>
      <c r="J61" s="186">
        <v>5.2200000000000003E-2</v>
      </c>
      <c r="K61" s="186"/>
      <c r="L61" s="186">
        <v>5.4600000000000003E-2</v>
      </c>
      <c r="M61" s="186"/>
      <c r="N61" s="186">
        <v>6.1800000000000001E-2</v>
      </c>
    </row>
    <row r="62" spans="1:14" s="156" customFormat="1" ht="15" customHeight="1">
      <c r="A62" s="164" t="s">
        <v>191</v>
      </c>
      <c r="B62" s="186">
        <v>3.2500000000000001E-2</v>
      </c>
      <c r="C62" s="186"/>
      <c r="D62" s="186">
        <v>1.6000000000000001E-3</v>
      </c>
      <c r="E62" s="186"/>
      <c r="F62" s="186">
        <v>3.0099999999999998E-2</v>
      </c>
      <c r="G62" s="186"/>
      <c r="H62" s="186"/>
      <c r="I62" s="186"/>
      <c r="J62" s="186">
        <v>4.99E-2</v>
      </c>
      <c r="K62" s="186"/>
      <c r="L62" s="186">
        <v>5.2600000000000001E-2</v>
      </c>
      <c r="M62" s="186"/>
      <c r="N62" s="186">
        <v>5.9799999999999999E-2</v>
      </c>
    </row>
    <row r="63" spans="1:14" s="156" customFormat="1" ht="15" customHeight="1">
      <c r="A63" s="164" t="s">
        <v>192</v>
      </c>
      <c r="B63" s="186">
        <v>3.2500000000000001E-2</v>
      </c>
      <c r="C63" s="186"/>
      <c r="D63" s="186">
        <v>1.5E-3</v>
      </c>
      <c r="E63" s="186"/>
      <c r="F63" s="186">
        <v>2.7E-2</v>
      </c>
      <c r="G63" s="186"/>
      <c r="H63" s="186"/>
      <c r="I63" s="186"/>
      <c r="J63" s="186">
        <v>4.7500000000000001E-2</v>
      </c>
      <c r="K63" s="186"/>
      <c r="L63" s="186">
        <v>5.0099999999999999E-2</v>
      </c>
      <c r="M63" s="186"/>
      <c r="N63" s="186">
        <v>5.5500000000000001E-2</v>
      </c>
    </row>
    <row r="64" spans="1:14" s="156" customFormat="1" ht="15" customHeight="1">
      <c r="A64" s="164" t="s">
        <v>193</v>
      </c>
      <c r="B64" s="186">
        <v>3.2500000000000001E-2</v>
      </c>
      <c r="C64" s="186"/>
      <c r="D64" s="186">
        <v>1.5E-3</v>
      </c>
      <c r="E64" s="186"/>
      <c r="F64" s="186">
        <v>2.6499999999999999E-2</v>
      </c>
      <c r="G64" s="186"/>
      <c r="H64" s="186"/>
      <c r="I64" s="186"/>
      <c r="J64" s="186">
        <v>4.7399999999999998E-2</v>
      </c>
      <c r="K64" s="186"/>
      <c r="L64" s="186">
        <v>5.0099999999999999E-2</v>
      </c>
      <c r="M64" s="186"/>
      <c r="N64" s="186">
        <v>5.5300000000000002E-2</v>
      </c>
    </row>
    <row r="65" spans="1:14" s="156" customFormat="1" ht="15" customHeight="1">
      <c r="A65" s="180" t="s">
        <v>194</v>
      </c>
      <c r="B65" s="186">
        <v>3.2500000000000001E-2</v>
      </c>
      <c r="C65" s="186"/>
      <c r="D65" s="186">
        <v>1.2999999999999999E-3</v>
      </c>
      <c r="E65" s="186"/>
      <c r="F65" s="186">
        <v>2.5399999999999999E-2</v>
      </c>
      <c r="G65" s="186"/>
      <c r="H65" s="186"/>
      <c r="I65" s="186"/>
      <c r="J65" s="186">
        <v>4.8899999999999999E-2</v>
      </c>
      <c r="K65" s="186"/>
      <c r="L65" s="186">
        <v>5.0999999999999997E-2</v>
      </c>
      <c r="M65" s="186"/>
      <c r="N65" s="186">
        <v>5.62E-2</v>
      </c>
    </row>
    <row r="66" spans="1:14" s="156" customFormat="1" ht="15" customHeight="1">
      <c r="A66" s="180" t="s">
        <v>195</v>
      </c>
      <c r="B66" s="186">
        <v>3.2500000000000001E-2</v>
      </c>
      <c r="C66" s="186"/>
      <c r="D66" s="186">
        <v>1.2999999999999999E-3</v>
      </c>
      <c r="E66" s="186"/>
      <c r="F66" s="186">
        <v>2.76E-2</v>
      </c>
      <c r="G66" s="186"/>
      <c r="H66" s="186"/>
      <c r="I66" s="186"/>
      <c r="J66" s="186">
        <v>5.1200000000000002E-2</v>
      </c>
      <c r="K66" s="186"/>
      <c r="L66" s="186">
        <v>5.3699999999999998E-2</v>
      </c>
      <c r="M66" s="186"/>
      <c r="N66" s="186">
        <v>5.8500000000000003E-2</v>
      </c>
    </row>
    <row r="67" spans="1:14" s="156" customFormat="1" ht="15" customHeight="1">
      <c r="A67" s="180" t="s">
        <v>196</v>
      </c>
      <c r="B67" s="186">
        <v>3.2500000000000001E-2</v>
      </c>
      <c r="C67" s="186"/>
      <c r="D67" s="186">
        <v>1.5E-3</v>
      </c>
      <c r="E67" s="186"/>
      <c r="F67" s="186">
        <v>3.2899999999999999E-2</v>
      </c>
      <c r="G67" s="186"/>
      <c r="H67" s="186"/>
      <c r="I67" s="186"/>
      <c r="J67" s="186">
        <v>5.3199999999999997E-2</v>
      </c>
      <c r="K67" s="186"/>
      <c r="L67" s="186">
        <v>5.5599999999999997E-2</v>
      </c>
      <c r="M67" s="186"/>
      <c r="N67" s="186">
        <v>6.0400000000000002E-2</v>
      </c>
    </row>
    <row r="68" spans="1:14" s="156" customFormat="1" ht="15" customHeight="1">
      <c r="A68" s="180"/>
      <c r="B68" s="186"/>
      <c r="C68" s="186"/>
      <c r="D68" s="186"/>
      <c r="E68" s="186"/>
      <c r="F68" s="186"/>
      <c r="G68" s="186"/>
      <c r="H68" s="186"/>
      <c r="I68" s="186"/>
      <c r="J68" s="186"/>
      <c r="K68" s="186"/>
      <c r="L68" s="186"/>
      <c r="M68" s="186"/>
      <c r="N68" s="186"/>
    </row>
    <row r="69" spans="1:14" s="156" customFormat="1" ht="15" customHeight="1">
      <c r="A69" s="190">
        <v>2011</v>
      </c>
      <c r="B69" s="186"/>
      <c r="C69" s="186"/>
      <c r="D69" s="186"/>
      <c r="E69" s="186"/>
      <c r="F69" s="186"/>
      <c r="G69" s="186"/>
      <c r="H69" s="186"/>
      <c r="I69" s="186"/>
      <c r="J69" s="186"/>
      <c r="K69" s="186"/>
      <c r="L69" s="186"/>
      <c r="M69" s="186"/>
      <c r="N69" s="186"/>
    </row>
    <row r="70" spans="1:14" s="156" customFormat="1" ht="15" customHeight="1">
      <c r="A70" s="180" t="s">
        <v>185</v>
      </c>
      <c r="B70" s="186">
        <v>3.2500000000000001E-2</v>
      </c>
      <c r="C70" s="186"/>
      <c r="D70" s="186">
        <v>1.5E-3</v>
      </c>
      <c r="E70" s="186"/>
      <c r="F70" s="186">
        <v>3.39E-2</v>
      </c>
      <c r="G70" s="186"/>
      <c r="H70" s="186"/>
      <c r="I70" s="186"/>
      <c r="J70" s="186">
        <v>5.2900000000000003E-2</v>
      </c>
      <c r="K70" s="186"/>
      <c r="L70" s="186">
        <v>5.57E-2</v>
      </c>
      <c r="M70" s="186"/>
      <c r="N70" s="186">
        <v>6.0600000000000001E-2</v>
      </c>
    </row>
    <row r="71" spans="1:14" s="156" customFormat="1" ht="15" customHeight="1">
      <c r="A71" s="180" t="s">
        <v>186</v>
      </c>
      <c r="B71" s="186">
        <v>3.2500000000000001E-2</v>
      </c>
      <c r="C71" s="186"/>
      <c r="D71" s="186">
        <v>1.4E-3</v>
      </c>
      <c r="E71" s="186"/>
      <c r="F71" s="186">
        <v>3.5799999999999998E-2</v>
      </c>
      <c r="G71" s="186"/>
      <c r="H71" s="186"/>
      <c r="I71" s="186"/>
      <c r="J71" s="186">
        <v>5.4199999999999998E-2</v>
      </c>
      <c r="K71" s="186"/>
      <c r="L71" s="186">
        <v>5.6800000000000003E-2</v>
      </c>
      <c r="M71" s="186"/>
      <c r="N71" s="186">
        <v>6.0999999999999999E-2</v>
      </c>
    </row>
    <row r="72" spans="1:14" s="156" customFormat="1" ht="15" customHeight="1">
      <c r="A72" s="180" t="s">
        <v>187</v>
      </c>
      <c r="B72" s="186">
        <v>3.2500000000000001E-2</v>
      </c>
      <c r="C72" s="186"/>
      <c r="D72" s="186">
        <v>1.1000000000000001E-3</v>
      </c>
      <c r="E72" s="186"/>
      <c r="F72" s="186">
        <v>3.4099999999999998E-2</v>
      </c>
      <c r="G72" s="186"/>
      <c r="H72" s="186"/>
      <c r="I72" s="186"/>
      <c r="J72" s="186">
        <v>5.33E-2</v>
      </c>
      <c r="K72" s="186"/>
      <c r="L72" s="186">
        <v>5.5599999999999997E-2</v>
      </c>
      <c r="M72" s="186"/>
      <c r="N72" s="186">
        <v>5.9700000000000003E-2</v>
      </c>
    </row>
    <row r="73" spans="1:14" s="156" customFormat="1" ht="15" customHeight="1">
      <c r="A73" s="164" t="s">
        <v>188</v>
      </c>
      <c r="B73" s="186">
        <v>3.2500000000000001E-2</v>
      </c>
      <c r="C73" s="186"/>
      <c r="D73" s="186">
        <v>5.9999999999999995E-4</v>
      </c>
      <c r="E73" s="186"/>
      <c r="F73" s="186">
        <v>3.4599999999999999E-2</v>
      </c>
      <c r="G73" s="186"/>
      <c r="H73" s="186"/>
      <c r="I73" s="186"/>
      <c r="J73" s="186">
        <v>5.3199999999999997E-2</v>
      </c>
      <c r="K73" s="186"/>
      <c r="L73" s="186">
        <v>5.5500000000000001E-2</v>
      </c>
      <c r="M73" s="186"/>
      <c r="N73" s="186">
        <v>5.9799999999999999E-2</v>
      </c>
    </row>
    <row r="74" spans="1:14" s="156" customFormat="1" ht="15" customHeight="1">
      <c r="A74" s="164" t="s">
        <v>189</v>
      </c>
      <c r="B74" s="186">
        <v>3.2500000000000001E-2</v>
      </c>
      <c r="C74" s="186"/>
      <c r="D74" s="186">
        <v>4.0000000000000002E-4</v>
      </c>
      <c r="E74" s="186"/>
      <c r="F74" s="186">
        <v>3.1699999999999999E-2</v>
      </c>
      <c r="G74" s="186"/>
      <c r="H74" s="186"/>
      <c r="I74" s="186"/>
      <c r="J74" s="186">
        <v>5.0799999999999998E-2</v>
      </c>
      <c r="K74" s="186"/>
      <c r="L74" s="186">
        <v>5.3199999999999997E-2</v>
      </c>
      <c r="M74" s="186"/>
      <c r="N74" s="186">
        <v>5.74E-2</v>
      </c>
    </row>
    <row r="75" spans="1:14" s="156" customFormat="1" ht="15" customHeight="1">
      <c r="A75" s="164" t="s">
        <v>190</v>
      </c>
      <c r="B75" s="186">
        <v>3.2500000000000001E-2</v>
      </c>
      <c r="C75" s="186"/>
      <c r="D75" s="186">
        <v>4.0000000000000002E-4</v>
      </c>
      <c r="E75" s="186"/>
      <c r="F75" s="186">
        <v>0.03</v>
      </c>
      <c r="G75" s="186"/>
      <c r="H75" s="186"/>
      <c r="I75" s="186"/>
      <c r="J75" s="186">
        <v>5.04E-2</v>
      </c>
      <c r="K75" s="186"/>
      <c r="L75" s="186">
        <v>5.2600000000000001E-2</v>
      </c>
      <c r="M75" s="186"/>
      <c r="N75" s="186">
        <v>5.67E-2</v>
      </c>
    </row>
    <row r="76" spans="1:14" s="156" customFormat="1" ht="15" customHeight="1">
      <c r="A76" s="164" t="s">
        <v>191</v>
      </c>
      <c r="B76" s="186">
        <v>3.2500000000000001E-2</v>
      </c>
      <c r="C76" s="186"/>
      <c r="D76" s="186">
        <v>2.9999999999999997E-4</v>
      </c>
      <c r="E76" s="186"/>
      <c r="F76" s="186">
        <v>0.03</v>
      </c>
      <c r="G76" s="186"/>
      <c r="H76" s="186"/>
      <c r="I76" s="186"/>
      <c r="J76" s="186">
        <v>5.0500000000000003E-2</v>
      </c>
      <c r="K76" s="186"/>
      <c r="L76" s="186">
        <v>5.2699999999999997E-2</v>
      </c>
      <c r="M76" s="186"/>
      <c r="N76" s="186">
        <v>5.7000000000000002E-2</v>
      </c>
    </row>
    <row r="77" spans="1:14" s="156" customFormat="1" ht="15" customHeight="1">
      <c r="A77" s="164" t="s">
        <v>192</v>
      </c>
      <c r="B77" s="186">
        <v>3.2500000000000001E-2</v>
      </c>
      <c r="C77" s="186"/>
      <c r="D77" s="186">
        <v>5.0000000000000001E-4</v>
      </c>
      <c r="E77" s="186"/>
      <c r="F77" s="186">
        <v>2.3E-2</v>
      </c>
      <c r="G77" s="186"/>
      <c r="H77" s="186"/>
      <c r="I77" s="186"/>
      <c r="J77" s="186">
        <v>4.4400000000000002E-2</v>
      </c>
      <c r="K77" s="186"/>
      <c r="L77" s="186">
        <v>4.6899999999999997E-2</v>
      </c>
      <c r="M77" s="186"/>
      <c r="N77" s="186">
        <v>5.2200000000000003E-2</v>
      </c>
    </row>
    <row r="78" spans="1:14" s="156" customFormat="1" ht="15" customHeight="1">
      <c r="A78" s="164" t="s">
        <v>193</v>
      </c>
      <c r="B78" s="186">
        <v>3.2500000000000001E-2</v>
      </c>
      <c r="C78" s="186"/>
      <c r="D78" s="186">
        <v>2.0000000000000001E-4</v>
      </c>
      <c r="E78" s="186"/>
      <c r="F78" s="186">
        <v>1.9800000000000002E-2</v>
      </c>
      <c r="G78" s="186"/>
      <c r="H78" s="186"/>
      <c r="I78" s="186"/>
      <c r="J78" s="186">
        <v>4.24E-2</v>
      </c>
      <c r="K78" s="186"/>
      <c r="L78" s="186">
        <v>4.48E-2</v>
      </c>
      <c r="M78" s="186"/>
      <c r="N78" s="186">
        <v>5.11E-2</v>
      </c>
    </row>
    <row r="79" spans="1:14" s="156" customFormat="1" ht="15" customHeight="1">
      <c r="A79" s="180" t="s">
        <v>194</v>
      </c>
      <c r="B79" s="186">
        <v>3.2500000000000001E-2</v>
      </c>
      <c r="C79" s="186"/>
      <c r="D79" s="186">
        <v>2.0000000000000001E-4</v>
      </c>
      <c r="E79" s="186"/>
      <c r="F79" s="186">
        <v>2.1499999999999998E-2</v>
      </c>
      <c r="G79" s="186"/>
      <c r="H79" s="186"/>
      <c r="I79" s="186"/>
      <c r="J79" s="186">
        <v>4.2099999999999999E-2</v>
      </c>
      <c r="K79" s="186"/>
      <c r="L79" s="186">
        <v>4.5199999999999997E-2</v>
      </c>
      <c r="M79" s="186"/>
      <c r="N79" s="186">
        <v>5.2400000000000002E-2</v>
      </c>
    </row>
    <row r="80" spans="1:14" s="156" customFormat="1" ht="15" customHeight="1">
      <c r="A80" s="180" t="s">
        <v>195</v>
      </c>
      <c r="B80" s="186">
        <v>3.2500000000000001E-2</v>
      </c>
      <c r="C80" s="186"/>
      <c r="D80" s="186">
        <v>1E-4</v>
      </c>
      <c r="E80" s="186"/>
      <c r="F80" s="186">
        <v>2.01E-2</v>
      </c>
      <c r="G80" s="186"/>
      <c r="H80" s="186"/>
      <c r="I80" s="186"/>
      <c r="J80" s="186">
        <v>3.9199999999999999E-2</v>
      </c>
      <c r="K80" s="186"/>
      <c r="L80" s="186">
        <v>4.2500000000000003E-2</v>
      </c>
      <c r="M80" s="186"/>
      <c r="N80" s="186">
        <v>4.9299999999999997E-2</v>
      </c>
    </row>
    <row r="81" spans="1:14" s="156" customFormat="1" ht="15" customHeight="1">
      <c r="A81" s="180" t="s">
        <v>196</v>
      </c>
      <c r="B81" s="186">
        <v>3.2500000000000001E-2</v>
      </c>
      <c r="C81" s="186"/>
      <c r="D81" s="186">
        <v>2.0000000000000001E-4</v>
      </c>
      <c r="E81" s="186"/>
      <c r="F81" s="186">
        <v>1.9800000000000002E-2</v>
      </c>
      <c r="G81" s="186"/>
      <c r="H81" s="186"/>
      <c r="I81" s="186"/>
      <c r="J81" s="186">
        <v>0.04</v>
      </c>
      <c r="K81" s="186"/>
      <c r="L81" s="186">
        <v>4.3299999999999998E-2</v>
      </c>
      <c r="M81" s="186"/>
      <c r="N81" s="186">
        <v>5.0700000000000002E-2</v>
      </c>
    </row>
    <row r="82" spans="1:14" s="156" customFormat="1" ht="15" customHeight="1">
      <c r="A82" s="180"/>
      <c r="B82" s="186"/>
      <c r="C82" s="186"/>
      <c r="D82" s="186"/>
      <c r="E82" s="186"/>
      <c r="F82" s="186"/>
      <c r="G82" s="186"/>
      <c r="H82" s="186"/>
      <c r="I82" s="186"/>
      <c r="J82" s="186"/>
      <c r="K82" s="186"/>
      <c r="L82" s="186"/>
      <c r="M82" s="186"/>
      <c r="N82" s="186"/>
    </row>
    <row r="83" spans="1:14" s="156" customFormat="1" ht="15" customHeight="1">
      <c r="A83" s="191" t="s">
        <v>166</v>
      </c>
      <c r="B83" s="186"/>
      <c r="C83" s="186"/>
      <c r="D83" s="186"/>
      <c r="E83" s="186"/>
      <c r="F83" s="186"/>
      <c r="G83" s="186"/>
      <c r="H83" s="186"/>
      <c r="I83" s="186"/>
      <c r="J83" s="186"/>
      <c r="K83" s="186"/>
      <c r="L83" s="186"/>
      <c r="M83" s="186"/>
      <c r="N83" s="186"/>
    </row>
    <row r="84" spans="1:14" s="156" customFormat="1" ht="15" customHeight="1">
      <c r="A84" s="180" t="s">
        <v>185</v>
      </c>
      <c r="B84" s="186">
        <v>3.2500000000000001E-2</v>
      </c>
      <c r="C84" s="186"/>
      <c r="D84" s="186">
        <v>2.0000000000000001E-4</v>
      </c>
      <c r="E84" s="186"/>
      <c r="F84" s="186">
        <v>1.9699999999999999E-2</v>
      </c>
      <c r="G84" s="186"/>
      <c r="H84" s="186"/>
      <c r="I84" s="186"/>
      <c r="J84" s="186">
        <v>4.0300000000000002E-2</v>
      </c>
      <c r="K84" s="186"/>
      <c r="L84" s="186">
        <v>4.3400000000000001E-2</v>
      </c>
      <c r="M84" s="186"/>
      <c r="N84" s="186">
        <v>5.0599999999999999E-2</v>
      </c>
    </row>
    <row r="85" spans="1:14" s="156" customFormat="1" ht="15" customHeight="1">
      <c r="A85" s="180" t="s">
        <v>186</v>
      </c>
      <c r="B85" s="186">
        <v>3.2500000000000001E-2</v>
      </c>
      <c r="C85" s="186"/>
      <c r="D85" s="186">
        <v>8.0000000000000004E-4</v>
      </c>
      <c r="E85" s="186"/>
      <c r="F85" s="186">
        <v>1.9699999999999999E-2</v>
      </c>
      <c r="G85" s="186"/>
      <c r="H85" s="186"/>
      <c r="I85" s="186"/>
      <c r="J85" s="186">
        <v>4.02E-2</v>
      </c>
      <c r="K85" s="186"/>
      <c r="L85" s="186">
        <v>4.36E-2</v>
      </c>
      <c r="M85" s="186"/>
      <c r="N85" s="186">
        <v>5.0200000000000002E-2</v>
      </c>
    </row>
    <row r="86" spans="1:14" s="156" customFormat="1" ht="15" customHeight="1">
      <c r="A86" s="180" t="s">
        <v>187</v>
      </c>
      <c r="B86" s="186">
        <v>3.2500000000000001E-2</v>
      </c>
      <c r="C86" s="186"/>
      <c r="D86" s="186">
        <v>8.9999999999999998E-4</v>
      </c>
      <c r="E86" s="186"/>
      <c r="F86" s="186">
        <v>2.1700000000000001E-2</v>
      </c>
      <c r="G86" s="186"/>
      <c r="H86" s="186"/>
      <c r="I86" s="186"/>
      <c r="J86" s="186">
        <v>4.1599999999999998E-2</v>
      </c>
      <c r="K86" s="186"/>
      <c r="L86" s="186">
        <v>4.48E-2</v>
      </c>
      <c r="M86" s="186"/>
      <c r="N86" s="186">
        <v>5.1299999999999998E-2</v>
      </c>
    </row>
    <row r="87" spans="1:14" s="156" customFormat="1" ht="15" customHeight="1">
      <c r="A87" s="180" t="s">
        <v>188</v>
      </c>
      <c r="B87" s="186">
        <v>3.2500000000000001E-2</v>
      </c>
      <c r="C87" s="186"/>
      <c r="D87" s="186">
        <v>8.0000000000000004E-4</v>
      </c>
      <c r="E87" s="186"/>
      <c r="F87" s="186">
        <v>2.0500000000000001E-2</v>
      </c>
      <c r="G87" s="186"/>
      <c r="H87" s="186"/>
      <c r="I87" s="186"/>
      <c r="J87" s="186">
        <v>4.1000000000000002E-2</v>
      </c>
      <c r="K87" s="186"/>
      <c r="L87" s="186">
        <v>4.3999999999999997E-2</v>
      </c>
      <c r="M87" s="186"/>
      <c r="N87" s="186">
        <v>5.11E-2</v>
      </c>
    </row>
    <row r="88" spans="1:14" s="156" customFormat="1" ht="15" customHeight="1">
      <c r="A88" s="180" t="s">
        <v>189</v>
      </c>
      <c r="B88" s="186">
        <v>3.2500000000000001E-2</v>
      </c>
      <c r="C88" s="186"/>
      <c r="D88" s="186">
        <v>8.9999999999999998E-4</v>
      </c>
      <c r="E88" s="186"/>
      <c r="F88" s="186">
        <v>1.7999999999999999E-2</v>
      </c>
      <c r="G88" s="186"/>
      <c r="H88" s="186"/>
      <c r="I88" s="186"/>
      <c r="J88" s="186">
        <v>3.9199999999999999E-2</v>
      </c>
      <c r="K88" s="186"/>
      <c r="L88" s="186">
        <v>4.2000000000000003E-2</v>
      </c>
      <c r="M88" s="186"/>
      <c r="N88" s="186">
        <v>4.9700000000000001E-2</v>
      </c>
    </row>
    <row r="89" spans="1:14" s="156" customFormat="1" ht="15" customHeight="1">
      <c r="A89" s="164" t="s">
        <v>190</v>
      </c>
      <c r="B89" s="186">
        <v>3.2500000000000001E-2</v>
      </c>
      <c r="C89" s="186"/>
      <c r="D89" s="186">
        <v>8.9999999999999998E-4</v>
      </c>
      <c r="E89" s="186"/>
      <c r="F89" s="186">
        <v>1.6199999999999999E-2</v>
      </c>
      <c r="G89" s="186"/>
      <c r="H89" s="186"/>
      <c r="I89" s="186"/>
      <c r="J89" s="186">
        <v>3.7900000000000003E-2</v>
      </c>
      <c r="K89" s="186"/>
      <c r="L89" s="186">
        <v>4.0800000000000003E-2</v>
      </c>
      <c r="M89" s="186"/>
      <c r="N89" s="186">
        <v>4.9099999999999998E-2</v>
      </c>
    </row>
    <row r="90" spans="1:14" s="156" customFormat="1" ht="15" customHeight="1">
      <c r="A90" s="164" t="s">
        <v>191</v>
      </c>
      <c r="B90" s="186">
        <v>3.2500000000000001E-2</v>
      </c>
      <c r="C90" s="186"/>
      <c r="D90" s="186">
        <v>1E-3</v>
      </c>
      <c r="E90" s="186"/>
      <c r="F90" s="186">
        <v>1.5299999999999999E-2</v>
      </c>
      <c r="G90" s="186"/>
      <c r="H90" s="186"/>
      <c r="I90" s="186"/>
      <c r="J90" s="186">
        <v>3.5799999999999998E-2</v>
      </c>
      <c r="K90" s="186"/>
      <c r="L90" s="186">
        <v>3.9300000000000002E-2</v>
      </c>
      <c r="M90" s="186"/>
      <c r="N90" s="186">
        <v>4.8500000000000001E-2</v>
      </c>
    </row>
    <row r="91" spans="1:14" s="156" customFormat="1" ht="15" customHeight="1">
      <c r="A91" s="164" t="s">
        <v>192</v>
      </c>
      <c r="B91" s="186">
        <v>3.2500000000000001E-2</v>
      </c>
      <c r="C91" s="186"/>
      <c r="D91" s="186">
        <v>1.1000000000000001E-3</v>
      </c>
      <c r="E91" s="186"/>
      <c r="F91" s="186">
        <v>1.6799999999999999E-2</v>
      </c>
      <c r="G91" s="186"/>
      <c r="H91" s="186"/>
      <c r="I91" s="186"/>
      <c r="J91" s="186">
        <v>3.6499999999999998E-2</v>
      </c>
      <c r="K91" s="186"/>
      <c r="L91" s="186">
        <v>0.04</v>
      </c>
      <c r="M91" s="186"/>
      <c r="N91" s="186">
        <v>4.8800000000000003E-2</v>
      </c>
    </row>
    <row r="92" spans="1:14" s="156" customFormat="1" ht="15" customHeight="1">
      <c r="A92" s="164" t="s">
        <v>193</v>
      </c>
      <c r="B92" s="186">
        <v>3.2500000000000001E-2</v>
      </c>
      <c r="C92" s="186"/>
      <c r="D92" s="186">
        <v>1E-3</v>
      </c>
      <c r="E92" s="186"/>
      <c r="F92" s="186">
        <v>1.72E-2</v>
      </c>
      <c r="G92" s="186"/>
      <c r="H92" s="186"/>
      <c r="I92" s="186"/>
      <c r="J92" s="186">
        <v>3.6900000000000002E-2</v>
      </c>
      <c r="K92" s="186"/>
      <c r="L92" s="186">
        <v>4.02E-2</v>
      </c>
      <c r="M92" s="186"/>
      <c r="N92" s="186">
        <v>4.8099999999999997E-2</v>
      </c>
    </row>
    <row r="93" spans="1:14" s="156" customFormat="1" ht="15" customHeight="1">
      <c r="A93" s="180" t="s">
        <v>194</v>
      </c>
      <c r="B93" s="186">
        <v>3.2500000000000001E-2</v>
      </c>
      <c r="C93" s="186"/>
      <c r="D93" s="186">
        <v>1E-3</v>
      </c>
      <c r="E93" s="186"/>
      <c r="F93" s="186">
        <v>1.7500000000000002E-2</v>
      </c>
      <c r="G93" s="186"/>
      <c r="H93" s="186"/>
      <c r="I93" s="186"/>
      <c r="J93" s="186">
        <v>3.6799999999999999E-2</v>
      </c>
      <c r="K93" s="186"/>
      <c r="L93" s="186">
        <v>3.9100000000000003E-2</v>
      </c>
      <c r="M93" s="186"/>
      <c r="N93" s="186">
        <v>4.5400000000000003E-2</v>
      </c>
    </row>
    <row r="94" spans="1:14" s="156" customFormat="1" ht="15" customHeight="1">
      <c r="A94" s="180" t="s">
        <v>195</v>
      </c>
      <c r="B94" s="186">
        <v>3.2500000000000001E-2</v>
      </c>
      <c r="C94" s="186"/>
      <c r="D94" s="186">
        <v>1.1000000000000001E-3</v>
      </c>
      <c r="E94" s="186"/>
      <c r="F94" s="186">
        <v>1.6500000000000001E-2</v>
      </c>
      <c r="G94" s="186"/>
      <c r="H94" s="186"/>
      <c r="I94" s="186"/>
      <c r="J94" s="186">
        <v>3.5999999999999997E-2</v>
      </c>
      <c r="K94" s="186"/>
      <c r="L94" s="186">
        <v>3.8399999999999997E-2</v>
      </c>
      <c r="M94" s="186"/>
      <c r="N94" s="186">
        <v>4.4200000000000003E-2</v>
      </c>
    </row>
    <row r="95" spans="1:14" s="156" customFormat="1" ht="15" customHeight="1">
      <c r="A95" s="180" t="s">
        <v>196</v>
      </c>
      <c r="B95" s="186">
        <v>3.2500000000000001E-2</v>
      </c>
      <c r="C95" s="186"/>
      <c r="D95" s="186">
        <v>8.0000000000000004E-4</v>
      </c>
      <c r="E95" s="186"/>
      <c r="F95" s="186">
        <v>1.72E-2</v>
      </c>
      <c r="G95" s="186"/>
      <c r="H95" s="186"/>
      <c r="I95" s="186"/>
      <c r="J95" s="186">
        <v>3.7499999999999999E-2</v>
      </c>
      <c r="K95" s="186"/>
      <c r="L95" s="186">
        <v>0.04</v>
      </c>
      <c r="M95" s="186"/>
      <c r="N95" s="186">
        <v>4.5600000000000002E-2</v>
      </c>
    </row>
    <row r="96" spans="1:14" s="156" customFormat="1" ht="15" customHeight="1">
      <c r="A96" s="180"/>
      <c r="B96" s="186"/>
      <c r="C96" s="186"/>
      <c r="D96" s="186"/>
      <c r="E96" s="186"/>
      <c r="F96" s="186"/>
      <c r="G96" s="186"/>
      <c r="H96" s="186"/>
      <c r="I96" s="186"/>
      <c r="J96" s="186"/>
      <c r="K96" s="186"/>
      <c r="L96" s="186"/>
      <c r="M96" s="186"/>
      <c r="N96" s="186"/>
    </row>
    <row r="97" spans="1:14" s="156" customFormat="1" ht="15" customHeight="1">
      <c r="A97" s="191" t="s">
        <v>197</v>
      </c>
      <c r="B97" s="186"/>
      <c r="C97" s="186"/>
      <c r="D97" s="186"/>
      <c r="E97" s="186"/>
      <c r="F97" s="186"/>
      <c r="G97" s="186"/>
      <c r="H97" s="186"/>
      <c r="I97" s="186"/>
      <c r="J97" s="186"/>
      <c r="K97" s="186"/>
      <c r="L97" s="186"/>
      <c r="M97" s="186"/>
      <c r="N97" s="186"/>
    </row>
    <row r="98" spans="1:14" s="156" customFormat="1" ht="15" customHeight="1">
      <c r="A98" s="180" t="s">
        <v>185</v>
      </c>
      <c r="B98" s="186">
        <v>3.2500000000000001E-2</v>
      </c>
      <c r="C98" s="186"/>
      <c r="D98" s="186">
        <v>6.9999999999999999E-4</v>
      </c>
      <c r="E98" s="186"/>
      <c r="F98" s="186">
        <v>1.9099999999999999E-2</v>
      </c>
      <c r="G98" s="186"/>
      <c r="H98" s="186"/>
      <c r="I98" s="186"/>
      <c r="J98" s="186">
        <v>3.9E-2</v>
      </c>
      <c r="K98" s="186"/>
      <c r="L98" s="186">
        <v>4.1500000000000002E-2</v>
      </c>
      <c r="M98" s="186"/>
      <c r="N98" s="186">
        <v>4.6600000000000003E-2</v>
      </c>
    </row>
    <row r="99" spans="1:14" s="156" customFormat="1" ht="15" customHeight="1">
      <c r="A99" s="180" t="s">
        <v>186</v>
      </c>
      <c r="B99" s="186">
        <v>3.2500000000000001E-2</v>
      </c>
      <c r="C99" s="186"/>
      <c r="D99" s="186">
        <v>1E-3</v>
      </c>
      <c r="E99" s="186"/>
      <c r="F99" s="186">
        <v>1.9800000000000002E-2</v>
      </c>
      <c r="G99" s="186"/>
      <c r="H99" s="186"/>
      <c r="I99" s="186"/>
      <c r="J99" s="186">
        <v>3.95E-2</v>
      </c>
      <c r="K99" s="186"/>
      <c r="L99" s="186">
        <v>4.1799999999999997E-2</v>
      </c>
      <c r="M99" s="186"/>
      <c r="N99" s="186">
        <v>4.7399999999999998E-2</v>
      </c>
    </row>
    <row r="100" spans="1:14" s="156" customFormat="1" ht="15" customHeight="1">
      <c r="A100" s="180" t="s">
        <v>187</v>
      </c>
      <c r="B100" s="186">
        <v>3.2500000000000001E-2</v>
      </c>
      <c r="C100" s="186"/>
      <c r="D100" s="186">
        <v>8.9999999999999998E-4</v>
      </c>
      <c r="E100" s="186"/>
      <c r="F100" s="186">
        <v>1.9599999999999999E-2</v>
      </c>
      <c r="G100" s="186"/>
      <c r="H100" s="186"/>
      <c r="I100" s="186"/>
      <c r="J100" s="186">
        <v>3.9E-2</v>
      </c>
      <c r="K100" s="186"/>
      <c r="L100" s="186">
        <v>4.1500000000000002E-2</v>
      </c>
      <c r="M100" s="186"/>
      <c r="N100" s="186">
        <v>4.6600000000000003E-2</v>
      </c>
    </row>
    <row r="101" spans="1:14" s="156" customFormat="1" ht="15" customHeight="1">
      <c r="A101" s="180" t="s">
        <v>188</v>
      </c>
      <c r="B101" s="186">
        <v>3.2500000000000001E-2</v>
      </c>
      <c r="C101" s="186"/>
      <c r="D101" s="186">
        <v>5.9999999999999995E-4</v>
      </c>
      <c r="E101" s="186"/>
      <c r="F101" s="186">
        <v>1.7600000000000001E-2</v>
      </c>
      <c r="G101" s="186"/>
      <c r="H101" s="186"/>
      <c r="I101" s="186"/>
      <c r="J101" s="186">
        <v>3.7400000000000003E-2</v>
      </c>
      <c r="K101" s="186"/>
      <c r="L101" s="186">
        <v>0.04</v>
      </c>
      <c r="M101" s="186"/>
      <c r="N101" s="186">
        <v>4.4900000000000002E-2</v>
      </c>
    </row>
    <row r="102" spans="1:14" s="156" customFormat="1" ht="15" customHeight="1">
      <c r="A102" s="180" t="s">
        <v>189</v>
      </c>
      <c r="B102" s="186">
        <v>3.2500000000000001E-2</v>
      </c>
      <c r="C102" s="186"/>
      <c r="D102" s="186">
        <v>5.0000000000000001E-4</v>
      </c>
      <c r="E102" s="186"/>
      <c r="F102" s="186">
        <v>1.9300000000000001E-2</v>
      </c>
      <c r="G102" s="186"/>
      <c r="H102" s="186"/>
      <c r="I102" s="186"/>
      <c r="J102" s="186">
        <v>3.9100000000000003E-2</v>
      </c>
      <c r="K102" s="186"/>
      <c r="L102" s="186">
        <v>4.1700000000000001E-2</v>
      </c>
      <c r="M102" s="186"/>
      <c r="N102" s="186">
        <v>4.65E-2</v>
      </c>
    </row>
    <row r="103" spans="1:14" s="156" customFormat="1" ht="15" customHeight="1">
      <c r="A103" s="180" t="s">
        <v>190</v>
      </c>
      <c r="B103" s="186">
        <v>3.2500000000000001E-2</v>
      </c>
      <c r="C103" s="186"/>
      <c r="D103" s="186">
        <v>5.0000000000000001E-4</v>
      </c>
      <c r="E103" s="186"/>
      <c r="F103" s="186">
        <v>2.3E-2</v>
      </c>
      <c r="G103" s="186"/>
      <c r="H103" s="186"/>
      <c r="I103" s="186"/>
      <c r="J103" s="186">
        <v>4.2700000000000002E-2</v>
      </c>
      <c r="K103" s="186"/>
      <c r="L103" s="186">
        <v>4.53E-2</v>
      </c>
      <c r="M103" s="186"/>
      <c r="N103" s="186">
        <v>5.0799999999999998E-2</v>
      </c>
    </row>
    <row r="104" spans="1:14" s="156" customFormat="1" ht="15" customHeight="1">
      <c r="A104" s="164" t="s">
        <v>191</v>
      </c>
      <c r="B104" s="186">
        <v>3.2500000000000001E-2</v>
      </c>
      <c r="C104" s="186"/>
      <c r="D104" s="186">
        <v>4.0000000000000002E-4</v>
      </c>
      <c r="E104" s="186"/>
      <c r="F104" s="186">
        <v>2.58E-2</v>
      </c>
      <c r="G104" s="186"/>
      <c r="H104" s="186"/>
      <c r="I104" s="186"/>
      <c r="J104" s="186">
        <v>4.4400000000000002E-2</v>
      </c>
      <c r="K104" s="186"/>
      <c r="L104" s="186">
        <v>4.6800000000000001E-2</v>
      </c>
      <c r="M104" s="186"/>
      <c r="N104" s="186">
        <v>5.21E-2</v>
      </c>
    </row>
    <row r="105" spans="1:14" s="156" customFormat="1" ht="15" customHeight="1">
      <c r="A105" s="164" t="s">
        <v>192</v>
      </c>
      <c r="B105" s="186">
        <v>3.2500000000000001E-2</v>
      </c>
      <c r="C105" s="186"/>
      <c r="D105" s="186">
        <v>4.0000000000000002E-4</v>
      </c>
      <c r="E105" s="186"/>
      <c r="F105" s="186">
        <v>2.7400000000000001E-2</v>
      </c>
      <c r="G105" s="186"/>
      <c r="H105" s="186"/>
      <c r="I105" s="186"/>
      <c r="J105" s="186">
        <v>4.53E-2</v>
      </c>
      <c r="K105" s="186"/>
      <c r="L105" s="186">
        <v>4.7300000000000002E-2</v>
      </c>
      <c r="M105" s="186"/>
      <c r="N105" s="186">
        <v>5.28E-2</v>
      </c>
    </row>
    <row r="106" spans="1:14" s="156" customFormat="1" ht="15" customHeight="1">
      <c r="A106" s="164" t="s">
        <v>193</v>
      </c>
      <c r="B106" s="186">
        <v>3.2500000000000001E-2</v>
      </c>
      <c r="C106" s="186"/>
      <c r="D106" s="186">
        <v>2.0000000000000001E-4</v>
      </c>
      <c r="E106" s="186"/>
      <c r="F106" s="186">
        <v>2.81E-2</v>
      </c>
      <c r="G106" s="186"/>
      <c r="H106" s="186"/>
      <c r="I106" s="186"/>
      <c r="J106" s="186">
        <v>4.58E-2</v>
      </c>
      <c r="K106" s="186"/>
      <c r="L106" s="186">
        <v>4.8000000000000001E-2</v>
      </c>
      <c r="M106" s="186"/>
      <c r="N106" s="186">
        <v>5.3100000000000001E-2</v>
      </c>
    </row>
    <row r="107" spans="1:14" s="156" customFormat="1" ht="15" customHeight="1">
      <c r="A107" s="180" t="s">
        <v>194</v>
      </c>
      <c r="B107" s="186">
        <v>3.2500000000000001E-2</v>
      </c>
      <c r="C107" s="186"/>
      <c r="D107" s="186">
        <v>5.9999999999999995E-4</v>
      </c>
      <c r="E107" s="186"/>
      <c r="F107" s="186">
        <v>2.6200000000000001E-2</v>
      </c>
      <c r="G107" s="186"/>
      <c r="H107" s="186"/>
      <c r="I107" s="186"/>
      <c r="J107" s="186">
        <v>4.48E-2</v>
      </c>
      <c r="K107" s="186"/>
      <c r="L107" s="186">
        <v>4.7E-2</v>
      </c>
      <c r="M107" s="186"/>
      <c r="N107" s="186">
        <v>5.1700000000000003E-2</v>
      </c>
    </row>
    <row r="108" spans="1:14" s="156" customFormat="1" ht="15" customHeight="1">
      <c r="A108" s="180" t="s">
        <v>195</v>
      </c>
      <c r="B108" s="186">
        <v>3.2500000000000001E-2</v>
      </c>
      <c r="C108" s="186"/>
      <c r="D108" s="186">
        <v>6.9999999999999999E-4</v>
      </c>
      <c r="E108" s="186"/>
      <c r="F108" s="186">
        <v>2.7199999999999998E-2</v>
      </c>
      <c r="G108" s="186"/>
      <c r="H108" s="186"/>
      <c r="I108" s="186"/>
      <c r="J108" s="186">
        <v>4.5600000000000002E-2</v>
      </c>
      <c r="K108" s="186"/>
      <c r="L108" s="186">
        <v>4.7699999999999999E-2</v>
      </c>
      <c r="M108" s="186"/>
      <c r="N108" s="186">
        <v>5.2400000000000002E-2</v>
      </c>
    </row>
    <row r="109" spans="1:14" s="156" customFormat="1" ht="15" customHeight="1">
      <c r="A109" s="180" t="s">
        <v>196</v>
      </c>
      <c r="B109" s="186">
        <v>3.2500000000000001E-2</v>
      </c>
      <c r="C109" s="186"/>
      <c r="D109" s="186">
        <v>6.9999999999999999E-4</v>
      </c>
      <c r="E109" s="186"/>
      <c r="F109" s="186">
        <v>2.9000000000000001E-2</v>
      </c>
      <c r="G109" s="186"/>
      <c r="H109" s="186"/>
      <c r="I109" s="186"/>
      <c r="J109" s="186">
        <v>4.5900000000000003E-2</v>
      </c>
      <c r="K109" s="186"/>
      <c r="L109" s="186">
        <v>4.8099999999999997E-2</v>
      </c>
      <c r="M109" s="186"/>
      <c r="N109" s="186">
        <v>5.2499999999999998E-2</v>
      </c>
    </row>
    <row r="110" spans="1:14" s="156" customFormat="1" ht="15" customHeight="1">
      <c r="A110" s="180"/>
      <c r="B110" s="186"/>
      <c r="C110" s="186"/>
      <c r="D110" s="186"/>
      <c r="E110" s="186"/>
      <c r="F110" s="186"/>
      <c r="G110" s="186"/>
      <c r="H110" s="186"/>
      <c r="I110" s="186"/>
      <c r="J110" s="186"/>
      <c r="K110" s="186"/>
      <c r="L110" s="186"/>
      <c r="M110" s="186"/>
      <c r="N110" s="186"/>
    </row>
    <row r="111" spans="1:14" s="156" customFormat="1" ht="15" customHeight="1">
      <c r="A111" s="267">
        <v>2014</v>
      </c>
      <c r="B111" s="186"/>
      <c r="C111" s="186"/>
      <c r="D111" s="186"/>
      <c r="E111" s="186"/>
      <c r="F111" s="186"/>
      <c r="G111" s="186"/>
      <c r="H111" s="186"/>
      <c r="I111" s="186"/>
      <c r="J111" s="186"/>
      <c r="K111" s="186"/>
      <c r="L111" s="186"/>
      <c r="M111" s="186"/>
      <c r="N111" s="186"/>
    </row>
    <row r="112" spans="1:14" s="156" customFormat="1" ht="15" customHeight="1">
      <c r="A112" s="180" t="s">
        <v>185</v>
      </c>
      <c r="B112" s="186">
        <v>3.2500000000000001E-2</v>
      </c>
      <c r="C112" s="186"/>
      <c r="D112" s="186">
        <v>5.0000000000000001E-4</v>
      </c>
      <c r="E112" s="186"/>
      <c r="F112" s="186">
        <v>2.86E-2</v>
      </c>
      <c r="G112" s="186"/>
      <c r="H112" s="186"/>
      <c r="I112" s="186"/>
      <c r="J112" s="186">
        <v>4.4400000000000002E-2</v>
      </c>
      <c r="K112" s="186"/>
      <c r="L112" s="186">
        <v>4.6300000000000001E-2</v>
      </c>
      <c r="M112" s="186"/>
      <c r="N112" s="186">
        <v>5.0900000000000001E-2</v>
      </c>
    </row>
    <row r="113" spans="1:14" s="156" customFormat="1" ht="15" customHeight="1">
      <c r="A113" s="180" t="s">
        <v>186</v>
      </c>
      <c r="B113" s="186">
        <v>3.2500000000000001E-2</v>
      </c>
      <c r="C113" s="186"/>
      <c r="D113" s="186">
        <v>5.9999999999999995E-4</v>
      </c>
      <c r="E113" s="186"/>
      <c r="F113" s="186">
        <v>2.7099999999999999E-2</v>
      </c>
      <c r="G113" s="186"/>
      <c r="H113" s="186"/>
      <c r="I113" s="186"/>
      <c r="J113" s="186">
        <v>4.3799999999999999E-2</v>
      </c>
      <c r="K113" s="186"/>
      <c r="L113" s="186">
        <v>4.53E-2</v>
      </c>
      <c r="M113" s="186"/>
      <c r="N113" s="186">
        <v>5.0099999999999999E-2</v>
      </c>
    </row>
    <row r="114" spans="1:14" s="156" customFormat="1" ht="15" customHeight="1">
      <c r="A114" s="180" t="s">
        <v>187</v>
      </c>
      <c r="B114" s="186">
        <v>3.2500000000000001E-2</v>
      </c>
      <c r="C114" s="186"/>
      <c r="D114" s="186">
        <v>5.0000000000000001E-4</v>
      </c>
      <c r="E114" s="186"/>
      <c r="F114" s="186">
        <v>2.7199999999999998E-2</v>
      </c>
      <c r="G114" s="186"/>
      <c r="H114" s="186"/>
      <c r="I114" s="186"/>
      <c r="J114" s="186">
        <v>4.3999999999999997E-2</v>
      </c>
      <c r="K114" s="186"/>
      <c r="L114" s="186">
        <v>4.5100000000000001E-2</v>
      </c>
      <c r="M114" s="186"/>
      <c r="N114" s="186">
        <v>0.05</v>
      </c>
    </row>
    <row r="115" spans="1:14" s="156" customFormat="1" ht="15" customHeight="1">
      <c r="A115" s="180" t="s">
        <v>188</v>
      </c>
      <c r="B115" s="186">
        <v>3.2500000000000001E-2</v>
      </c>
      <c r="C115" s="186"/>
      <c r="D115" s="186">
        <v>4.0000000000000002E-4</v>
      </c>
      <c r="E115" s="186"/>
      <c r="F115" s="186">
        <v>2.7099999999999999E-2</v>
      </c>
      <c r="G115" s="186"/>
      <c r="H115" s="186"/>
      <c r="I115" s="186"/>
      <c r="J115" s="186">
        <v>4.2999999999999997E-2</v>
      </c>
      <c r="K115" s="186"/>
      <c r="L115" s="186">
        <v>4.41E-2</v>
      </c>
      <c r="M115" s="186"/>
      <c r="N115" s="186">
        <v>4.8500000000000001E-2</v>
      </c>
    </row>
    <row r="116" spans="1:14" s="156" customFormat="1" ht="15" customHeight="1">
      <c r="A116" s="180" t="s">
        <v>189</v>
      </c>
      <c r="B116" s="186">
        <v>3.2500000000000001E-2</v>
      </c>
      <c r="C116" s="186"/>
      <c r="D116" s="186">
        <v>2.9999999999999997E-4</v>
      </c>
      <c r="E116" s="186"/>
      <c r="F116" s="186">
        <v>2.5600000000000001E-2</v>
      </c>
      <c r="G116" s="186"/>
      <c r="H116" s="186"/>
      <c r="I116" s="186"/>
      <c r="J116" s="186">
        <v>4.1599999999999998E-2</v>
      </c>
      <c r="K116" s="186"/>
      <c r="L116" s="186">
        <v>4.2599999999999999E-2</v>
      </c>
      <c r="M116" s="186"/>
      <c r="N116" s="186">
        <v>4.6899999999999997E-2</v>
      </c>
    </row>
    <row r="117" spans="1:14" s="156" customFormat="1" ht="15" customHeight="1">
      <c r="A117" s="180" t="s">
        <v>190</v>
      </c>
      <c r="B117" s="186">
        <v>3.2500000000000001E-2</v>
      </c>
      <c r="C117" s="186"/>
      <c r="D117" s="186">
        <v>2.9999999999999997E-4</v>
      </c>
      <c r="E117" s="186"/>
      <c r="F117" s="186">
        <v>2.5999999999999999E-2</v>
      </c>
      <c r="G117" s="186"/>
      <c r="H117" s="186"/>
      <c r="I117" s="186"/>
      <c r="J117" s="186">
        <v>4.2299999999999997E-2</v>
      </c>
      <c r="K117" s="186"/>
      <c r="L117" s="186">
        <v>4.2900000000000001E-2</v>
      </c>
      <c r="M117" s="186"/>
      <c r="N117" s="186">
        <v>4.7300000000000002E-2</v>
      </c>
    </row>
    <row r="118" spans="1:14" s="156" customFormat="1" ht="15" customHeight="1">
      <c r="A118" s="164" t="s">
        <v>191</v>
      </c>
      <c r="B118" s="186">
        <v>3.2500000000000001E-2</v>
      </c>
      <c r="C118" s="186"/>
      <c r="D118" s="186">
        <v>2.9999999999999997E-4</v>
      </c>
      <c r="E118" s="186"/>
      <c r="F118" s="186">
        <v>2.5399999999999999E-2</v>
      </c>
      <c r="G118" s="186"/>
      <c r="H118" s="186"/>
      <c r="I118" s="186"/>
      <c r="J118" s="186">
        <v>4.1599999999999998E-2</v>
      </c>
      <c r="K118" s="186"/>
      <c r="L118" s="186">
        <v>4.2299999999999997E-2</v>
      </c>
      <c r="M118" s="186"/>
      <c r="N118" s="186">
        <v>4.6600000000000003E-2</v>
      </c>
    </row>
    <row r="119" spans="1:14" s="156" customFormat="1" ht="15" customHeight="1">
      <c r="A119" s="164" t="s">
        <v>192</v>
      </c>
      <c r="B119" s="186">
        <v>3.2500000000000001E-2</v>
      </c>
      <c r="C119" s="186"/>
      <c r="D119" s="186">
        <v>2.9999999999999997E-4</v>
      </c>
      <c r="E119" s="186"/>
      <c r="F119" s="186">
        <v>2.4199999999999999E-2</v>
      </c>
      <c r="G119" s="186"/>
      <c r="H119" s="186"/>
      <c r="I119" s="186"/>
      <c r="J119" s="186">
        <v>4.07E-2</v>
      </c>
      <c r="K119" s="186"/>
      <c r="L119" s="186">
        <v>4.1300000000000003E-2</v>
      </c>
      <c r="M119" s="186"/>
      <c r="N119" s="186">
        <v>4.65E-2</v>
      </c>
    </row>
    <row r="120" spans="1:14" s="156" customFormat="1" ht="15" customHeight="1" thickBot="1">
      <c r="A120" s="175"/>
      <c r="B120" s="187"/>
      <c r="C120" s="187"/>
      <c r="D120" s="187"/>
      <c r="E120" s="187"/>
      <c r="F120" s="187"/>
      <c r="G120" s="187"/>
      <c r="H120" s="187"/>
      <c r="I120" s="187"/>
      <c r="J120" s="187"/>
      <c r="K120" s="187"/>
      <c r="L120" s="187"/>
      <c r="M120" s="187"/>
      <c r="N120" s="187"/>
    </row>
    <row r="121" spans="1:14" s="156" customFormat="1" ht="15" customHeight="1" thickTop="1">
      <c r="A121" s="180"/>
      <c r="B121" s="186"/>
      <c r="C121" s="186"/>
      <c r="D121" s="186"/>
      <c r="E121" s="186"/>
      <c r="F121" s="186"/>
      <c r="G121" s="186"/>
      <c r="H121" s="186"/>
      <c r="I121" s="186"/>
      <c r="J121" s="186"/>
      <c r="K121" s="186"/>
      <c r="L121" s="186"/>
      <c r="M121" s="186"/>
      <c r="N121" s="186"/>
    </row>
    <row r="122" spans="1:14" s="156" customFormat="1" ht="15" customHeight="1">
      <c r="B122" s="186"/>
      <c r="C122" s="186"/>
      <c r="D122" s="186"/>
      <c r="E122" s="186"/>
      <c r="F122" s="186"/>
      <c r="G122" s="186"/>
      <c r="H122" s="186"/>
      <c r="I122" s="186"/>
      <c r="J122" s="186"/>
      <c r="K122" s="186"/>
      <c r="L122" s="186"/>
      <c r="M122" s="186"/>
      <c r="N122" s="186"/>
    </row>
    <row r="123" spans="1:14" s="156" customFormat="1" ht="15" customHeight="1">
      <c r="A123" s="156" t="s">
        <v>181</v>
      </c>
      <c r="B123" s="186"/>
      <c r="C123" s="186"/>
      <c r="D123" s="186"/>
      <c r="E123" s="186"/>
      <c r="F123" s="186"/>
      <c r="G123" s="186"/>
      <c r="H123" s="186"/>
      <c r="I123" s="186"/>
      <c r="J123" s="186"/>
      <c r="K123" s="186"/>
      <c r="L123" s="186"/>
      <c r="M123" s="186"/>
      <c r="N123" s="186"/>
    </row>
    <row r="124" spans="1:14" s="156" customFormat="1" ht="15" customHeight="1">
      <c r="B124" s="186"/>
      <c r="C124" s="186"/>
      <c r="D124" s="186"/>
      <c r="E124" s="186"/>
      <c r="F124" s="186"/>
      <c r="G124" s="186"/>
      <c r="H124" s="186"/>
      <c r="I124" s="186"/>
      <c r="J124" s="186"/>
      <c r="K124" s="186"/>
      <c r="L124" s="186"/>
      <c r="M124" s="186"/>
      <c r="N124" s="186"/>
    </row>
    <row r="125" spans="1:14" s="156" customFormat="1" ht="15" customHeight="1">
      <c r="A125" s="154" t="s">
        <v>182</v>
      </c>
      <c r="B125" s="188"/>
      <c r="C125" s="154"/>
      <c r="D125" s="188"/>
      <c r="E125" s="154"/>
      <c r="F125" s="188"/>
      <c r="G125" s="154"/>
      <c r="H125" s="188"/>
      <c r="I125" s="154"/>
      <c r="J125" s="188"/>
      <c r="K125" s="154"/>
      <c r="L125" s="188"/>
      <c r="M125" s="154"/>
      <c r="N125" s="188"/>
    </row>
    <row r="126" spans="1:14" s="156" customFormat="1" ht="15" customHeight="1">
      <c r="A126" s="154" t="s">
        <v>183</v>
      </c>
      <c r="B126" s="188"/>
      <c r="C126" s="154"/>
      <c r="D126" s="188"/>
      <c r="E126" s="154"/>
      <c r="F126" s="188"/>
      <c r="G126" s="154"/>
      <c r="H126" s="188"/>
      <c r="I126" s="154"/>
      <c r="J126" s="188"/>
      <c r="K126" s="154"/>
      <c r="L126" s="188"/>
      <c r="M126" s="154"/>
      <c r="N126" s="188"/>
    </row>
    <row r="127" spans="1:14" s="156" customFormat="1" ht="15" customHeight="1">
      <c r="A127" s="154"/>
      <c r="B127" s="188"/>
      <c r="C127" s="154"/>
      <c r="D127" s="188"/>
      <c r="E127" s="154"/>
      <c r="F127" s="188"/>
      <c r="G127" s="154"/>
      <c r="H127" s="188"/>
      <c r="I127" s="154"/>
      <c r="J127" s="188"/>
      <c r="K127" s="154"/>
      <c r="L127" s="188"/>
      <c r="M127" s="154"/>
      <c r="N127" s="188"/>
    </row>
    <row r="128" spans="1:14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</sheetData>
  <printOptions horizontalCentered="1" verticalCentered="1"/>
  <pageMargins left="0.5" right="0.5" top="0.5" bottom="0.5" header="0.5" footer="0.5"/>
  <pageSetup scale="3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7"/>
  <sheetViews>
    <sheetView zoomScaleNormal="100" workbookViewId="0">
      <selection activeCell="E1" sqref="E1:E2"/>
    </sheetView>
  </sheetViews>
  <sheetFormatPr defaultColWidth="9.77734375" defaultRowHeight="15"/>
  <cols>
    <col min="1" max="1" width="11.77734375" style="192" customWidth="1"/>
    <col min="2" max="2" width="12.5546875" style="192" customWidth="1"/>
    <col min="3" max="3" width="12.21875" style="192" customWidth="1"/>
    <col min="4" max="5" width="11.77734375" style="192" customWidth="1"/>
    <col min="6" max="16384" width="9.77734375" style="192"/>
  </cols>
  <sheetData>
    <row r="1" spans="1:6" ht="15.75">
      <c r="E1" s="193"/>
    </row>
    <row r="2" spans="1:6" ht="15.75">
      <c r="E2" s="155"/>
    </row>
    <row r="4" spans="1:6" ht="20.25">
      <c r="A4" s="296" t="s">
        <v>198</v>
      </c>
      <c r="B4" s="296"/>
      <c r="C4" s="296"/>
      <c r="D4" s="296"/>
      <c r="E4" s="296"/>
      <c r="F4" s="296"/>
    </row>
    <row r="5" spans="1:6" ht="21" thickBot="1">
      <c r="A5" s="183"/>
      <c r="B5" s="183"/>
      <c r="C5" s="183"/>
      <c r="D5" s="183"/>
      <c r="E5" s="183"/>
      <c r="F5" s="183"/>
    </row>
    <row r="6" spans="1:6" ht="16.5" customHeight="1" thickTop="1">
      <c r="A6" s="194"/>
      <c r="B6" s="194"/>
      <c r="C6" s="194"/>
      <c r="D6" s="194"/>
      <c r="E6" s="194"/>
      <c r="F6" s="194"/>
    </row>
    <row r="7" spans="1:6" ht="15.75">
      <c r="A7" s="159"/>
      <c r="B7" s="159" t="s">
        <v>9</v>
      </c>
      <c r="C7" s="159" t="s">
        <v>199</v>
      </c>
      <c r="D7" s="159"/>
      <c r="E7" s="159" t="s">
        <v>9</v>
      </c>
      <c r="F7" s="159" t="s">
        <v>9</v>
      </c>
    </row>
    <row r="8" spans="1:6" ht="15.75">
      <c r="A8" s="159"/>
      <c r="B8" s="159" t="s">
        <v>200</v>
      </c>
      <c r="C8" s="159" t="s">
        <v>200</v>
      </c>
      <c r="D8" s="159" t="s">
        <v>201</v>
      </c>
      <c r="E8" s="159" t="s">
        <v>202</v>
      </c>
      <c r="F8" s="159" t="s">
        <v>203</v>
      </c>
    </row>
    <row r="9" spans="1:6" ht="15.75">
      <c r="A9" s="161"/>
      <c r="B9" s="161"/>
      <c r="C9" s="161"/>
      <c r="D9" s="161"/>
      <c r="E9" s="161"/>
      <c r="F9" s="161"/>
    </row>
    <row r="10" spans="1:6" ht="15" customHeight="1">
      <c r="A10" s="195"/>
      <c r="B10" s="195"/>
      <c r="C10" s="195"/>
      <c r="D10" s="195"/>
      <c r="E10" s="195"/>
      <c r="F10" s="195"/>
    </row>
    <row r="11" spans="1:6" ht="15" customHeight="1">
      <c r="A11" s="297" t="s">
        <v>137</v>
      </c>
      <c r="B11" s="297"/>
      <c r="C11" s="297"/>
      <c r="D11" s="297"/>
      <c r="E11" s="297"/>
      <c r="F11" s="297"/>
    </row>
    <row r="12" spans="1:6" ht="15" customHeight="1">
      <c r="A12" s="164" t="s">
        <v>138</v>
      </c>
      <c r="B12" s="164"/>
      <c r="C12" s="196"/>
      <c r="D12" s="197">
        <v>802.49</v>
      </c>
      <c r="E12" s="185">
        <v>4.3099999999999999E-2</v>
      </c>
      <c r="F12" s="185">
        <v>9.1499999999999998E-2</v>
      </c>
    </row>
    <row r="13" spans="1:6" ht="15" customHeight="1">
      <c r="A13" s="164" t="s">
        <v>139</v>
      </c>
      <c r="B13" s="196"/>
      <c r="C13" s="196"/>
      <c r="D13" s="197">
        <v>974.92</v>
      </c>
      <c r="E13" s="185">
        <v>3.7699999999999997E-2</v>
      </c>
      <c r="F13" s="185">
        <v>8.8999999999999996E-2</v>
      </c>
    </row>
    <row r="14" spans="1:6" ht="15" customHeight="1">
      <c r="A14" s="164" t="s">
        <v>140</v>
      </c>
      <c r="B14" s="196"/>
      <c r="C14" s="196"/>
      <c r="D14" s="197">
        <v>894.63</v>
      </c>
      <c r="E14" s="185">
        <v>4.6199999999999998E-2</v>
      </c>
      <c r="F14" s="185">
        <v>0.1079</v>
      </c>
    </row>
    <row r="15" spans="1:6" ht="15" customHeight="1">
      <c r="A15" s="164" t="s">
        <v>141</v>
      </c>
      <c r="B15" s="196"/>
      <c r="C15" s="196"/>
      <c r="D15" s="197">
        <v>820.23</v>
      </c>
      <c r="E15" s="185">
        <v>5.28E-2</v>
      </c>
      <c r="F15" s="185">
        <v>0.1203</v>
      </c>
    </row>
    <row r="16" spans="1:6" ht="15" customHeight="1">
      <c r="A16" s="164" t="s">
        <v>142</v>
      </c>
      <c r="B16" s="196"/>
      <c r="C16" s="196"/>
      <c r="D16" s="197">
        <v>844.4</v>
      </c>
      <c r="E16" s="185">
        <v>5.4699999999999999E-2</v>
      </c>
      <c r="F16" s="185">
        <v>0.1346</v>
      </c>
    </row>
    <row r="17" spans="1:6" ht="15" customHeight="1">
      <c r="A17" s="164" t="s">
        <v>143</v>
      </c>
      <c r="B17" s="196"/>
      <c r="C17" s="196"/>
      <c r="D17" s="197">
        <v>891.41</v>
      </c>
      <c r="E17" s="185">
        <v>5.2600000000000001E-2</v>
      </c>
      <c r="F17" s="185">
        <v>0.12659999999999999</v>
      </c>
    </row>
    <row r="18" spans="1:6" ht="15" customHeight="1">
      <c r="A18" s="164" t="s">
        <v>144</v>
      </c>
      <c r="B18" s="196"/>
      <c r="C18" s="196"/>
      <c r="D18" s="197">
        <v>932.92</v>
      </c>
      <c r="E18" s="185">
        <v>5.1999999999999998E-2</v>
      </c>
      <c r="F18" s="185">
        <v>0.1196</v>
      </c>
    </row>
    <row r="19" spans="1:6" ht="15" customHeight="1">
      <c r="A19" s="164" t="s">
        <v>145</v>
      </c>
      <c r="B19" s="196"/>
      <c r="C19" s="196"/>
      <c r="D19" s="197">
        <v>884.36</v>
      </c>
      <c r="E19" s="185">
        <v>5.8099999999999999E-2</v>
      </c>
      <c r="F19" s="185">
        <v>0.11600000000000001</v>
      </c>
    </row>
    <row r="20" spans="1:6" ht="15" customHeight="1">
      <c r="A20" s="164"/>
      <c r="B20" s="196"/>
      <c r="C20" s="196"/>
      <c r="D20" s="197"/>
      <c r="E20" s="185"/>
      <c r="F20" s="185"/>
    </row>
    <row r="21" spans="1:6" ht="15" customHeight="1">
      <c r="A21" s="299" t="s">
        <v>146</v>
      </c>
      <c r="B21" s="299"/>
      <c r="C21" s="299"/>
      <c r="D21" s="299"/>
      <c r="E21" s="299"/>
      <c r="F21" s="299"/>
    </row>
    <row r="22" spans="1:6" ht="15" customHeight="1">
      <c r="A22" s="198"/>
      <c r="B22" s="198"/>
      <c r="C22" s="198"/>
      <c r="D22" s="198"/>
      <c r="E22" s="198"/>
      <c r="F22" s="198"/>
    </row>
    <row r="23" spans="1:6" ht="15" customHeight="1">
      <c r="A23" s="164" t="s">
        <v>147</v>
      </c>
      <c r="B23" s="196"/>
      <c r="C23" s="196"/>
      <c r="D23" s="197">
        <v>1190.3399999999999</v>
      </c>
      <c r="E23" s="185">
        <v>4.3999999999999997E-2</v>
      </c>
      <c r="F23" s="185">
        <v>8.0299999999999996E-2</v>
      </c>
    </row>
    <row r="24" spans="1:6" ht="15" customHeight="1">
      <c r="A24" s="164" t="s">
        <v>148</v>
      </c>
      <c r="B24" s="196"/>
      <c r="C24" s="196"/>
      <c r="D24" s="197">
        <v>1178.48</v>
      </c>
      <c r="E24" s="185">
        <v>4.6399999999999997E-2</v>
      </c>
      <c r="F24" s="185">
        <v>0.1002</v>
      </c>
    </row>
    <row r="25" spans="1:6" ht="15" customHeight="1">
      <c r="A25" s="164" t="s">
        <v>149</v>
      </c>
      <c r="B25" s="196"/>
      <c r="C25" s="196"/>
      <c r="D25" s="197">
        <v>1328.23</v>
      </c>
      <c r="E25" s="185">
        <v>4.2500000000000003E-2</v>
      </c>
      <c r="F25" s="185">
        <v>8.1199999999999994E-2</v>
      </c>
    </row>
    <row r="26" spans="1:6" ht="15" customHeight="1">
      <c r="A26" s="164" t="s">
        <v>150</v>
      </c>
      <c r="B26" s="196"/>
      <c r="C26" s="196"/>
      <c r="D26" s="197">
        <v>1792.76</v>
      </c>
      <c r="E26" s="185">
        <v>3.49E-2</v>
      </c>
      <c r="F26" s="185">
        <v>6.0900000000000003E-2</v>
      </c>
    </row>
    <row r="27" spans="1:6" ht="15" customHeight="1">
      <c r="A27" s="164" t="s">
        <v>151</v>
      </c>
      <c r="B27" s="196"/>
      <c r="C27" s="196"/>
      <c r="D27" s="197">
        <v>2275.9899999999998</v>
      </c>
      <c r="E27" s="185">
        <v>3.0800000000000001E-2</v>
      </c>
      <c r="F27" s="185">
        <v>5.4800000000000001E-2</v>
      </c>
    </row>
    <row r="28" spans="1:6" ht="15" customHeight="1">
      <c r="A28" s="164" t="s">
        <v>152</v>
      </c>
      <c r="B28" s="196" t="s">
        <v>180</v>
      </c>
      <c r="C28" s="196" t="s">
        <v>180</v>
      </c>
      <c r="D28" s="197">
        <v>2060.8200000000002</v>
      </c>
      <c r="E28" s="185">
        <v>3.6400000000000002E-2</v>
      </c>
      <c r="F28" s="185">
        <v>8.0100000000000005E-2</v>
      </c>
    </row>
    <row r="29" spans="1:6" ht="15" customHeight="1">
      <c r="A29" s="164" t="s">
        <v>153</v>
      </c>
      <c r="B29" s="196">
        <v>322.83999999999997</v>
      </c>
      <c r="C29" s="196"/>
      <c r="D29" s="197">
        <v>2508.91</v>
      </c>
      <c r="E29" s="185">
        <v>3.4500000000000003E-2</v>
      </c>
      <c r="F29" s="185">
        <v>7.4099999999999999E-2</v>
      </c>
    </row>
    <row r="30" spans="1:6" ht="15" customHeight="1">
      <c r="A30" s="164" t="s">
        <v>154</v>
      </c>
      <c r="B30" s="196">
        <v>334.59</v>
      </c>
      <c r="C30" s="196"/>
      <c r="D30" s="197">
        <v>2678.94</v>
      </c>
      <c r="E30" s="185">
        <v>3.61E-2</v>
      </c>
      <c r="F30" s="185">
        <v>6.4699999999999994E-2</v>
      </c>
    </row>
    <row r="31" spans="1:6" ht="15" customHeight="1">
      <c r="A31" s="164" t="s">
        <v>155</v>
      </c>
      <c r="B31" s="196">
        <v>376.18</v>
      </c>
      <c r="C31" s="196">
        <v>491.69</v>
      </c>
      <c r="D31" s="197">
        <v>2929.33</v>
      </c>
      <c r="E31" s="185">
        <v>3.2399999999999998E-2</v>
      </c>
      <c r="F31" s="185">
        <v>4.7899999999999998E-2</v>
      </c>
    </row>
    <row r="32" spans="1:6" ht="15" customHeight="1">
      <c r="A32" s="164"/>
      <c r="B32" s="196"/>
      <c r="C32" s="196"/>
      <c r="D32" s="197"/>
      <c r="E32" s="185"/>
      <c r="F32" s="185"/>
    </row>
    <row r="33" spans="1:6" ht="15" customHeight="1">
      <c r="A33" s="297" t="s">
        <v>156</v>
      </c>
      <c r="B33" s="297"/>
      <c r="C33" s="297"/>
      <c r="D33" s="297"/>
      <c r="E33" s="297"/>
      <c r="F33" s="297"/>
    </row>
    <row r="34" spans="1:6" ht="15" customHeight="1">
      <c r="A34" s="164" t="s">
        <v>1</v>
      </c>
      <c r="B34" s="197">
        <v>415.74</v>
      </c>
      <c r="C34" s="164">
        <v>599.26</v>
      </c>
      <c r="D34" s="197">
        <v>3284.29</v>
      </c>
      <c r="E34" s="185">
        <v>2.9899999999999999E-2</v>
      </c>
      <c r="F34" s="185">
        <v>4.2200000000000001E-2</v>
      </c>
    </row>
    <row r="35" spans="1:6" ht="15" customHeight="1">
      <c r="A35" s="164" t="s">
        <v>2</v>
      </c>
      <c r="B35" s="197">
        <v>451.21</v>
      </c>
      <c r="C35" s="196">
        <v>715.16</v>
      </c>
      <c r="D35" s="197">
        <v>3522.06</v>
      </c>
      <c r="E35" s="185">
        <v>2.7799999999999998E-2</v>
      </c>
      <c r="F35" s="185">
        <v>4.4600000000000001E-2</v>
      </c>
    </row>
    <row r="36" spans="1:6" ht="15" customHeight="1">
      <c r="A36" s="164" t="s">
        <v>3</v>
      </c>
      <c r="B36" s="197">
        <v>460.42</v>
      </c>
      <c r="C36" s="196">
        <v>751.65</v>
      </c>
      <c r="D36" s="197">
        <v>3793.77</v>
      </c>
      <c r="E36" s="185">
        <v>2.8199999999999999E-2</v>
      </c>
      <c r="F36" s="185">
        <v>5.8299999999999998E-2</v>
      </c>
    </row>
    <row r="37" spans="1:6" ht="15" customHeight="1">
      <c r="A37" s="197" t="s">
        <v>4</v>
      </c>
      <c r="B37" s="197">
        <v>541.72</v>
      </c>
      <c r="C37" s="197">
        <v>925.19</v>
      </c>
      <c r="D37" s="197">
        <v>4493.76</v>
      </c>
      <c r="E37" s="185">
        <v>2.5600000000000001E-2</v>
      </c>
      <c r="F37" s="185">
        <v>6.0900000000000003E-2</v>
      </c>
    </row>
    <row r="38" spans="1:6" ht="15" customHeight="1">
      <c r="A38" s="197" t="s">
        <v>5</v>
      </c>
      <c r="B38" s="197">
        <v>670.5</v>
      </c>
      <c r="C38" s="197">
        <v>1164.96</v>
      </c>
      <c r="D38" s="197">
        <v>5742.89</v>
      </c>
      <c r="E38" s="185">
        <v>2.1899999999999999E-2</v>
      </c>
      <c r="F38" s="185">
        <v>5.2400000000000002E-2</v>
      </c>
    </row>
    <row r="39" spans="1:6" ht="15" customHeight="1">
      <c r="A39" s="197" t="s">
        <v>6</v>
      </c>
      <c r="B39" s="197">
        <v>873.43</v>
      </c>
      <c r="C39" s="197">
        <v>1469.49</v>
      </c>
      <c r="D39" s="197">
        <v>7441.15</v>
      </c>
      <c r="E39" s="185">
        <v>1.77E-2</v>
      </c>
      <c r="F39" s="185">
        <v>4.5699999999999998E-2</v>
      </c>
    </row>
    <row r="40" spans="1:6" ht="15" customHeight="1">
      <c r="A40" s="170">
        <v>1998</v>
      </c>
      <c r="B40" s="197">
        <v>1085.5</v>
      </c>
      <c r="C40" s="197">
        <v>1794.91</v>
      </c>
      <c r="D40" s="197">
        <v>8625.52</v>
      </c>
      <c r="E40" s="185">
        <v>1.49E-2</v>
      </c>
      <c r="F40" s="185">
        <v>3.4599999999999999E-2</v>
      </c>
    </row>
    <row r="41" spans="1:6" ht="15" customHeight="1">
      <c r="A41" s="170">
        <v>1999</v>
      </c>
      <c r="B41" s="197">
        <v>1327.33</v>
      </c>
      <c r="C41" s="197">
        <v>2728.15</v>
      </c>
      <c r="D41" s="197">
        <v>10464.879999999999</v>
      </c>
      <c r="E41" s="185">
        <v>1.2500000000000001E-2</v>
      </c>
      <c r="F41" s="185">
        <v>3.1699999999999999E-2</v>
      </c>
    </row>
    <row r="42" spans="1:6" ht="15" customHeight="1">
      <c r="A42" s="170">
        <v>2000</v>
      </c>
      <c r="B42" s="197">
        <v>1427.22</v>
      </c>
      <c r="C42" s="197">
        <v>2783.67</v>
      </c>
      <c r="D42" s="197">
        <v>10734.9</v>
      </c>
      <c r="E42" s="185">
        <v>1.15E-2</v>
      </c>
      <c r="F42" s="185">
        <v>3.6299999999999999E-2</v>
      </c>
    </row>
    <row r="43" spans="1:6" ht="15" customHeight="1">
      <c r="A43" s="170">
        <v>2001</v>
      </c>
      <c r="B43" s="197">
        <v>1194.18</v>
      </c>
      <c r="C43" s="197">
        <v>2035</v>
      </c>
      <c r="D43" s="197">
        <v>10189.129999999999</v>
      </c>
      <c r="E43" s="185">
        <v>1.32E-2</v>
      </c>
      <c r="F43" s="185">
        <v>2.9499999999999998E-2</v>
      </c>
    </row>
    <row r="44" spans="1:6" ht="15" customHeight="1">
      <c r="A44" s="170"/>
      <c r="B44" s="197"/>
      <c r="C44" s="197"/>
      <c r="D44" s="197"/>
      <c r="E44" s="185"/>
      <c r="F44" s="185"/>
    </row>
    <row r="45" spans="1:6" ht="15" customHeight="1">
      <c r="A45" s="300" t="s">
        <v>158</v>
      </c>
      <c r="B45" s="300"/>
      <c r="C45" s="300"/>
      <c r="D45" s="300"/>
      <c r="E45" s="300"/>
      <c r="F45" s="300"/>
    </row>
    <row r="46" spans="1:6" ht="15" customHeight="1">
      <c r="A46" s="170">
        <v>2002</v>
      </c>
      <c r="B46" s="197">
        <v>993.94</v>
      </c>
      <c r="C46" s="197">
        <v>1539.73</v>
      </c>
      <c r="D46" s="197">
        <v>9226.43</v>
      </c>
      <c r="E46" s="185">
        <v>1.61E-2</v>
      </c>
      <c r="F46" s="185">
        <v>2.92E-2</v>
      </c>
    </row>
    <row r="47" spans="1:6" ht="15" customHeight="1">
      <c r="A47" s="170">
        <v>2003</v>
      </c>
      <c r="B47" s="197">
        <v>965.23</v>
      </c>
      <c r="C47" s="197">
        <v>1647.17</v>
      </c>
      <c r="D47" s="197">
        <v>8993.59</v>
      </c>
      <c r="E47" s="185">
        <v>1.77E-2</v>
      </c>
      <c r="F47" s="185">
        <v>3.8399999999999997E-2</v>
      </c>
    </row>
    <row r="48" spans="1:6" ht="15" customHeight="1">
      <c r="A48" s="170">
        <v>2004</v>
      </c>
      <c r="B48" s="197">
        <v>1130.6500000000001</v>
      </c>
      <c r="C48" s="197">
        <v>1986.53</v>
      </c>
      <c r="D48" s="197">
        <v>10317.39</v>
      </c>
      <c r="E48" s="185">
        <v>1.72E-2</v>
      </c>
      <c r="F48" s="185">
        <v>4.8899999999999999E-2</v>
      </c>
    </row>
    <row r="49" spans="1:6" ht="15" customHeight="1">
      <c r="A49" s="170">
        <v>2005</v>
      </c>
      <c r="B49" s="197">
        <v>1207.23</v>
      </c>
      <c r="C49" s="197">
        <v>2099.3200000000002</v>
      </c>
      <c r="D49" s="197">
        <v>10547.67</v>
      </c>
      <c r="E49" s="185">
        <v>1.83E-2</v>
      </c>
      <c r="F49" s="185">
        <v>5.3600000000000002E-2</v>
      </c>
    </row>
    <row r="50" spans="1:6" ht="15" customHeight="1">
      <c r="A50" s="172">
        <v>2006</v>
      </c>
      <c r="B50" s="199">
        <v>1310.46</v>
      </c>
      <c r="C50" s="199">
        <v>2263.41</v>
      </c>
      <c r="D50" s="199">
        <v>11408.67</v>
      </c>
      <c r="E50" s="186">
        <v>1.8700000000000001E-2</v>
      </c>
      <c r="F50" s="186">
        <v>5.7799999999999997E-2</v>
      </c>
    </row>
    <row r="51" spans="1:6" ht="15" customHeight="1">
      <c r="A51" s="172">
        <v>2007</v>
      </c>
      <c r="B51" s="199">
        <v>1477.19</v>
      </c>
      <c r="C51" s="199">
        <v>2578.4699999999998</v>
      </c>
      <c r="D51" s="199">
        <v>13169.98</v>
      </c>
      <c r="E51" s="186">
        <v>1.8599999999999998E-2</v>
      </c>
      <c r="F51" s="186">
        <v>5.2900000000000003E-2</v>
      </c>
    </row>
    <row r="52" spans="1:6" ht="15" customHeight="1">
      <c r="A52" s="172">
        <v>2008</v>
      </c>
      <c r="B52" s="199">
        <v>1220.04</v>
      </c>
      <c r="C52" s="199">
        <v>2161.65</v>
      </c>
      <c r="D52" s="199">
        <v>11252.62</v>
      </c>
      <c r="E52" s="186">
        <v>2.3699999999999999E-2</v>
      </c>
      <c r="F52" s="186">
        <v>3.5400000000000001E-2</v>
      </c>
    </row>
    <row r="53" spans="1:6" ht="15" customHeight="1">
      <c r="A53" s="172">
        <v>2009</v>
      </c>
      <c r="B53" s="199">
        <v>948.05</v>
      </c>
      <c r="C53" s="199">
        <v>1845.38</v>
      </c>
      <c r="D53" s="199">
        <v>8876.15</v>
      </c>
      <c r="E53" s="186">
        <v>2.4E-2</v>
      </c>
      <c r="F53" s="200">
        <v>1.8599999999999998E-2</v>
      </c>
    </row>
    <row r="54" spans="1:6" ht="15" customHeight="1">
      <c r="A54" s="172"/>
      <c r="B54" s="199"/>
      <c r="C54" s="199"/>
      <c r="D54" s="199"/>
      <c r="E54" s="186"/>
      <c r="F54" s="200"/>
    </row>
    <row r="55" spans="1:6" ht="15" customHeight="1">
      <c r="A55" s="295" t="s">
        <v>159</v>
      </c>
      <c r="B55" s="295"/>
      <c r="C55" s="295"/>
      <c r="D55" s="295"/>
      <c r="E55" s="295"/>
      <c r="F55" s="295"/>
    </row>
    <row r="56" spans="1:6" ht="15" customHeight="1">
      <c r="A56" s="172">
        <v>2010</v>
      </c>
      <c r="B56" s="199">
        <v>1139.97</v>
      </c>
      <c r="C56" s="199">
        <v>2349.89</v>
      </c>
      <c r="D56" s="199">
        <v>10662.8</v>
      </c>
      <c r="E56" s="186">
        <v>1.9800000000000002E-2</v>
      </c>
      <c r="F56" s="200">
        <v>6.0400000000000002E-2</v>
      </c>
    </row>
    <row r="57" spans="1:6" ht="15" customHeight="1">
      <c r="A57" s="172">
        <v>2011</v>
      </c>
      <c r="B57" s="199">
        <v>1268.8900000000001</v>
      </c>
      <c r="C57" s="199">
        <v>2677.44</v>
      </c>
      <c r="D57" s="199">
        <v>11966.36</v>
      </c>
      <c r="E57" s="186">
        <v>2.0500000000000001E-2</v>
      </c>
      <c r="F57" s="200">
        <v>6.7699999999999996E-2</v>
      </c>
    </row>
    <row r="58" spans="1:6" ht="15" customHeight="1">
      <c r="A58" s="172">
        <v>2012</v>
      </c>
      <c r="B58" s="199">
        <v>1379.35</v>
      </c>
      <c r="C58" s="199">
        <v>2965.56</v>
      </c>
      <c r="D58" s="199">
        <v>12967.08</v>
      </c>
      <c r="E58" s="186">
        <v>2.24E-2</v>
      </c>
      <c r="F58" s="200">
        <v>6.2E-2</v>
      </c>
    </row>
    <row r="59" spans="1:6" ht="15" customHeight="1">
      <c r="A59" s="172">
        <v>2013</v>
      </c>
      <c r="B59" s="199">
        <v>1462.51</v>
      </c>
      <c r="C59" s="199">
        <v>3537.69</v>
      </c>
      <c r="D59" s="199">
        <v>14999.67</v>
      </c>
      <c r="E59" s="186">
        <v>2.1399999999999999E-2</v>
      </c>
      <c r="F59" s="200">
        <v>5.57E-2</v>
      </c>
    </row>
    <row r="60" spans="1:6" ht="15" customHeight="1" thickBot="1">
      <c r="A60" s="182"/>
      <c r="B60" s="201"/>
      <c r="C60" s="201"/>
      <c r="D60" s="201"/>
      <c r="E60" s="187"/>
      <c r="F60" s="187"/>
    </row>
    <row r="61" spans="1:6" ht="15" customHeight="1" thickTop="1">
      <c r="A61" s="195"/>
      <c r="B61" s="202"/>
      <c r="C61" s="202"/>
      <c r="D61" s="199"/>
      <c r="E61" s="186"/>
      <c r="F61" s="186"/>
    </row>
    <row r="62" spans="1:6" ht="15" customHeight="1">
      <c r="A62" s="195" t="s">
        <v>204</v>
      </c>
      <c r="B62" s="202"/>
      <c r="C62" s="202"/>
      <c r="D62" s="199"/>
      <c r="E62" s="186"/>
      <c r="F62" s="186"/>
    </row>
    <row r="63" spans="1:6" ht="15" customHeight="1">
      <c r="A63" s="195" t="s">
        <v>205</v>
      </c>
      <c r="B63" s="202"/>
      <c r="C63" s="202"/>
      <c r="D63" s="199"/>
      <c r="E63" s="186"/>
      <c r="F63" s="186"/>
    </row>
    <row r="64" spans="1:6" ht="15" customHeight="1">
      <c r="A64" s="195"/>
      <c r="B64" s="202"/>
      <c r="C64" s="202"/>
      <c r="D64" s="199"/>
      <c r="E64" s="186"/>
      <c r="F64" s="186"/>
    </row>
    <row r="65" spans="1:6" ht="15" customHeight="1">
      <c r="A65" s="154" t="s">
        <v>161</v>
      </c>
      <c r="B65" s="196"/>
      <c r="C65" s="196"/>
      <c r="D65" s="197"/>
      <c r="E65" s="185"/>
      <c r="F65" s="185"/>
    </row>
    <row r="66" spans="1:6" ht="15" customHeight="1">
      <c r="B66" s="196"/>
      <c r="C66" s="196"/>
      <c r="D66" s="197"/>
      <c r="E66" s="196"/>
      <c r="F66" s="196"/>
    </row>
    <row r="67" spans="1:6" ht="15" customHeight="1">
      <c r="B67" s="164"/>
      <c r="C67" s="164"/>
      <c r="D67" s="197"/>
      <c r="E67" s="164"/>
      <c r="F67" s="164"/>
    </row>
    <row r="68" spans="1:6" ht="15" customHeight="1">
      <c r="B68" s="164"/>
      <c r="C68" s="164"/>
      <c r="D68" s="197"/>
      <c r="E68" s="164"/>
      <c r="F68" s="164"/>
    </row>
    <row r="69" spans="1:6" ht="15" customHeight="1">
      <c r="B69" s="164"/>
      <c r="C69" s="164"/>
      <c r="D69" s="197"/>
      <c r="E69" s="164"/>
      <c r="F69" s="164"/>
    </row>
    <row r="70" spans="1:6" ht="15" customHeight="1">
      <c r="B70" s="164"/>
      <c r="C70" s="164"/>
      <c r="D70" s="164"/>
      <c r="E70" s="164"/>
      <c r="F70" s="164"/>
    </row>
    <row r="71" spans="1:6" ht="15" customHeight="1">
      <c r="B71" s="164"/>
      <c r="C71" s="164"/>
      <c r="D71" s="164"/>
      <c r="E71" s="164"/>
      <c r="F71" s="164"/>
    </row>
    <row r="72" spans="1:6" ht="15" customHeight="1"/>
    <row r="73" spans="1:6" ht="15" customHeight="1"/>
    <row r="74" spans="1:6" ht="15" customHeight="1"/>
    <row r="75" spans="1:6" ht="15" customHeight="1"/>
    <row r="76" spans="1:6" ht="15" customHeight="1"/>
    <row r="77" spans="1:6" ht="15" customHeight="1"/>
    <row r="78" spans="1:6" ht="15" customHeight="1"/>
    <row r="79" spans="1:6" ht="15" customHeight="1"/>
    <row r="80" spans="1:6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</sheetData>
  <mergeCells count="6">
    <mergeCell ref="A55:F55"/>
    <mergeCell ref="A4:F4"/>
    <mergeCell ref="A11:F11"/>
    <mergeCell ref="A21:F21"/>
    <mergeCell ref="A33:F33"/>
    <mergeCell ref="A45:F45"/>
  </mergeCells>
  <printOptions horizontalCentered="1" verticalCentered="1"/>
  <pageMargins left="0.5" right="0.5" top="0.5" bottom="0.5" header="0.5" footer="0.5"/>
  <pageSetup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zoomScaleNormal="100" workbookViewId="0">
      <selection activeCell="E1" sqref="E1:E2"/>
    </sheetView>
  </sheetViews>
  <sheetFormatPr defaultColWidth="9.77734375" defaultRowHeight="15"/>
  <cols>
    <col min="1" max="5" width="11.77734375" style="192" customWidth="1"/>
    <col min="6" max="16384" width="9.77734375" style="192"/>
  </cols>
  <sheetData>
    <row r="1" spans="1:6" ht="15.75">
      <c r="E1" s="193"/>
    </row>
    <row r="2" spans="1:6" ht="15.75">
      <c r="E2" s="155"/>
    </row>
    <row r="4" spans="1:6" ht="20.25">
      <c r="A4" s="177" t="s">
        <v>198</v>
      </c>
      <c r="B4" s="178"/>
      <c r="C4" s="178"/>
      <c r="D4" s="178"/>
      <c r="E4" s="178"/>
      <c r="F4" s="178"/>
    </row>
    <row r="5" spans="1:6" ht="21" thickBot="1">
      <c r="A5" s="177"/>
      <c r="B5" s="178"/>
      <c r="C5" s="178"/>
      <c r="D5" s="178"/>
      <c r="E5" s="178"/>
      <c r="F5" s="178"/>
    </row>
    <row r="6" spans="1:6" ht="16.5" customHeight="1" thickTop="1">
      <c r="A6" s="194"/>
      <c r="B6" s="194"/>
      <c r="C6" s="194"/>
      <c r="D6" s="194"/>
      <c r="E6" s="194"/>
      <c r="F6" s="194"/>
    </row>
    <row r="7" spans="1:6" ht="15.75">
      <c r="A7" s="159"/>
      <c r="B7" s="159" t="s">
        <v>9</v>
      </c>
      <c r="C7" s="159" t="s">
        <v>199</v>
      </c>
      <c r="D7" s="159"/>
      <c r="E7" s="159" t="s">
        <v>9</v>
      </c>
      <c r="F7" s="159" t="s">
        <v>9</v>
      </c>
    </row>
    <row r="8" spans="1:6" ht="15.75">
      <c r="A8" s="159"/>
      <c r="B8" s="159" t="s">
        <v>70</v>
      </c>
      <c r="C8" s="159" t="s">
        <v>70</v>
      </c>
      <c r="D8" s="159" t="s">
        <v>201</v>
      </c>
      <c r="E8" s="159" t="s">
        <v>202</v>
      </c>
      <c r="F8" s="159" t="s">
        <v>203</v>
      </c>
    </row>
    <row r="9" spans="1:6" ht="15.75">
      <c r="A9" s="161"/>
      <c r="B9" s="161"/>
      <c r="C9" s="161"/>
      <c r="D9" s="161"/>
      <c r="E9" s="161"/>
      <c r="F9" s="161"/>
    </row>
    <row r="10" spans="1:6" ht="15" customHeight="1">
      <c r="A10" s="195"/>
      <c r="B10" s="195"/>
      <c r="C10" s="195"/>
      <c r="D10" s="195"/>
      <c r="E10" s="195"/>
      <c r="F10" s="195"/>
    </row>
    <row r="11" spans="1:6" ht="15" customHeight="1">
      <c r="A11" s="164"/>
      <c r="B11" s="197"/>
      <c r="C11" s="197"/>
      <c r="D11" s="197"/>
      <c r="E11" s="185"/>
      <c r="F11" s="185"/>
    </row>
    <row r="12" spans="1:6" ht="15" customHeight="1">
      <c r="A12" s="179">
        <v>2004</v>
      </c>
      <c r="B12" s="197"/>
      <c r="C12" s="197"/>
      <c r="D12" s="197"/>
      <c r="E12" s="185"/>
      <c r="F12" s="185"/>
    </row>
    <row r="13" spans="1:6" ht="15" customHeight="1">
      <c r="A13" s="164" t="s">
        <v>162</v>
      </c>
      <c r="B13" s="197">
        <v>1133.29</v>
      </c>
      <c r="C13" s="197">
        <v>2041.95</v>
      </c>
      <c r="D13" s="197">
        <v>10488.43</v>
      </c>
      <c r="E13" s="185">
        <v>1.6400000000000001E-2</v>
      </c>
      <c r="F13" s="185">
        <v>4.6199999999999998E-2</v>
      </c>
    </row>
    <row r="14" spans="1:6" ht="15" customHeight="1">
      <c r="A14" s="164" t="s">
        <v>163</v>
      </c>
      <c r="B14" s="197">
        <v>1122.8699999999999</v>
      </c>
      <c r="C14" s="197">
        <v>1984.13</v>
      </c>
      <c r="D14" s="197">
        <v>10289.040000000001</v>
      </c>
      <c r="E14" s="185">
        <v>1.7100000000000001E-2</v>
      </c>
      <c r="F14" s="185">
        <v>4.9200000000000001E-2</v>
      </c>
    </row>
    <row r="15" spans="1:6" ht="15" customHeight="1">
      <c r="A15" s="164" t="s">
        <v>164</v>
      </c>
      <c r="B15" s="197">
        <v>1104.1500000000001</v>
      </c>
      <c r="C15" s="197">
        <v>1872.9</v>
      </c>
      <c r="D15" s="197">
        <v>10129.85</v>
      </c>
      <c r="E15" s="185">
        <v>1.7899999999999999E-2</v>
      </c>
      <c r="F15" s="185">
        <v>5.1799999999999999E-2</v>
      </c>
    </row>
    <row r="16" spans="1:6" ht="15" customHeight="1">
      <c r="A16" s="164" t="s">
        <v>165</v>
      </c>
      <c r="B16" s="197">
        <v>1162.07</v>
      </c>
      <c r="C16" s="197">
        <v>2050.2199999999998</v>
      </c>
      <c r="D16" s="197">
        <v>10362.25</v>
      </c>
      <c r="E16" s="185">
        <v>1.7500000000000002E-2</v>
      </c>
      <c r="F16" s="185">
        <v>4.8300000000000003E-2</v>
      </c>
    </row>
    <row r="17" spans="1:6" ht="15" customHeight="1">
      <c r="A17" s="164"/>
      <c r="B17" s="197"/>
      <c r="C17" s="197"/>
      <c r="D17" s="197"/>
      <c r="E17" s="185"/>
      <c r="F17" s="185"/>
    </row>
    <row r="18" spans="1:6" ht="15" customHeight="1">
      <c r="A18" s="179">
        <v>2005</v>
      </c>
      <c r="B18" s="197"/>
      <c r="C18" s="197"/>
      <c r="D18" s="197"/>
      <c r="E18" s="185"/>
      <c r="F18" s="185"/>
    </row>
    <row r="19" spans="1:6" ht="15" customHeight="1">
      <c r="A19" s="164" t="s">
        <v>162</v>
      </c>
      <c r="B19" s="197">
        <v>1191.98</v>
      </c>
      <c r="C19" s="197">
        <v>2056.0100000000002</v>
      </c>
      <c r="D19" s="197">
        <v>10648.48</v>
      </c>
      <c r="E19" s="185">
        <v>1.77E-2</v>
      </c>
      <c r="F19" s="185">
        <v>5.11E-2</v>
      </c>
    </row>
    <row r="20" spans="1:6" ht="15" customHeight="1">
      <c r="A20" s="164" t="s">
        <v>163</v>
      </c>
      <c r="B20" s="197">
        <v>1181.6500000000001</v>
      </c>
      <c r="C20" s="197">
        <v>2012.24</v>
      </c>
      <c r="D20" s="197">
        <v>10382.35</v>
      </c>
      <c r="E20" s="185">
        <v>1.8499999999999999E-2</v>
      </c>
      <c r="F20" s="185">
        <v>5.3199999999999997E-2</v>
      </c>
    </row>
    <row r="21" spans="1:6" ht="15" customHeight="1">
      <c r="A21" s="164" t="s">
        <v>164</v>
      </c>
      <c r="B21" s="197">
        <v>1225.9100000000001</v>
      </c>
      <c r="C21" s="197">
        <v>2144.61</v>
      </c>
      <c r="D21" s="197">
        <v>10532.24</v>
      </c>
      <c r="E21" s="185">
        <v>1.83E-2</v>
      </c>
      <c r="F21" s="185">
        <v>5.4199999999999998E-2</v>
      </c>
    </row>
    <row r="22" spans="1:6" ht="15" customHeight="1">
      <c r="A22" s="164" t="s">
        <v>165</v>
      </c>
      <c r="B22" s="197">
        <v>1262.07</v>
      </c>
      <c r="C22" s="197">
        <v>2246.09</v>
      </c>
      <c r="D22" s="197">
        <v>10827.79</v>
      </c>
      <c r="E22" s="185">
        <v>1.8599999999999998E-2</v>
      </c>
      <c r="F22" s="185">
        <v>5.6000000000000001E-2</v>
      </c>
    </row>
    <row r="23" spans="1:6" ht="15" customHeight="1">
      <c r="A23" s="164"/>
      <c r="B23" s="197"/>
      <c r="C23" s="197"/>
      <c r="D23" s="197"/>
      <c r="E23" s="185"/>
      <c r="F23" s="185"/>
    </row>
    <row r="24" spans="1:6" ht="15" customHeight="1">
      <c r="A24" s="179">
        <v>2006</v>
      </c>
      <c r="B24" s="197"/>
      <c r="C24" s="197"/>
      <c r="D24" s="197"/>
      <c r="E24" s="185"/>
      <c r="F24" s="185"/>
    </row>
    <row r="25" spans="1:6" ht="15" customHeight="1">
      <c r="A25" s="164" t="s">
        <v>162</v>
      </c>
      <c r="B25" s="197">
        <v>1283.04</v>
      </c>
      <c r="C25" s="197">
        <v>2287.9699999999998</v>
      </c>
      <c r="D25" s="197">
        <v>10996.04</v>
      </c>
      <c r="E25" s="185">
        <v>1.8499999999999999E-2</v>
      </c>
      <c r="F25" s="185">
        <v>5.6099999999999997E-2</v>
      </c>
    </row>
    <row r="26" spans="1:6" ht="15" customHeight="1">
      <c r="A26" s="164" t="s">
        <v>163</v>
      </c>
      <c r="B26" s="197">
        <v>1281.77</v>
      </c>
      <c r="C26" s="197">
        <v>2240.46</v>
      </c>
      <c r="D26" s="197">
        <v>11188.84</v>
      </c>
      <c r="E26" s="185">
        <v>1.9E-2</v>
      </c>
      <c r="F26" s="185">
        <v>5.8599999999999999E-2</v>
      </c>
    </row>
    <row r="27" spans="1:6" ht="15" customHeight="1">
      <c r="A27" s="164" t="s">
        <v>164</v>
      </c>
      <c r="B27" s="197">
        <v>1288.4000000000001</v>
      </c>
      <c r="C27" s="197">
        <v>2141.9699999999998</v>
      </c>
      <c r="D27" s="197">
        <v>11274.49</v>
      </c>
      <c r="E27" s="185">
        <v>1.9099999999999999E-2</v>
      </c>
      <c r="F27" s="185">
        <v>5.8799999999999998E-2</v>
      </c>
    </row>
    <row r="28" spans="1:6" ht="15" customHeight="1">
      <c r="A28" s="164" t="s">
        <v>165</v>
      </c>
      <c r="B28" s="197">
        <v>1389.48</v>
      </c>
      <c r="C28" s="197">
        <v>2390.2600000000002</v>
      </c>
      <c r="D28" s="197">
        <v>12175.3</v>
      </c>
      <c r="E28" s="185">
        <v>1.8100000000000002E-2</v>
      </c>
      <c r="F28" s="185">
        <v>5.7500000000000002E-2</v>
      </c>
    </row>
    <row r="29" spans="1:6" ht="15" customHeight="1">
      <c r="A29" s="164"/>
      <c r="B29" s="197"/>
      <c r="C29" s="197"/>
      <c r="D29" s="197"/>
      <c r="E29" s="185"/>
      <c r="F29" s="185"/>
    </row>
    <row r="30" spans="1:6" ht="15" customHeight="1">
      <c r="A30" s="179">
        <v>2007</v>
      </c>
      <c r="B30" s="197"/>
      <c r="C30" s="197"/>
      <c r="D30" s="197"/>
      <c r="E30" s="185"/>
      <c r="F30" s="185"/>
    </row>
    <row r="31" spans="1:6" ht="15" customHeight="1">
      <c r="A31" s="164" t="s">
        <v>162</v>
      </c>
      <c r="B31" s="197">
        <v>1425.3</v>
      </c>
      <c r="C31" s="197">
        <v>2444.85</v>
      </c>
      <c r="D31" s="197">
        <v>12470.97</v>
      </c>
      <c r="E31" s="185">
        <v>1.84E-2</v>
      </c>
      <c r="F31" s="185">
        <v>5.8500000000000003E-2</v>
      </c>
    </row>
    <row r="32" spans="1:6" ht="15" customHeight="1">
      <c r="A32" s="164" t="s">
        <v>163</v>
      </c>
      <c r="B32" s="197">
        <v>1496.43</v>
      </c>
      <c r="C32" s="197">
        <v>2552.37</v>
      </c>
      <c r="D32" s="197">
        <v>13214.26</v>
      </c>
      <c r="E32" s="185">
        <v>1.8200000000000001E-2</v>
      </c>
      <c r="F32" s="185">
        <v>5.6500000000000002E-2</v>
      </c>
    </row>
    <row r="33" spans="1:6" ht="15" customHeight="1">
      <c r="A33" s="164" t="s">
        <v>164</v>
      </c>
      <c r="B33" s="197">
        <v>1490.81</v>
      </c>
      <c r="C33" s="197">
        <v>2609.6799999999998</v>
      </c>
      <c r="D33" s="197">
        <v>13488.43</v>
      </c>
      <c r="E33" s="185">
        <v>1.8599999999999998E-2</v>
      </c>
      <c r="F33" s="185">
        <v>5.1499999999999997E-2</v>
      </c>
    </row>
    <row r="34" spans="1:6" ht="15" customHeight="1">
      <c r="A34" s="164" t="s">
        <v>165</v>
      </c>
      <c r="B34" s="197">
        <v>1494.09</v>
      </c>
      <c r="C34" s="197">
        <v>2701.59</v>
      </c>
      <c r="D34" s="197">
        <v>13502.95</v>
      </c>
      <c r="E34" s="185">
        <v>1.9099999999999999E-2</v>
      </c>
      <c r="F34" s="185">
        <v>4.5100000000000001E-2</v>
      </c>
    </row>
    <row r="35" spans="1:6" ht="15" customHeight="1">
      <c r="A35" s="164"/>
      <c r="B35" s="197"/>
      <c r="C35" s="197"/>
      <c r="D35" s="197"/>
      <c r="E35" s="185"/>
      <c r="F35" s="185"/>
    </row>
    <row r="36" spans="1:6" ht="15" customHeight="1">
      <c r="A36" s="179">
        <v>2008</v>
      </c>
      <c r="B36" s="197"/>
      <c r="C36" s="197"/>
      <c r="D36" s="197"/>
      <c r="E36" s="185"/>
      <c r="F36" s="185"/>
    </row>
    <row r="37" spans="1:6" ht="15" customHeight="1">
      <c r="A37" s="164" t="s">
        <v>162</v>
      </c>
      <c r="B37" s="197">
        <v>1350.19</v>
      </c>
      <c r="C37" s="197">
        <v>2332.91</v>
      </c>
      <c r="D37" s="197">
        <v>12383.86</v>
      </c>
      <c r="E37" s="185">
        <v>2.1100000000000001E-2</v>
      </c>
      <c r="F37" s="185">
        <v>4.5499999999999999E-2</v>
      </c>
    </row>
    <row r="38" spans="1:6" ht="15" customHeight="1">
      <c r="A38" s="164" t="s">
        <v>163</v>
      </c>
      <c r="B38" s="197">
        <v>1371.65</v>
      </c>
      <c r="C38" s="197">
        <v>2426.2600000000002</v>
      </c>
      <c r="D38" s="197">
        <v>12508.59</v>
      </c>
      <c r="E38" s="185">
        <v>2.1000000000000001E-2</v>
      </c>
      <c r="F38" s="185">
        <v>4.0500000000000001E-2</v>
      </c>
    </row>
    <row r="39" spans="1:6" ht="15" customHeight="1">
      <c r="A39" s="164" t="s">
        <v>164</v>
      </c>
      <c r="B39" s="197">
        <v>1251.94</v>
      </c>
      <c r="C39" s="197">
        <v>2290.87</v>
      </c>
      <c r="D39" s="197">
        <v>11322.4</v>
      </c>
      <c r="E39" s="185">
        <v>2.29E-2</v>
      </c>
      <c r="F39" s="185">
        <v>3.9399999999999998E-2</v>
      </c>
    </row>
    <row r="40" spans="1:6" ht="15" customHeight="1">
      <c r="A40" s="164" t="s">
        <v>165</v>
      </c>
      <c r="B40" s="197">
        <v>909.8</v>
      </c>
      <c r="C40" s="197">
        <v>1599.64</v>
      </c>
      <c r="D40" s="197">
        <v>8795.61</v>
      </c>
      <c r="E40" s="185">
        <v>2.98E-2</v>
      </c>
      <c r="F40" s="185">
        <v>1.6500000000000001E-2</v>
      </c>
    </row>
    <row r="41" spans="1:6" ht="15" customHeight="1">
      <c r="A41" s="164"/>
      <c r="B41" s="197"/>
      <c r="C41" s="197"/>
      <c r="D41" s="197"/>
      <c r="E41" s="185"/>
      <c r="F41" s="185"/>
    </row>
    <row r="42" spans="1:6" ht="15" customHeight="1">
      <c r="A42" s="179">
        <v>2009</v>
      </c>
      <c r="B42" s="197"/>
      <c r="C42" s="197"/>
      <c r="D42" s="197"/>
      <c r="E42" s="185"/>
      <c r="F42" s="185"/>
    </row>
    <row r="43" spans="1:6" ht="15" customHeight="1">
      <c r="A43" s="164" t="s">
        <v>162</v>
      </c>
      <c r="B43" s="197">
        <v>809.31333333333339</v>
      </c>
      <c r="C43" s="197">
        <v>1485.1366666666665</v>
      </c>
      <c r="D43" s="197">
        <v>7774.0566666666673</v>
      </c>
      <c r="E43" s="185">
        <v>0.03</v>
      </c>
      <c r="F43" s="185">
        <v>8.6E-3</v>
      </c>
    </row>
    <row r="44" spans="1:6" ht="15" customHeight="1">
      <c r="A44" s="164" t="s">
        <v>163</v>
      </c>
      <c r="B44" s="197">
        <v>892.22666666666657</v>
      </c>
      <c r="C44" s="197">
        <v>1731.4066666666668</v>
      </c>
      <c r="D44" s="197">
        <v>8327.83</v>
      </c>
      <c r="E44" s="185">
        <v>2.4533333333333334E-2</v>
      </c>
      <c r="F44" s="185">
        <v>8.2000000000000007E-3</v>
      </c>
    </row>
    <row r="45" spans="1:6" ht="15" customHeight="1">
      <c r="A45" s="164" t="s">
        <v>164</v>
      </c>
      <c r="B45" s="197">
        <v>996.68</v>
      </c>
      <c r="C45" s="197">
        <v>1985.25</v>
      </c>
      <c r="D45" s="197">
        <v>9229.9266666666663</v>
      </c>
      <c r="E45" s="185">
        <v>2.1633333333333334E-2</v>
      </c>
      <c r="F45" s="185">
        <v>1.1900000000000001E-2</v>
      </c>
    </row>
    <row r="46" spans="1:6" ht="15" customHeight="1">
      <c r="A46" s="164" t="s">
        <v>165</v>
      </c>
      <c r="B46" s="197">
        <v>1088.7033333333334</v>
      </c>
      <c r="C46" s="197">
        <v>2162.3266666666664</v>
      </c>
      <c r="D46" s="197">
        <v>10172.776666666667</v>
      </c>
      <c r="E46" s="185">
        <v>1.9866666666666668E-2</v>
      </c>
      <c r="F46" s="203">
        <v>4.5699999999999998E-2</v>
      </c>
    </row>
    <row r="47" spans="1:6" ht="15" customHeight="1">
      <c r="A47" s="164"/>
      <c r="B47" s="197"/>
      <c r="C47" s="197"/>
      <c r="D47" s="197"/>
      <c r="E47" s="185"/>
      <c r="F47" s="203"/>
    </row>
    <row r="48" spans="1:6" ht="15" customHeight="1">
      <c r="A48" s="179">
        <v>2010</v>
      </c>
      <c r="B48" s="197"/>
      <c r="C48" s="197"/>
      <c r="D48" s="197"/>
      <c r="E48" s="185"/>
      <c r="F48" s="203"/>
    </row>
    <row r="49" spans="1:6" ht="15" customHeight="1">
      <c r="A49" s="180" t="s">
        <v>162</v>
      </c>
      <c r="B49" s="199">
        <v>1121.5966666666666</v>
      </c>
      <c r="C49" s="199">
        <v>2274.8833333333332</v>
      </c>
      <c r="D49" s="199">
        <v>10454.423333333334</v>
      </c>
      <c r="E49" s="186">
        <v>1.9400000000000001E-2</v>
      </c>
      <c r="F49" s="200">
        <v>5.21E-2</v>
      </c>
    </row>
    <row r="50" spans="1:6" ht="15" customHeight="1">
      <c r="A50" s="180" t="s">
        <v>163</v>
      </c>
      <c r="B50" s="199">
        <v>1135.2466666666667</v>
      </c>
      <c r="C50" s="199">
        <v>2343.3966666666661</v>
      </c>
      <c r="D50" s="199">
        <v>10570.536666666667</v>
      </c>
      <c r="E50" s="186">
        <v>1.9699999999999999E-2</v>
      </c>
      <c r="F50" s="200">
        <v>6.5100000000000005E-2</v>
      </c>
    </row>
    <row r="51" spans="1:6" ht="15" customHeight="1">
      <c r="A51" s="180" t="s">
        <v>164</v>
      </c>
      <c r="B51" s="199">
        <v>1096.3866666666665</v>
      </c>
      <c r="C51" s="199">
        <v>2237.9666666666667</v>
      </c>
      <c r="D51" s="199">
        <v>10390.24</v>
      </c>
      <c r="E51" s="186">
        <v>2.0866666666666669E-2</v>
      </c>
      <c r="F51" s="200">
        <v>6.3E-2</v>
      </c>
    </row>
    <row r="52" spans="1:6" ht="15" customHeight="1">
      <c r="A52" s="164" t="s">
        <v>165</v>
      </c>
      <c r="B52" s="199">
        <f>+(1171.58+1198.89+1241.53)/3</f>
        <v>1204</v>
      </c>
      <c r="C52" s="199">
        <f>+(2441.3+2530.99+2631.56)/3</f>
        <v>2534.6166666666668</v>
      </c>
      <c r="D52" s="199">
        <f>+(11044.49+11198.31+11465.26)/3</f>
        <v>11236.019999999999</v>
      </c>
      <c r="E52" s="186">
        <f>+(1.94%+1.94%+1.97%)/3</f>
        <v>1.95E-2</v>
      </c>
      <c r="F52" s="200">
        <v>6.1499999999999999E-2</v>
      </c>
    </row>
    <row r="53" spans="1:6" ht="15" customHeight="1">
      <c r="A53" s="164"/>
      <c r="B53" s="199"/>
      <c r="C53" s="199"/>
      <c r="D53" s="199"/>
      <c r="E53" s="186"/>
      <c r="F53" s="200"/>
    </row>
    <row r="54" spans="1:6" ht="15" customHeight="1">
      <c r="A54" s="179">
        <v>2011</v>
      </c>
      <c r="B54" s="199"/>
      <c r="C54" s="199"/>
      <c r="D54" s="199"/>
      <c r="E54" s="186"/>
      <c r="F54" s="200"/>
    </row>
    <row r="55" spans="1:6" ht="15" customHeight="1">
      <c r="A55" s="180" t="s">
        <v>162</v>
      </c>
      <c r="B55" s="199">
        <v>1302.74</v>
      </c>
      <c r="C55" s="199">
        <v>2741.01</v>
      </c>
      <c r="D55" s="199">
        <v>12024.62</v>
      </c>
      <c r="E55" s="186">
        <v>1.8499999999999999E-2</v>
      </c>
      <c r="F55" s="200">
        <v>6.13E-2</v>
      </c>
    </row>
    <row r="56" spans="1:6" ht="15" customHeight="1">
      <c r="A56" s="180" t="s">
        <v>163</v>
      </c>
      <c r="B56" s="199">
        <v>1319.04</v>
      </c>
      <c r="C56" s="199">
        <v>2766.64</v>
      </c>
      <c r="D56" s="199">
        <v>12370.73</v>
      </c>
      <c r="E56" s="186">
        <v>1.9699999999999999E-2</v>
      </c>
      <c r="F56" s="200">
        <v>6.3500000000000001E-2</v>
      </c>
    </row>
    <row r="57" spans="1:6" ht="15" customHeight="1">
      <c r="A57" s="180" t="s">
        <v>164</v>
      </c>
      <c r="B57" s="199">
        <v>1237.1199999999999</v>
      </c>
      <c r="C57" s="199">
        <v>2613.11</v>
      </c>
      <c r="D57" s="199">
        <v>11671.47</v>
      </c>
      <c r="E57" s="186">
        <v>2.1499999999999998E-2</v>
      </c>
      <c r="F57" s="200">
        <v>7.6899999999999996E-2</v>
      </c>
    </row>
    <row r="58" spans="1:6" ht="15" customHeight="1">
      <c r="A58" s="164" t="s">
        <v>165</v>
      </c>
      <c r="B58" s="199">
        <v>1225.6500000000001</v>
      </c>
      <c r="C58" s="199">
        <v>2600.91</v>
      </c>
      <c r="D58" s="199">
        <v>11798.65</v>
      </c>
      <c r="E58" s="186">
        <v>2.2499999999999999E-2</v>
      </c>
      <c r="F58" s="200">
        <v>6.9099999999999995E-2</v>
      </c>
    </row>
    <row r="59" spans="1:6" ht="15" customHeight="1">
      <c r="A59" s="164"/>
      <c r="B59" s="199"/>
      <c r="C59" s="199"/>
      <c r="D59" s="199"/>
      <c r="E59" s="186"/>
      <c r="F59" s="200"/>
    </row>
    <row r="60" spans="1:6" ht="15" customHeight="1">
      <c r="A60" s="181" t="s">
        <v>166</v>
      </c>
      <c r="B60" s="199"/>
      <c r="C60" s="199"/>
      <c r="D60" s="199"/>
      <c r="E60" s="186"/>
      <c r="F60" s="200"/>
    </row>
    <row r="61" spans="1:6" ht="15" customHeight="1">
      <c r="A61" s="180" t="s">
        <v>162</v>
      </c>
      <c r="B61" s="199">
        <v>1347.44</v>
      </c>
      <c r="C61" s="199">
        <v>2902.9</v>
      </c>
      <c r="D61" s="199">
        <v>12839.8</v>
      </c>
      <c r="E61" s="186">
        <v>2.12E-2</v>
      </c>
      <c r="F61" s="200">
        <v>6.2899999999999998E-2</v>
      </c>
    </row>
    <row r="62" spans="1:6" ht="15" customHeight="1">
      <c r="A62" s="180" t="s">
        <v>163</v>
      </c>
      <c r="B62" s="199">
        <v>1350.39</v>
      </c>
      <c r="C62" s="199">
        <v>2928.62</v>
      </c>
      <c r="D62" s="199">
        <v>12765.58</v>
      </c>
      <c r="E62" s="186">
        <v>2.3E-2</v>
      </c>
      <c r="F62" s="200">
        <v>6.4500000000000002E-2</v>
      </c>
    </row>
    <row r="63" spans="1:6" ht="15" customHeight="1">
      <c r="A63" s="180" t="s">
        <v>164</v>
      </c>
      <c r="B63" s="199">
        <v>1402.21</v>
      </c>
      <c r="C63" s="199">
        <v>3029.86</v>
      </c>
      <c r="D63" s="199">
        <v>13118.72</v>
      </c>
      <c r="E63" s="186">
        <v>2.2700000000000001E-2</v>
      </c>
      <c r="F63" s="200">
        <v>0.06</v>
      </c>
    </row>
    <row r="64" spans="1:6" ht="15" customHeight="1">
      <c r="A64" s="164" t="s">
        <v>165</v>
      </c>
      <c r="B64" s="199">
        <v>1418.21</v>
      </c>
      <c r="C64" s="199">
        <v>3001.69</v>
      </c>
      <c r="D64" s="199">
        <v>13142.91</v>
      </c>
      <c r="E64" s="186">
        <v>2.2800000000000001E-2</v>
      </c>
      <c r="F64" s="200">
        <v>6.0699999999999997E-2</v>
      </c>
    </row>
    <row r="65" spans="1:6" ht="15" customHeight="1">
      <c r="A65" s="164"/>
      <c r="B65" s="199"/>
      <c r="C65" s="199"/>
      <c r="D65" s="199"/>
      <c r="E65" s="186"/>
      <c r="F65" s="200"/>
    </row>
    <row r="66" spans="1:6" ht="15" customHeight="1">
      <c r="A66" s="179">
        <v>2013</v>
      </c>
      <c r="B66" s="199"/>
      <c r="C66" s="199"/>
      <c r="D66" s="199"/>
      <c r="E66" s="186"/>
      <c r="F66" s="200"/>
    </row>
    <row r="67" spans="1:6" ht="15" customHeight="1">
      <c r="A67" s="180" t="s">
        <v>162</v>
      </c>
      <c r="B67" s="199">
        <v>1514.41</v>
      </c>
      <c r="C67" s="199">
        <v>3177.1</v>
      </c>
      <c r="D67" s="199">
        <v>14000.3</v>
      </c>
      <c r="E67" s="186">
        <v>2.2100000000000002E-2</v>
      </c>
      <c r="F67" s="200">
        <v>5.5899999999999998E-2</v>
      </c>
    </row>
    <row r="68" spans="1:6" ht="15" customHeight="1">
      <c r="A68" s="180" t="s">
        <v>163</v>
      </c>
      <c r="B68" s="199">
        <v>1609.77</v>
      </c>
      <c r="C68" s="199">
        <v>3369.49</v>
      </c>
      <c r="D68" s="199">
        <v>14961.28</v>
      </c>
      <c r="E68" s="186">
        <v>2.1499999999999998E-2</v>
      </c>
      <c r="F68" s="200">
        <v>5.6599999999999998E-2</v>
      </c>
    </row>
    <row r="69" spans="1:6" ht="15" customHeight="1">
      <c r="A69" s="180" t="s">
        <v>164</v>
      </c>
      <c r="B69" s="199">
        <v>1675.31</v>
      </c>
      <c r="C69" s="199">
        <v>3643.63</v>
      </c>
      <c r="D69" s="199">
        <v>15255.25</v>
      </c>
      <c r="E69" s="186">
        <v>2.1399999999999999E-2</v>
      </c>
      <c r="F69" s="200">
        <v>5.6099999999999997E-2</v>
      </c>
    </row>
    <row r="70" spans="1:6" ht="15" customHeight="1">
      <c r="A70" s="164" t="s">
        <v>165</v>
      </c>
      <c r="B70" s="199">
        <v>1770.45</v>
      </c>
      <c r="C70" s="199">
        <v>3960.54</v>
      </c>
      <c r="D70" s="199">
        <v>15751.96</v>
      </c>
      <c r="E70" s="186">
        <v>2.06E-2</v>
      </c>
      <c r="F70" s="200">
        <v>5.4199999999999998E-2</v>
      </c>
    </row>
    <row r="71" spans="1:6" ht="15" customHeight="1">
      <c r="A71" s="164"/>
      <c r="B71" s="199"/>
      <c r="C71" s="199"/>
      <c r="D71" s="199"/>
      <c r="E71" s="186"/>
      <c r="F71" s="200"/>
    </row>
    <row r="72" spans="1:6" ht="15" customHeight="1">
      <c r="A72" s="179">
        <v>2014</v>
      </c>
      <c r="B72" s="199"/>
      <c r="C72" s="199"/>
      <c r="D72" s="199"/>
      <c r="E72" s="186"/>
      <c r="F72" s="200"/>
    </row>
    <row r="73" spans="1:6" ht="15" customHeight="1">
      <c r="A73" s="180" t="s">
        <v>162</v>
      </c>
      <c r="B73" s="199">
        <v>1834.3</v>
      </c>
      <c r="C73" s="199">
        <v>4210.05</v>
      </c>
      <c r="D73" s="199">
        <v>16170.26</v>
      </c>
      <c r="E73" s="186">
        <v>2.0400000000000001E-2</v>
      </c>
      <c r="F73" s="200">
        <v>5.3800000000000001E-2</v>
      </c>
    </row>
    <row r="74" spans="1:6" ht="15" customHeight="1">
      <c r="A74" s="180" t="s">
        <v>163</v>
      </c>
      <c r="B74" s="199">
        <v>1900.37</v>
      </c>
      <c r="C74" s="199">
        <v>4195.8100000000004</v>
      </c>
      <c r="D74" s="199">
        <v>16603.5</v>
      </c>
      <c r="E74" s="186">
        <v>2.06E-2</v>
      </c>
      <c r="F74" s="200"/>
    </row>
    <row r="75" spans="1:6" ht="15" customHeight="1" thickBot="1">
      <c r="A75" s="182"/>
      <c r="B75" s="201"/>
      <c r="C75" s="201"/>
      <c r="D75" s="201"/>
      <c r="E75" s="187"/>
      <c r="F75" s="187"/>
    </row>
    <row r="76" spans="1:6" ht="15" customHeight="1" thickTop="1">
      <c r="A76" s="164"/>
      <c r="B76" s="197"/>
      <c r="C76" s="197"/>
      <c r="D76" s="197"/>
      <c r="E76" s="185"/>
      <c r="F76" s="185"/>
    </row>
    <row r="77" spans="1:6" ht="15" customHeight="1">
      <c r="A77" s="154" t="s">
        <v>161</v>
      </c>
      <c r="B77" s="196"/>
      <c r="C77" s="196"/>
      <c r="D77" s="197"/>
      <c r="E77" s="185"/>
      <c r="F77" s="185"/>
    </row>
    <row r="78" spans="1:6" ht="15" customHeight="1">
      <c r="B78" s="196"/>
      <c r="C78" s="196"/>
      <c r="D78" s="197"/>
      <c r="E78" s="196"/>
      <c r="F78" s="196"/>
    </row>
    <row r="79" spans="1:6">
      <c r="B79" s="164"/>
      <c r="C79" s="164"/>
      <c r="D79" s="197"/>
      <c r="E79" s="164"/>
      <c r="F79" s="164"/>
    </row>
    <row r="80" spans="1:6">
      <c r="B80" s="164"/>
      <c r="C80" s="164"/>
      <c r="D80" s="197"/>
      <c r="E80" s="164"/>
      <c r="F80" s="164"/>
    </row>
    <row r="81" spans="2:6">
      <c r="B81" s="164"/>
      <c r="C81" s="164"/>
      <c r="D81" s="197"/>
      <c r="E81" s="164"/>
      <c r="F81" s="164"/>
    </row>
    <row r="82" spans="2:6">
      <c r="B82" s="164"/>
      <c r="C82" s="164"/>
      <c r="D82" s="164"/>
      <c r="E82" s="164"/>
      <c r="F82" s="164"/>
    </row>
    <row r="83" spans="2:6">
      <c r="B83" s="164"/>
      <c r="C83" s="164"/>
      <c r="D83" s="164"/>
      <c r="E83" s="164"/>
      <c r="F83" s="164"/>
    </row>
  </sheetData>
  <printOptions horizontalCentered="1" verticalCentered="1"/>
  <pageMargins left="0.5" right="0.5" top="0.5" bottom="0.5" header="0.5" footer="0.5"/>
  <pageSetup scale="5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31" sqref="A31"/>
    </sheetView>
  </sheetViews>
  <sheetFormatPr defaultColWidth="8.77734375" defaultRowHeight="15"/>
  <cols>
    <col min="1" max="2" width="8.77734375" style="144"/>
    <col min="3" max="3" width="13.88671875" style="144" customWidth="1"/>
    <col min="4" max="4" width="10.6640625" style="144" customWidth="1"/>
    <col min="5" max="5" width="16" style="144" customWidth="1"/>
    <col min="6" max="16384" width="8.77734375" style="144"/>
  </cols>
  <sheetData>
    <row r="1" spans="1:5" ht="15.75">
      <c r="E1" s="145"/>
    </row>
    <row r="2" spans="1:5" ht="15.75">
      <c r="E2" s="145"/>
    </row>
    <row r="4" spans="1:5" ht="18">
      <c r="A4" s="301" t="s">
        <v>327</v>
      </c>
      <c r="B4" s="301"/>
      <c r="C4" s="301"/>
      <c r="D4" s="301"/>
      <c r="E4" s="301"/>
    </row>
    <row r="5" spans="1:5" ht="18">
      <c r="A5" s="301" t="s">
        <v>233</v>
      </c>
      <c r="B5" s="301"/>
      <c r="C5" s="301"/>
      <c r="D5" s="301"/>
      <c r="E5" s="301"/>
    </row>
    <row r="6" spans="1:5" ht="18">
      <c r="A6" s="301" t="s">
        <v>328</v>
      </c>
      <c r="B6" s="301"/>
      <c r="C6" s="301"/>
      <c r="D6" s="301"/>
      <c r="E6" s="301"/>
    </row>
    <row r="7" spans="1:5" ht="18.75" thickBot="1">
      <c r="A7" s="248"/>
      <c r="B7" s="248"/>
      <c r="C7" s="248"/>
      <c r="D7" s="248"/>
      <c r="E7" s="248"/>
    </row>
    <row r="8" spans="1:5" ht="15.75" thickTop="1"/>
    <row r="9" spans="1:5">
      <c r="C9" s="302" t="s">
        <v>304</v>
      </c>
      <c r="D9" s="302"/>
      <c r="E9" s="303"/>
    </row>
    <row r="10" spans="1:5">
      <c r="C10" s="289"/>
      <c r="D10" s="289"/>
      <c r="E10" s="148"/>
    </row>
    <row r="11" spans="1:5">
      <c r="A11" s="146" t="s">
        <v>10</v>
      </c>
      <c r="C11" s="146" t="s">
        <v>9</v>
      </c>
      <c r="D11" s="146" t="s">
        <v>330</v>
      </c>
      <c r="E11" s="146" t="s">
        <v>97</v>
      </c>
    </row>
    <row r="12" spans="1:5">
      <c r="A12" s="147"/>
      <c r="B12" s="147"/>
      <c r="C12" s="147"/>
      <c r="D12" s="147"/>
      <c r="E12" s="147"/>
    </row>
    <row r="13" spans="1:5">
      <c r="A13" s="149"/>
      <c r="B13" s="149"/>
      <c r="C13" s="149"/>
      <c r="D13" s="149"/>
      <c r="E13" s="149"/>
    </row>
    <row r="14" spans="1:5">
      <c r="A14" s="146">
        <v>2000</v>
      </c>
      <c r="C14" s="250" t="s">
        <v>213</v>
      </c>
      <c r="D14" s="250" t="s">
        <v>65</v>
      </c>
      <c r="E14" s="146" t="s">
        <v>329</v>
      </c>
    </row>
    <row r="15" spans="1:5">
      <c r="A15" s="146">
        <f t="shared" ref="A15:A21" si="0">+A14+1</f>
        <v>2001</v>
      </c>
      <c r="C15" s="250" t="s">
        <v>209</v>
      </c>
      <c r="D15" s="250" t="s">
        <v>65</v>
      </c>
      <c r="E15" s="146" t="s">
        <v>118</v>
      </c>
    </row>
    <row r="16" spans="1:5">
      <c r="A16" s="146">
        <f t="shared" si="0"/>
        <v>2002</v>
      </c>
      <c r="C16" s="250" t="s">
        <v>65</v>
      </c>
      <c r="D16" s="250" t="s">
        <v>65</v>
      </c>
      <c r="E16" s="146" t="s">
        <v>118</v>
      </c>
    </row>
    <row r="17" spans="1:5">
      <c r="A17" s="146">
        <f t="shared" si="0"/>
        <v>2003</v>
      </c>
      <c r="C17" s="250" t="s">
        <v>65</v>
      </c>
      <c r="D17" s="250" t="s">
        <v>65</v>
      </c>
      <c r="E17" s="146" t="s">
        <v>118</v>
      </c>
    </row>
    <row r="18" spans="1:5">
      <c r="A18" s="146">
        <f t="shared" si="0"/>
        <v>2004</v>
      </c>
      <c r="C18" s="250" t="s">
        <v>22</v>
      </c>
      <c r="D18" s="250" t="s">
        <v>65</v>
      </c>
      <c r="E18" s="146" t="s">
        <v>118</v>
      </c>
    </row>
    <row r="19" spans="1:5">
      <c r="A19" s="146">
        <f t="shared" si="0"/>
        <v>2005</v>
      </c>
      <c r="C19" s="250" t="s">
        <v>22</v>
      </c>
      <c r="D19" s="250" t="s">
        <v>65</v>
      </c>
      <c r="E19" s="146" t="s">
        <v>118</v>
      </c>
    </row>
    <row r="20" spans="1:5">
      <c r="A20" s="146">
        <f t="shared" si="0"/>
        <v>2006</v>
      </c>
      <c r="C20" s="250" t="s">
        <v>22</v>
      </c>
      <c r="D20" s="250" t="s">
        <v>22</v>
      </c>
      <c r="E20" s="146" t="s">
        <v>118</v>
      </c>
    </row>
    <row r="21" spans="1:5">
      <c r="A21" s="146">
        <f t="shared" si="0"/>
        <v>2007</v>
      </c>
      <c r="C21" s="250" t="s">
        <v>22</v>
      </c>
      <c r="D21" s="250" t="s">
        <v>22</v>
      </c>
      <c r="E21" s="146" t="s">
        <v>118</v>
      </c>
    </row>
    <row r="22" spans="1:5">
      <c r="A22" s="146">
        <v>2008</v>
      </c>
      <c r="C22" s="250" t="s">
        <v>22</v>
      </c>
      <c r="D22" s="250" t="s">
        <v>22</v>
      </c>
      <c r="E22" s="146" t="s">
        <v>118</v>
      </c>
    </row>
    <row r="23" spans="1:5">
      <c r="A23" s="146">
        <v>2009</v>
      </c>
      <c r="C23" s="250" t="s">
        <v>65</v>
      </c>
      <c r="D23" s="250" t="s">
        <v>22</v>
      </c>
      <c r="E23" s="146" t="s">
        <v>118</v>
      </c>
    </row>
    <row r="24" spans="1:5">
      <c r="A24" s="146">
        <v>2010</v>
      </c>
      <c r="C24" s="250" t="s">
        <v>65</v>
      </c>
      <c r="D24" s="250" t="s">
        <v>22</v>
      </c>
      <c r="E24" s="146" t="s">
        <v>329</v>
      </c>
    </row>
    <row r="25" spans="1:5">
      <c r="A25" s="146">
        <v>2011</v>
      </c>
      <c r="C25" s="250" t="s">
        <v>65</v>
      </c>
      <c r="D25" s="250" t="s">
        <v>22</v>
      </c>
      <c r="E25" s="146" t="s">
        <v>329</v>
      </c>
    </row>
    <row r="26" spans="1:5">
      <c r="A26" s="146">
        <v>2012</v>
      </c>
      <c r="C26" s="250" t="s">
        <v>65</v>
      </c>
      <c r="D26" s="250" t="s">
        <v>22</v>
      </c>
      <c r="E26" s="146" t="s">
        <v>329</v>
      </c>
    </row>
    <row r="27" spans="1:5">
      <c r="A27" s="146">
        <v>2013</v>
      </c>
      <c r="C27" s="250" t="s">
        <v>65</v>
      </c>
      <c r="D27" s="250" t="s">
        <v>22</v>
      </c>
      <c r="E27" s="146" t="s">
        <v>329</v>
      </c>
    </row>
    <row r="28" spans="1:5">
      <c r="A28" s="146">
        <v>2014</v>
      </c>
      <c r="C28" s="250" t="s">
        <v>65</v>
      </c>
      <c r="D28" s="250" t="s">
        <v>22</v>
      </c>
      <c r="E28" s="146" t="s">
        <v>320</v>
      </c>
    </row>
    <row r="29" spans="1:5" ht="15.75" thickBot="1">
      <c r="A29" s="227"/>
      <c r="B29" s="249"/>
      <c r="C29" s="251"/>
      <c r="D29" s="251"/>
      <c r="E29" s="251"/>
    </row>
    <row r="30" spans="1:5" ht="15.75" thickTop="1">
      <c r="A30" s="146"/>
      <c r="C30" s="146"/>
      <c r="D30" s="146"/>
      <c r="E30" s="146"/>
    </row>
    <row r="31" spans="1:5">
      <c r="A31" s="262" t="s">
        <v>475</v>
      </c>
      <c r="C31" s="146"/>
      <c r="D31" s="146"/>
      <c r="E31" s="146"/>
    </row>
    <row r="32" spans="1:5">
      <c r="C32" s="146"/>
      <c r="D32" s="146"/>
      <c r="E32" s="146"/>
    </row>
    <row r="33" spans="3:5">
      <c r="C33" s="146"/>
      <c r="D33" s="146"/>
      <c r="E33" s="146"/>
    </row>
  </sheetData>
  <mergeCells count="4">
    <mergeCell ref="A4:E4"/>
    <mergeCell ref="A5:E5"/>
    <mergeCell ref="C9:E9"/>
    <mergeCell ref="A6:E6"/>
  </mergeCells>
  <pageMargins left="1" right="1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topLeftCell="A34" zoomScaleNormal="100" workbookViewId="0">
      <selection activeCell="B56" sqref="B56"/>
    </sheetView>
  </sheetViews>
  <sheetFormatPr defaultColWidth="8.88671875" defaultRowHeight="15"/>
  <cols>
    <col min="1" max="1" width="8.88671875" style="119"/>
    <col min="2" max="2" width="16.5546875" style="119" customWidth="1"/>
    <col min="3" max="5" width="15.77734375" style="119" customWidth="1"/>
    <col min="6" max="6" width="16.44140625" style="119" customWidth="1"/>
    <col min="7" max="16384" width="8.88671875" style="119"/>
  </cols>
  <sheetData>
    <row r="1" spans="1:7" ht="15.75">
      <c r="A1" s="4"/>
      <c r="B1" s="4"/>
      <c r="C1" s="4"/>
      <c r="D1" s="4"/>
      <c r="E1" s="4"/>
      <c r="F1" s="1"/>
    </row>
    <row r="2" spans="1:7" ht="15.75">
      <c r="A2" s="4"/>
      <c r="B2" s="4"/>
      <c r="C2" s="4"/>
      <c r="D2" s="4"/>
      <c r="E2" s="4"/>
      <c r="F2" s="1"/>
    </row>
    <row r="3" spans="1:7" ht="15.75">
      <c r="A3" s="4"/>
      <c r="B3" s="4"/>
      <c r="C3" s="4"/>
      <c r="D3" s="4"/>
      <c r="E3" s="4"/>
      <c r="F3" s="1"/>
    </row>
    <row r="4" spans="1:7">
      <c r="A4" s="4"/>
      <c r="B4" s="4"/>
      <c r="C4" s="4"/>
      <c r="D4" s="4"/>
      <c r="E4" s="4"/>
      <c r="F4" s="4"/>
    </row>
    <row r="5" spans="1:7" ht="20.25">
      <c r="A5" s="4"/>
      <c r="B5" s="2" t="s">
        <v>327</v>
      </c>
      <c r="C5" s="2"/>
      <c r="D5" s="2"/>
      <c r="E5" s="2"/>
      <c r="F5" s="2"/>
    </row>
    <row r="6" spans="1:7" ht="20.25">
      <c r="A6" s="4"/>
      <c r="B6" s="2" t="s">
        <v>12</v>
      </c>
      <c r="C6" s="3"/>
      <c r="D6" s="3"/>
      <c r="E6" s="3"/>
      <c r="F6" s="3"/>
    </row>
    <row r="7" spans="1:7" ht="20.25">
      <c r="A7" s="4"/>
      <c r="B7" s="2" t="s">
        <v>463</v>
      </c>
      <c r="C7" s="3"/>
      <c r="D7" s="3"/>
      <c r="E7" s="3"/>
      <c r="F7" s="3"/>
    </row>
    <row r="8" spans="1:7" ht="20.25">
      <c r="A8" s="4"/>
      <c r="B8" s="232" t="s">
        <v>214</v>
      </c>
      <c r="C8" s="3"/>
      <c r="D8" s="3"/>
      <c r="E8" s="3"/>
      <c r="F8" s="3"/>
    </row>
    <row r="9" spans="1:7">
      <c r="A9" s="4"/>
      <c r="B9" s="4"/>
      <c r="C9" s="4"/>
      <c r="D9" s="4"/>
      <c r="E9" s="4"/>
      <c r="F9" s="4"/>
    </row>
    <row r="10" spans="1:7">
      <c r="A10" s="4"/>
      <c r="B10" s="4"/>
      <c r="C10" s="4"/>
      <c r="D10" s="4"/>
      <c r="E10" s="4"/>
      <c r="F10" s="4"/>
    </row>
    <row r="11" spans="1:7" ht="15.75" thickBot="1">
      <c r="A11" s="4"/>
      <c r="B11" s="233"/>
      <c r="C11" s="233"/>
      <c r="D11" s="233"/>
      <c r="E11" s="233"/>
      <c r="F11" s="233"/>
    </row>
    <row r="12" spans="1:7" ht="15.75" thickTop="1">
      <c r="A12" s="4"/>
      <c r="B12" s="100"/>
      <c r="C12" s="100"/>
      <c r="D12" s="100"/>
      <c r="E12" s="100"/>
      <c r="F12" s="100"/>
    </row>
    <row r="13" spans="1:7">
      <c r="A13" s="4"/>
      <c r="B13" s="100"/>
      <c r="C13" s="34" t="s">
        <v>13</v>
      </c>
      <c r="D13" s="34" t="s">
        <v>212</v>
      </c>
      <c r="E13" s="34" t="s">
        <v>16</v>
      </c>
      <c r="F13" s="34" t="s">
        <v>18</v>
      </c>
    </row>
    <row r="14" spans="1:7">
      <c r="A14" s="4"/>
      <c r="B14" s="34" t="s">
        <v>0</v>
      </c>
      <c r="C14" s="34" t="s">
        <v>14</v>
      </c>
      <c r="D14" s="34" t="s">
        <v>15</v>
      </c>
      <c r="E14" s="34" t="s">
        <v>331</v>
      </c>
      <c r="F14" s="34" t="s">
        <v>19</v>
      </c>
      <c r="G14" s="120"/>
    </row>
    <row r="15" spans="1:7">
      <c r="A15" s="4"/>
      <c r="B15" s="234"/>
      <c r="C15" s="234"/>
      <c r="D15" s="234"/>
      <c r="E15" s="234"/>
      <c r="F15" s="234"/>
      <c r="G15" s="120"/>
    </row>
    <row r="16" spans="1:7">
      <c r="A16" s="4"/>
      <c r="B16" s="4"/>
      <c r="C16" s="6"/>
      <c r="D16" s="6"/>
      <c r="E16" s="6"/>
      <c r="F16" s="236"/>
    </row>
    <row r="17" spans="1:6">
      <c r="A17" s="4"/>
      <c r="B17" s="237" t="s">
        <v>462</v>
      </c>
      <c r="C17" s="235">
        <v>4010500</v>
      </c>
      <c r="D17" s="235">
        <f>3700+41300+41300</f>
        <v>86300</v>
      </c>
      <c r="E17" s="235">
        <v>3721000</v>
      </c>
      <c r="F17" s="235">
        <f>216900+184400</f>
        <v>401300</v>
      </c>
    </row>
    <row r="18" spans="1:6">
      <c r="A18" s="4"/>
      <c r="B18" s="231" t="s">
        <v>469</v>
      </c>
      <c r="C18" s="6">
        <f>+C17/SUM(C17:F17)</f>
        <v>0.48794880218028736</v>
      </c>
      <c r="D18" s="6">
        <f>+D17/SUM(D17:G17)</f>
        <v>2.0505631326331798E-2</v>
      </c>
      <c r="E18" s="6">
        <f>+E17/SUM(C17:F17)</f>
        <v>0.45272596756335853</v>
      </c>
      <c r="F18" s="6">
        <f>+F17/SUM(C17:F17)</f>
        <v>4.8825297173656482E-2</v>
      </c>
    </row>
    <row r="19" spans="1:6">
      <c r="A19" s="4"/>
      <c r="B19" s="231"/>
      <c r="C19" s="6">
        <f>+C17/(SUM(C17:E17))</f>
        <v>0.51299598352477682</v>
      </c>
      <c r="D19" s="6">
        <f>+D17/(SUM(D17:F17))</f>
        <v>2.0505631326331798E-2</v>
      </c>
      <c r="E19" s="6">
        <f>+E17/(SUM(C17:E17))</f>
        <v>0.47596510527258307</v>
      </c>
      <c r="F19" s="236"/>
    </row>
    <row r="20" spans="1:6">
      <c r="A20" s="4"/>
      <c r="B20" s="231"/>
      <c r="C20" s="235"/>
      <c r="D20" s="235"/>
      <c r="E20" s="235"/>
      <c r="F20" s="235"/>
    </row>
    <row r="21" spans="1:6">
      <c r="A21" s="4"/>
      <c r="B21" s="231">
        <v>2006</v>
      </c>
      <c r="C21" s="235">
        <v>4285500</v>
      </c>
      <c r="D21" s="235">
        <f>37500+41300</f>
        <v>78800</v>
      </c>
      <c r="E21" s="235">
        <v>3966800</v>
      </c>
      <c r="F21" s="235">
        <f>126900+397300</f>
        <v>524200</v>
      </c>
    </row>
    <row r="22" spans="1:6">
      <c r="A22" s="4"/>
      <c r="B22" s="231"/>
      <c r="C22" s="6">
        <f>+C21/SUM(C21:F21)</f>
        <v>0.48394746648899528</v>
      </c>
      <c r="D22" s="6">
        <f>+D21/SUM(D21:G21)</f>
        <v>1.724364304783579E-2</v>
      </c>
      <c r="E22" s="6">
        <f>+E21/SUM(C21:F21)</f>
        <v>0.44795772023533931</v>
      </c>
      <c r="F22" s="6">
        <f>+F21/SUM(C21:F21)</f>
        <v>5.9196187593870339E-2</v>
      </c>
    </row>
    <row r="23" spans="1:6">
      <c r="A23" s="4"/>
      <c r="B23" s="231"/>
      <c r="C23" s="6">
        <f>+C21/(SUM(C21:E21))</f>
        <v>0.51439785862611176</v>
      </c>
      <c r="D23" s="6">
        <f>+D21/(SUM(D21:F21))</f>
        <v>1.724364304783579E-2</v>
      </c>
      <c r="E23" s="6">
        <f>+E21/(SUM(C21:E21))</f>
        <v>0.47614360648653842</v>
      </c>
      <c r="F23" s="236"/>
    </row>
    <row r="24" spans="1:6">
      <c r="A24" s="4"/>
      <c r="B24" s="231"/>
      <c r="C24" s="235"/>
      <c r="D24" s="235"/>
      <c r="E24" s="235"/>
      <c r="F24" s="235"/>
    </row>
    <row r="25" spans="1:6">
      <c r="A25" s="4"/>
      <c r="B25" s="231">
        <v>2007</v>
      </c>
      <c r="C25" s="235">
        <v>5039000</v>
      </c>
      <c r="D25" s="235">
        <v>41000</v>
      </c>
      <c r="E25" s="235">
        <v>4753000</v>
      </c>
      <c r="F25" s="235">
        <v>414000</v>
      </c>
    </row>
    <row r="26" spans="1:6">
      <c r="A26" s="4"/>
      <c r="B26" s="231"/>
      <c r="C26" s="6">
        <f>+C25/SUM(C25:F25)</f>
        <v>0.49175368400507463</v>
      </c>
      <c r="D26" s="6">
        <f>+D25/SUM(D25:G25)</f>
        <v>7.8725038402457752E-3</v>
      </c>
      <c r="E26" s="6">
        <f>+E25/SUM(C25:F25)</f>
        <v>0.46384307602225039</v>
      </c>
      <c r="F26" s="6">
        <f>+F25/SUM(C25:F25)</f>
        <v>4.0402068898214114E-2</v>
      </c>
    </row>
    <row r="27" spans="1:6">
      <c r="A27" s="4"/>
      <c r="B27" s="231"/>
      <c r="C27" s="6">
        <f>+C25/(SUM(C25:E25))</f>
        <v>0.51245804942540429</v>
      </c>
      <c r="D27" s="6">
        <f>+D25/(SUM(D25:F25))</f>
        <v>7.8725038402457752E-3</v>
      </c>
      <c r="E27" s="6">
        <f>+E25/(SUM(C25:E25))</f>
        <v>0.48337231770568495</v>
      </c>
      <c r="F27" s="236"/>
    </row>
    <row r="28" spans="1:6">
      <c r="A28" s="4"/>
      <c r="B28" s="231"/>
      <c r="C28" s="235"/>
      <c r="D28" s="235"/>
      <c r="E28" s="235"/>
      <c r="F28" s="235"/>
    </row>
    <row r="29" spans="1:6">
      <c r="A29" s="4"/>
      <c r="B29" s="231">
        <v>2008</v>
      </c>
      <c r="C29" s="235">
        <v>5946000</v>
      </c>
      <c r="D29" s="235">
        <v>41000</v>
      </c>
      <c r="E29" s="235">
        <v>5424000</v>
      </c>
      <c r="F29" s="235">
        <f>85000+144000</f>
        <v>229000</v>
      </c>
    </row>
    <row r="30" spans="1:6">
      <c r="A30" s="4"/>
      <c r="B30" s="4"/>
      <c r="C30" s="6">
        <f>+C29/SUM(C29:F29)</f>
        <v>0.5108247422680412</v>
      </c>
      <c r="D30" s="6">
        <f>+D29/SUM(D29:G29)</f>
        <v>7.2005619950825427E-3</v>
      </c>
      <c r="E30" s="6">
        <f>+E29/SUM(C29:F29)</f>
        <v>0.46597938144329898</v>
      </c>
      <c r="F30" s="6">
        <f>+F29/SUM(C29:F29)</f>
        <v>1.9673539518900343E-2</v>
      </c>
    </row>
    <row r="31" spans="1:6">
      <c r="A31" s="4"/>
      <c r="B31" s="4"/>
      <c r="C31" s="6">
        <f>+C29/(SUM(C29:E29))</f>
        <v>0.52107615458767853</v>
      </c>
      <c r="D31" s="6">
        <f>+D29/(SUM(D29:F29))</f>
        <v>7.2005619950825427E-3</v>
      </c>
      <c r="E31" s="6">
        <f>+E29/(SUM(C29:E29))</f>
        <v>0.47533082113749892</v>
      </c>
      <c r="F31" s="236"/>
    </row>
    <row r="32" spans="1:6">
      <c r="A32" s="4"/>
      <c r="B32" s="4"/>
      <c r="C32" s="6"/>
      <c r="D32" s="6"/>
      <c r="E32" s="6"/>
      <c r="F32" s="236"/>
    </row>
    <row r="33" spans="1:6">
      <c r="A33" s="4"/>
      <c r="B33" s="231">
        <v>2009</v>
      </c>
      <c r="C33" s="235">
        <v>6607121</v>
      </c>
      <c r="D33" s="235">
        <v>41463</v>
      </c>
      <c r="E33" s="235">
        <v>6372343</v>
      </c>
      <c r="F33" s="235">
        <v>0</v>
      </c>
    </row>
    <row r="34" spans="1:6">
      <c r="A34" s="4"/>
      <c r="B34" s="4"/>
      <c r="C34" s="6">
        <f>+C33/SUM(C33:F33)</f>
        <v>0.50742324260016203</v>
      </c>
      <c r="D34" s="6">
        <f>+D33/SUM(D33:G33)</f>
        <v>6.4646482915136508E-3</v>
      </c>
      <c r="E34" s="6">
        <f>+E33/SUM(C33:F33)</f>
        <v>0.48939242190667376</v>
      </c>
      <c r="F34" s="6">
        <f>+F33/SUM(C33:F33)</f>
        <v>0</v>
      </c>
    </row>
    <row r="35" spans="1:6">
      <c r="A35" s="4"/>
      <c r="B35" s="4"/>
      <c r="C35" s="6">
        <f>+C33/(SUM(C33:E33))</f>
        <v>0.50742324260016203</v>
      </c>
      <c r="D35" s="6">
        <f>+D33/(SUM(D33:F33))</f>
        <v>6.4646482915136508E-3</v>
      </c>
      <c r="E35" s="6">
        <f>+E33/(SUM(C33:E33))</f>
        <v>0.48939242190667376</v>
      </c>
      <c r="F35" s="236"/>
    </row>
    <row r="36" spans="1:6">
      <c r="A36" s="4"/>
      <c r="B36" s="4"/>
      <c r="C36" s="6"/>
      <c r="D36" s="6"/>
      <c r="E36" s="6"/>
      <c r="F36" s="236"/>
    </row>
    <row r="37" spans="1:6">
      <c r="A37" s="4"/>
      <c r="B37" s="237" t="s">
        <v>299</v>
      </c>
      <c r="C37" s="235">
        <v>7270501</v>
      </c>
      <c r="D37" s="235">
        <v>40733</v>
      </c>
      <c r="E37" s="235">
        <v>6357741</v>
      </c>
      <c r="F37" s="235">
        <v>36000</v>
      </c>
    </row>
    <row r="38" spans="1:6">
      <c r="A38" s="4"/>
      <c r="B38" s="4"/>
      <c r="C38" s="6">
        <f>+C37/SUM(C37:F37)</f>
        <v>0.53050085826497317</v>
      </c>
      <c r="D38" s="6">
        <f>+D37/SUM(D37:G37)</f>
        <v>6.3304319824744031E-3</v>
      </c>
      <c r="E38" s="6">
        <f>+E37/SUM(C37:F37)</f>
        <v>0.4639002260128165</v>
      </c>
      <c r="F38" s="6">
        <f>+F37/SUM(C37:F37)</f>
        <v>2.6267833396266685E-3</v>
      </c>
    </row>
    <row r="39" spans="1:6">
      <c r="A39" s="4"/>
      <c r="B39" s="100"/>
      <c r="C39" s="6">
        <f>+C37/(SUM(C37:E37))</f>
        <v>0.53189803917265188</v>
      </c>
      <c r="D39" s="6">
        <f>+D37/(SUM(D37:F37))</f>
        <v>6.3304319824744031E-3</v>
      </c>
      <c r="E39" s="6">
        <f>+E37/(SUM(C37:E37))</f>
        <v>0.46512200073524168</v>
      </c>
      <c r="F39" s="236"/>
    </row>
    <row r="40" spans="1:6">
      <c r="A40" s="4"/>
      <c r="B40" s="100"/>
      <c r="C40" s="6"/>
      <c r="D40" s="6"/>
      <c r="E40" s="6"/>
      <c r="F40" s="236"/>
    </row>
    <row r="41" spans="1:6">
      <c r="A41" s="4"/>
      <c r="B41" s="34">
        <v>2011</v>
      </c>
      <c r="C41" s="235">
        <v>7271466</v>
      </c>
      <c r="D41" s="235">
        <v>40733</v>
      </c>
      <c r="E41" s="235">
        <v>6171055</v>
      </c>
      <c r="F41" s="235">
        <v>688527</v>
      </c>
    </row>
    <row r="42" spans="1:6">
      <c r="A42" s="4"/>
      <c r="B42" s="100"/>
      <c r="C42" s="6">
        <f>+C41/SUM(C41:F41)</f>
        <v>0.51309471971095233</v>
      </c>
      <c r="D42" s="6">
        <f>+D41/SUM(D41:G41)</f>
        <v>5.9030638456360326E-3</v>
      </c>
      <c r="E42" s="6">
        <f>+E41/SUM(C41:F41)</f>
        <v>0.43544668097820594</v>
      </c>
      <c r="F42" s="6">
        <f>+F41/SUM(C41:F41)</f>
        <v>4.8584366354518183E-2</v>
      </c>
    </row>
    <row r="43" spans="1:6">
      <c r="A43" s="4"/>
      <c r="B43" s="100"/>
      <c r="C43" s="6">
        <f>+C41/(SUM(C41:E41))</f>
        <v>0.53929607793489609</v>
      </c>
      <c r="D43" s="6">
        <f>+D41/(SUM(D41:F41))</f>
        <v>5.9030638456360326E-3</v>
      </c>
      <c r="E43" s="6">
        <f>+E41/(SUM(C41:E41))</f>
        <v>0.45768291541492878</v>
      </c>
      <c r="F43" s="236"/>
    </row>
    <row r="44" spans="1:6">
      <c r="A44" s="4"/>
      <c r="B44" s="100"/>
      <c r="C44" s="6"/>
      <c r="D44" s="6"/>
      <c r="E44" s="6"/>
      <c r="F44" s="236"/>
    </row>
    <row r="45" spans="1:6">
      <c r="A45" s="4"/>
      <c r="B45" s="34">
        <v>2012</v>
      </c>
      <c r="C45" s="235">
        <v>7603505</v>
      </c>
      <c r="D45" s="235">
        <v>40733</v>
      </c>
      <c r="E45" s="235">
        <v>6820029</v>
      </c>
      <c r="F45" s="235">
        <v>11110</v>
      </c>
    </row>
    <row r="46" spans="1:6">
      <c r="A46" s="4"/>
      <c r="B46" s="100"/>
      <c r="C46" s="6">
        <f>+C45/SUM(C45:F45)</f>
        <v>0.52527163886646955</v>
      </c>
      <c r="D46" s="6">
        <f>+D45/SUM(D45:G45)</f>
        <v>5.9274969033183385E-3</v>
      </c>
      <c r="E46" s="6">
        <f>+E45/SUM(C45:F45)</f>
        <v>0.47114690000820014</v>
      </c>
      <c r="F46" s="6">
        <f>+F45/SUM(C45:F45)</f>
        <v>7.6751023479388486E-4</v>
      </c>
    </row>
    <row r="47" spans="1:6">
      <c r="A47" s="4"/>
      <c r="B47" s="100"/>
      <c r="C47" s="6">
        <f>+C45/(SUM(C45:E45))</f>
        <v>0.52567509988580829</v>
      </c>
      <c r="D47" s="6">
        <f>+D45/(SUM(D45:F45))</f>
        <v>5.9274969033183385E-3</v>
      </c>
      <c r="E47" s="6">
        <f>+E45/(SUM(C45:E45))</f>
        <v>0.47150878782865391</v>
      </c>
      <c r="F47" s="236"/>
    </row>
    <row r="48" spans="1:6">
      <c r="A48" s="4"/>
      <c r="B48" s="100"/>
      <c r="C48" s="6"/>
      <c r="D48" s="6"/>
      <c r="E48" s="6"/>
      <c r="F48" s="236"/>
    </row>
    <row r="49" spans="1:7">
      <c r="A49" s="4"/>
      <c r="B49" s="34">
        <v>2013</v>
      </c>
      <c r="C49" s="235">
        <v>7785144</v>
      </c>
      <c r="D49" s="235">
        <v>2398</v>
      </c>
      <c r="E49" s="235">
        <v>6842300</v>
      </c>
      <c r="F49" s="235">
        <v>8617</v>
      </c>
    </row>
    <row r="50" spans="1:7">
      <c r="A50" s="4"/>
      <c r="B50" s="100"/>
      <c r="C50" s="6">
        <f>+C49/SUM(C49:F49)</f>
        <v>0.53182811114202666</v>
      </c>
      <c r="D50" s="6">
        <f>+D49/SUM(D49:G49)</f>
        <v>3.4990365976173574E-4</v>
      </c>
      <c r="E50" s="6">
        <f>+E49/SUM(C49:F49)</f>
        <v>0.46741941894293654</v>
      </c>
      <c r="F50" s="6">
        <f>+F49/SUM(C49:F49)</f>
        <v>5.8865485772785237E-4</v>
      </c>
      <c r="G50" s="122"/>
    </row>
    <row r="51" spans="1:7">
      <c r="A51" s="4"/>
      <c r="B51" s="100"/>
      <c r="C51" s="6">
        <f>+C49/(SUM(C49:E49))</f>
        <v>0.53214135873784552</v>
      </c>
      <c r="D51" s="6">
        <f>+D49/(SUM(D49:F49))</f>
        <v>3.4990365976173574E-4</v>
      </c>
      <c r="E51" s="6">
        <f>+E49/(SUM(C49:E49))</f>
        <v>0.46769472971751846</v>
      </c>
      <c r="F51" s="236"/>
    </row>
    <row r="52" spans="1:7" ht="15.75" thickBot="1">
      <c r="A52" s="4"/>
      <c r="B52" s="233"/>
      <c r="C52" s="238"/>
      <c r="D52" s="238"/>
      <c r="E52" s="238"/>
      <c r="F52" s="238"/>
      <c r="G52" s="239"/>
    </row>
    <row r="53" spans="1:7" ht="15.75" thickTop="1">
      <c r="A53" s="4"/>
      <c r="B53" s="4"/>
      <c r="C53" s="240"/>
      <c r="D53" s="240"/>
      <c r="E53" s="240"/>
      <c r="F53" s="240"/>
      <c r="G53" s="239"/>
    </row>
    <row r="54" spans="1:7">
      <c r="A54" s="4"/>
      <c r="B54" s="4" t="str">
        <f>+'[17]DCP-6, p 2'!B35</f>
        <v>Note:  Percentages may not total 100.0% due to rounding.</v>
      </c>
      <c r="C54" s="4"/>
      <c r="D54" s="4"/>
      <c r="E54" s="4"/>
      <c r="F54" s="4"/>
    </row>
    <row r="56" spans="1:7">
      <c r="B56" s="4" t="s">
        <v>476</v>
      </c>
    </row>
  </sheetData>
  <pageMargins left="0.75" right="0.75" top="1" bottom="1" header="0.5" footer="0.5"/>
  <pageSetup scale="7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2014-05-01T07:00:00+00:00</OpenedDate>
    <Date1 xmlns="dc463f71-b30c-4ab2-9473-d307f9d35888">2014-10-10T20:48:53+00:00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22023FD-3BEA-4C6A-A8E7-C19F694C8894}"/>
</file>

<file path=customXml/itemProps2.xml><?xml version="1.0" encoding="utf-8"?>
<ds:datastoreItem xmlns:ds="http://schemas.openxmlformats.org/officeDocument/2006/customXml" ds:itemID="{6C2C91A6-6684-4143-8BD6-BA2AECD9B40B}"/>
</file>

<file path=customXml/itemProps3.xml><?xml version="1.0" encoding="utf-8"?>
<ds:datastoreItem xmlns:ds="http://schemas.openxmlformats.org/officeDocument/2006/customXml" ds:itemID="{3A51FF8A-E5A6-47CC-AC0D-C4CC58593902}"/>
</file>

<file path=customXml/itemProps4.xml><?xml version="1.0" encoding="utf-8"?>
<ds:datastoreItem xmlns:ds="http://schemas.openxmlformats.org/officeDocument/2006/customXml" ds:itemID="{FCF78750-D558-4D37-91F0-825CAD73C3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29</vt:i4>
      </vt:variant>
    </vt:vector>
  </HeadingPairs>
  <TitlesOfParts>
    <vt:vector size="57" baseType="lpstr">
      <vt:lpstr>DCP-3</vt:lpstr>
      <vt:lpstr>DCP-4, P 1</vt:lpstr>
      <vt:lpstr>DCP-4, P 2 </vt:lpstr>
      <vt:lpstr>DCP-4, P 3</vt:lpstr>
      <vt:lpstr>DCP-4, P 4</vt:lpstr>
      <vt:lpstr>DCP-4, P 5</vt:lpstr>
      <vt:lpstr>DCP-4, P 6</vt:lpstr>
      <vt:lpstr>DCP-5</vt:lpstr>
      <vt:lpstr> DCP-6, p1</vt:lpstr>
      <vt:lpstr>DCP-6, P2 </vt:lpstr>
      <vt:lpstr>DCP-6, p 3</vt:lpstr>
      <vt:lpstr>DCP-6, p 4</vt:lpstr>
      <vt:lpstr>DCP-7</vt:lpstr>
      <vt:lpstr>DCP-8</vt:lpstr>
      <vt:lpstr>DCP-9 p 1</vt:lpstr>
      <vt:lpstr>DCP-9, p 2</vt:lpstr>
      <vt:lpstr>DCP-9, p 3</vt:lpstr>
      <vt:lpstr>DCP-9, p 4</vt:lpstr>
      <vt:lpstr>DCP-10</vt:lpstr>
      <vt:lpstr>DCP-11</vt:lpstr>
      <vt:lpstr>DCP-12, p 1</vt:lpstr>
      <vt:lpstr>DCP-12, p 2</vt:lpstr>
      <vt:lpstr>DCP-13</vt:lpstr>
      <vt:lpstr>DCP-14, P 1</vt:lpstr>
      <vt:lpstr>DCP-14, P  2</vt:lpstr>
      <vt:lpstr>DCP-15</vt:lpstr>
      <vt:lpstr>DCP-16</vt:lpstr>
      <vt:lpstr>Sheet1</vt:lpstr>
      <vt:lpstr>'DCP-4, P 1'!AAA</vt:lpstr>
      <vt:lpstr>'DCP-4, P 2 '!AAA</vt:lpstr>
      <vt:lpstr>'DCP-4, P 3'!BBB</vt:lpstr>
      <vt:lpstr>'DCP-4, P 4'!BBB</vt:lpstr>
      <vt:lpstr>'DCP-4, P 5'!CCC</vt:lpstr>
      <vt:lpstr>'DCP-4, P 6'!CCC</vt:lpstr>
      <vt:lpstr>'DCP-6, p 3'!DDD</vt:lpstr>
      <vt:lpstr>'DCP-6, p 4'!DDD</vt:lpstr>
      <vt:lpstr>'DCP-13'!PPP</vt:lpstr>
      <vt:lpstr>'DCP-12, p 1'!Print_Area</vt:lpstr>
      <vt:lpstr>'DCP-12, p 2'!Print_Area</vt:lpstr>
      <vt:lpstr>'DCP-15'!Print_Area</vt:lpstr>
      <vt:lpstr>'DCP-4, P 1'!Print_Area</vt:lpstr>
      <vt:lpstr>'DCP-4, P 2 '!Print_Area</vt:lpstr>
      <vt:lpstr>'DCP-4, P 3'!Print_Area</vt:lpstr>
      <vt:lpstr>'DCP-4, P 4'!Print_Area</vt:lpstr>
      <vt:lpstr>'DCP-4, P 5'!Print_Area</vt:lpstr>
      <vt:lpstr>'DCP-4, P 6'!Print_Area</vt:lpstr>
      <vt:lpstr>'DCP-6, P2 '!Print_Area</vt:lpstr>
      <vt:lpstr>'DCP-7'!Print_Area</vt:lpstr>
      <vt:lpstr>'DCP-9, p 2'!Print_Area</vt:lpstr>
      <vt:lpstr>'DCP-9, p 3'!Print_Area</vt:lpstr>
      <vt:lpstr>'DCP-4, P 1'!Print_Titles</vt:lpstr>
      <vt:lpstr>'DCP-4, P 2 '!Print_Titles</vt:lpstr>
      <vt:lpstr>'DCP-4, P 3'!Print_Titles</vt:lpstr>
      <vt:lpstr>'DCP-4, P 4'!Print_Titles</vt:lpstr>
      <vt:lpstr>'DCP-4, P 5'!Print_Titles</vt:lpstr>
      <vt:lpstr>'DCP-4, P 6'!Print_Titles</vt:lpstr>
      <vt:lpstr>RRR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Parcell Exhibits</dc:title>
  <dc:creator>gaw</dc:creator>
  <cp:lastModifiedBy>DeMarco, Betsy (UTC)</cp:lastModifiedBy>
  <cp:lastPrinted>2014-10-08T18:16:46Z</cp:lastPrinted>
  <dcterms:created xsi:type="dcterms:W3CDTF">2001-11-16T16:54:37Z</dcterms:created>
  <dcterms:modified xsi:type="dcterms:W3CDTF">2014-10-08T20:09:43Z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