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096C670B-8231-4C34-AA4C-9D59164E2ED7}" xr6:coauthVersionLast="47" xr6:coauthVersionMax="47" xr10:uidLastSave="{00000000-0000-0000-0000-000000000000}"/>
  <bookViews>
    <workbookView xWindow="-120" yWindow="-120" windowWidth="11760" windowHeight="20130" xr2:uid="{00000000-000D-0000-FFFF-FFFF00000000}"/>
  </bookViews>
  <sheets>
    <sheet name="191 Accounts" sheetId="2" r:id="rId1"/>
    <sheet name="Migration Adjust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[6]FIA!#REF!</definedName>
    <definedName name="_Regression_Out" hidden="1">[6]FIA!#REF!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1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'191 Accounts'!$A$1:$D$89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3" l="1"/>
  <c r="A6" i="3"/>
  <c r="A2" i="3"/>
  <c r="D24" i="2" l="1"/>
  <c r="D85" i="2" l="1"/>
  <c r="D52" i="2"/>
  <c r="D53" i="2" s="1"/>
  <c r="D67" i="2" l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68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<sst xmlns="http://schemas.openxmlformats.org/spreadsheetml/2006/main" count="126" uniqueCount="41">
  <si>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</si>
  <si>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</si>
  <si>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</si>
  <si>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</si>
  <si>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</si>
  <si>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</si>
  <si>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</si>
  <si>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</si>
  <si>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</si>
  <si>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</si>
  <si>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</si>
  <si>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</si>
  <si>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</si>
  <si>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</si>
  <si>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</si>
  <si>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</si>
  <si>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</si>
  <si>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</si>
  <si>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</si>
  <si>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</si>
  <si>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</si>
  <si>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</si>
  <si>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</si>
  <si>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</si>
  <si>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</si>
  <si>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</si>
  <si>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</si>
  <si>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</si>
  <si>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January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</si>
  <si>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</si>
  <si>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</si>
  <si>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</si>
  <si>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</si>
  <si>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</si>
  <si>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</si>
  <si>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</si>
  <si>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</si>
  <si>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</si>
  <si>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</si>
  <si>
    <t>Refund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</si>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</sst>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1" fillId="0" borderId="0"/>
  </cellStyleXfs>
  <cellXfs count="53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17" fontId="11" fillId="0" borderId="0" xfId="3" applyNumberFormat="1" applyFont="1" applyAlignment="1">
      <alignment horizontal="center" wrapText="1"/>
    </xf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1" fillId="0" borderId="0" xfId="10"/>
    <xf numFmtId="0" fontId="13" fillId="0" borderId="0" xfId="10" applyFont="1"/>
    <xf numFmtId="0" fontId="13" fillId="0" borderId="2" xfId="10" applyFont="1" applyBorder="1" applyAlignment="1">
      <alignment horizontal="centerContinuous"/>
    </xf>
    <xf numFmtId="168" fontId="1" fillId="0" borderId="0" xfId="10" applyNumberFormat="1"/>
    <xf numFmtId="0" fontId="1" fillId="0" borderId="0" xfId="1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10" applyFont="1" applyAlignment="1">
      <alignment horizontal="center" wrapText="1"/>
    </xf>
    <xf numFmtId="0" fontId="2" fillId="0" borderId="0" xfId="9" applyFont="1" applyAlignment="1">
      <alignment wrapText="1"/>
    </xf>
    <xf numFmtId="167" fontId="13" fillId="2" borderId="0" xfId="10" applyNumberFormat="1" applyFont="1" applyFill="1" applyAlignment="1">
      <alignment horizontal="center" wrapText="1"/>
    </xf>
    <xf numFmtId="0" fontId="3" fillId="2" borderId="0" xfId="9" applyFill="1" applyAlignment="1">
      <alignment horizontal="center" wrapText="1"/>
    </xf>
  </cellXfs>
  <cellStyles count="11">
    <cellStyle name="Comma" xfId="8" builtinId="3"/>
    <cellStyle name="Comma 2" xfId="6" xr:uid="{00000000-0005-0000-0000-000001000000}"/>
    <cellStyle name="Comma 5" xfId="5" xr:uid="{00000000-0005-0000-0000-000002000000}"/>
    <cellStyle name="Currency" xfId="1" builtinId="4"/>
    <cellStyle name="Currency 2" xfId="7" xr:uid="{00000000-0005-0000-0000-000004000000}"/>
    <cellStyle name="Currency 5" xfId="4" xr:uid="{00000000-0005-0000-0000-000005000000}"/>
    <cellStyle name="Normal" xfId="0" builtinId="0"/>
    <cellStyle name="Normal 2" xfId="2" xr:uid="{00000000-0005-0000-0000-000007000000}"/>
    <cellStyle name="Normal 3" xfId="9" xr:uid="{00000000-0005-0000-0000-000008000000}"/>
    <cellStyle name="Normal 5" xfId="3" xr:uid="{00000000-0005-0000-0000-000009000000}"/>
    <cellStyle name="Normal_PERSONAL" xfId="10" xr:uid="{00000000-0005-0000-0000-00000A000000}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5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89</xdr:row>
      <xdr:rowOff>139877</xdr:rowOff>
    </xdr:from>
    <xdr:to>
      <xdr:col>8</xdr:col>
      <xdr:colOff>17948</xdr:colOff>
      <xdr:row>111</xdr:row>
      <xdr:rowOff>37650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" y="11588927"/>
          <a:ext cx="7695099" cy="31362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4/2.%20February%202024/Migration%20Adjust%20-%20Februar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3) Volumes"/>
      <sheetName val="191 accounts (SAP)"/>
      <sheetName val="Conversion Factor"/>
      <sheetName val="FERC interest rate "/>
    </sheetNames>
    <sheetDataSet>
      <sheetData sheetId="0"/>
      <sheetData sheetId="1"/>
      <sheetData sheetId="2"/>
      <sheetData sheetId="3">
        <row r="20">
          <cell r="A20">
            <v>45323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4"/>
  <sheetViews>
    <sheetView tabSelected="1" zoomScaleNormal="100" workbookViewId="0">
      <selection activeCell="D6" sqref="D6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4" t="s">
        <v>17</v>
      </c>
      <c r="B1" s="45"/>
      <c r="C1" s="45"/>
      <c r="D1" s="45"/>
    </row>
    <row r="2" spans="1:8" x14ac:dyDescent="0.2">
      <c r="A2" s="44" t="s">
        <v>18</v>
      </c>
      <c r="B2" s="45"/>
      <c r="C2" s="45"/>
      <c r="D2" s="45"/>
    </row>
    <row r="3" spans="1:8" ht="10.5" customHeight="1" x14ac:dyDescent="0.2">
      <c r="A3" s="46" t="s">
        <v>28</v>
      </c>
      <c r="B3" s="46"/>
      <c r="C3" s="46"/>
      <c r="D3" s="46"/>
    </row>
    <row r="4" spans="1:8" x14ac:dyDescent="0.2">
      <c r="A4" s="47">
        <v>2024</v>
      </c>
      <c r="B4" s="48"/>
      <c r="C4" s="48"/>
      <c r="D4" s="48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45322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-71589.94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9585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-9217.56</v>
      </c>
    </row>
    <row r="15" spans="1:8" x14ac:dyDescent="0.2">
      <c r="A15" s="4"/>
      <c r="B15" s="4" t="s">
        <v>7</v>
      </c>
      <c r="C15" s="4"/>
      <c r="D15" s="14">
        <f>SUM(D11:D14)</f>
        <v>367.44000000000051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-71222.5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-108411155.51000001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23495904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-652013.02</v>
      </c>
    </row>
    <row r="24" spans="1:19" x14ac:dyDescent="0.2">
      <c r="A24" s="4"/>
      <c r="B24" s="4" t="s">
        <v>7</v>
      </c>
      <c r="C24" s="4"/>
      <c r="D24" s="14">
        <f>SUM(D20:D23)</f>
        <v>22843890.98</v>
      </c>
      <c r="E24" s="11"/>
    </row>
    <row r="25" spans="1:19" x14ac:dyDescent="0.2">
      <c r="A25" s="4"/>
      <c r="B25" s="4" t="s">
        <v>8</v>
      </c>
      <c r="C25" s="4"/>
      <c r="D25" s="13">
        <f>+D24+D19</f>
        <v>-85567264.530000001</v>
      </c>
      <c r="E25" s="13"/>
      <c r="F25" s="11"/>
      <c r="S25" s="38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-21503837.129999999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4654787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-178701.13</v>
      </c>
    </row>
    <row r="42" spans="1:8" s="15" customFormat="1" x14ac:dyDescent="0.2">
      <c r="A42" s="4"/>
      <c r="B42" s="4" t="s">
        <v>7</v>
      </c>
      <c r="C42" s="4"/>
      <c r="D42" s="14">
        <f>SUM(D38:D41)</f>
        <v>4476085.87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-17027751.259999998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4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-4342148.030000004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-8680735.0700000003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4">
        <f>SUM(D57:D58)</f>
        <v>-8680735.0700000003</v>
      </c>
      <c r="E59" s="11"/>
    </row>
    <row r="60" spans="1:9" x14ac:dyDescent="0.2">
      <c r="A60" s="4"/>
      <c r="B60" s="4" t="s">
        <v>8</v>
      </c>
      <c r="C60" s="4"/>
      <c r="D60" s="21">
        <f>+D59+D56</f>
        <v>-13022883.100000005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2482195.3300000038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414703.47</v>
      </c>
      <c r="E66" s="22"/>
    </row>
    <row r="67" spans="1:9" s="24" customFormat="1" x14ac:dyDescent="0.2">
      <c r="A67" s="4"/>
      <c r="B67" s="4" t="s">
        <v>7</v>
      </c>
      <c r="C67" s="4"/>
      <c r="D67" s="34">
        <f>SUM(D64:D66)</f>
        <v>414703.47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2896898.8000000035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-272556.61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-33368.28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4">
        <f>SUM(D72:D73)</f>
        <v>-33368.28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-305924.89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36922.339999999735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18015.98</v>
      </c>
      <c r="H80" s="11"/>
    </row>
    <row r="81" spans="1:8" x14ac:dyDescent="0.2">
      <c r="A81" s="4"/>
      <c r="B81" s="4" t="s">
        <v>7</v>
      </c>
      <c r="C81" s="4"/>
      <c r="D81" s="34">
        <f>SUM(D79:D80)</f>
        <v>18015.98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54938.31999999973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5">
        <f>SUMIF($B$1:$B$82,B85,$D$1:$D$82)</f>
        <v>-132082169.55000001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6">
        <f>SUMIF($B$1:$B$82,B86,$D$1:$D$82)</f>
        <v>19038960.390000001</v>
      </c>
      <c r="F86" s="28"/>
    </row>
    <row r="87" spans="1:8" ht="12" thickBot="1" x14ac:dyDescent="0.25">
      <c r="A87" s="4"/>
      <c r="B87" s="4" t="s">
        <v>8</v>
      </c>
      <c r="C87" s="4"/>
      <c r="D87" s="37">
        <f>SUMIF($B$1:$B$82,B87,$D$1:$D$82)</f>
        <v>-113043209.16000001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-102666238.28999999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-10376970.870000001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showGridLines="0" zoomScaleNormal="100" workbookViewId="0">
      <selection activeCell="L16" sqref="L16"/>
    </sheetView>
  </sheetViews>
  <sheetFormatPr defaultColWidth="9.140625" defaultRowHeight="12.75" x14ac:dyDescent="0.2"/>
  <cols>
    <col min="1" max="1" width="17.140625" style="39" customWidth="1"/>
    <col min="2" max="2" width="12.28515625" style="39" customWidth="1"/>
    <col min="3" max="3" width="11.28515625" style="39" customWidth="1"/>
    <col min="4" max="4" width="11.42578125" style="39" customWidth="1"/>
    <col min="5" max="5" width="11.140625" style="39" customWidth="1"/>
    <col min="6" max="6" width="12.5703125" style="39" customWidth="1"/>
    <col min="7" max="7" width="9.42578125" style="39" bestFit="1" customWidth="1"/>
    <col min="8" max="16384" width="9.140625" style="39"/>
  </cols>
  <sheetData>
    <row r="1" spans="1:7" x14ac:dyDescent="0.2">
      <c r="A1" s="49" t="s">
        <v>29</v>
      </c>
      <c r="B1" s="50"/>
      <c r="C1" s="50"/>
      <c r="D1" s="50"/>
      <c r="E1" s="50"/>
      <c r="F1" s="50"/>
      <c r="G1" s="50"/>
    </row>
    <row r="2" spans="1:7" x14ac:dyDescent="0.2">
      <c r="A2" s="51">
        <f>[8]CommodAmort!A20</f>
        <v>45323</v>
      </c>
      <c r="B2" s="52"/>
      <c r="C2" s="52"/>
      <c r="D2" s="52"/>
      <c r="E2" s="52"/>
      <c r="F2" s="52"/>
      <c r="G2" s="52"/>
    </row>
    <row r="5" spans="1:7" ht="14.1" customHeight="1" x14ac:dyDescent="0.2">
      <c r="A5" s="40" t="s">
        <v>30</v>
      </c>
    </row>
    <row r="6" spans="1:7" ht="14.1" customHeight="1" x14ac:dyDescent="0.2">
      <c r="A6" s="40" t="str">
        <f>"FROM SALES TO TRANSPORT in "&amp;TEXT([8]CommodAmort!A20,"mmmm, yyyy")&amp;" are as follows:"</f>
        <v>FROM SALES TO TRANSPORT in February, 2024 are as follows:</v>
      </c>
    </row>
    <row r="7" spans="1:7" ht="14.1" customHeight="1" x14ac:dyDescent="0.2"/>
    <row r="8" spans="1:7" ht="14.1" customHeight="1" x14ac:dyDescent="0.2">
      <c r="B8" s="41" t="s">
        <v>31</v>
      </c>
      <c r="C8" s="41"/>
      <c r="D8" s="41" t="s">
        <v>32</v>
      </c>
      <c r="E8" s="41"/>
      <c r="F8" s="41" t="s">
        <v>33</v>
      </c>
      <c r="G8" s="41"/>
    </row>
    <row r="9" spans="1:7" ht="14.1" customHeight="1" x14ac:dyDescent="0.2">
      <c r="A9" s="40" t="s">
        <v>34</v>
      </c>
      <c r="B9" s="42">
        <v>-0.14174</v>
      </c>
      <c r="C9" s="39" t="s">
        <v>39</v>
      </c>
      <c r="D9" s="42">
        <v>-0.10244</v>
      </c>
      <c r="E9" s="39" t="s">
        <v>39</v>
      </c>
      <c r="F9" s="42">
        <v>-3.9300000000000002E-2</v>
      </c>
      <c r="G9" s="39" t="s">
        <v>39</v>
      </c>
    </row>
    <row r="10" spans="1:7" ht="14.1" customHeight="1" x14ac:dyDescent="0.2">
      <c r="A10" s="40" t="s">
        <v>35</v>
      </c>
      <c r="B10" s="42">
        <v>-0.11381000000000001</v>
      </c>
      <c r="C10" s="39" t="s">
        <v>39</v>
      </c>
      <c r="D10" s="42">
        <v>-0.10244</v>
      </c>
      <c r="E10" s="39" t="s">
        <v>39</v>
      </c>
      <c r="F10" s="42">
        <v>-1.137E-2</v>
      </c>
      <c r="G10" s="39" t="s">
        <v>39</v>
      </c>
    </row>
    <row r="11" spans="1:7" ht="14.1" customHeight="1" x14ac:dyDescent="0.2">
      <c r="A11" s="40" t="s">
        <v>36</v>
      </c>
      <c r="B11" s="42">
        <v>-0.12528</v>
      </c>
      <c r="C11" s="39" t="s">
        <v>39</v>
      </c>
      <c r="D11" s="42">
        <v>-0.10244</v>
      </c>
      <c r="E11" s="39" t="s">
        <v>39</v>
      </c>
      <c r="F11" s="42">
        <v>-2.2839999999999999E-2</v>
      </c>
      <c r="G11" s="39" t="s">
        <v>39</v>
      </c>
    </row>
    <row r="12" spans="1:7" ht="14.1" customHeight="1" x14ac:dyDescent="0.2">
      <c r="A12" s="40" t="s">
        <v>37</v>
      </c>
      <c r="B12" s="42">
        <v>-0.12758</v>
      </c>
      <c r="C12" s="39" t="s">
        <v>39</v>
      </c>
      <c r="D12" s="42">
        <v>-0.10244</v>
      </c>
      <c r="E12" s="39" t="s">
        <v>39</v>
      </c>
      <c r="F12" s="42">
        <v>-2.5139999999999999E-2</v>
      </c>
      <c r="G12" s="39" t="s">
        <v>39</v>
      </c>
    </row>
    <row r="13" spans="1:7" ht="14.1" customHeight="1" x14ac:dyDescent="0.2">
      <c r="A13" s="40" t="s">
        <v>38</v>
      </c>
      <c r="B13" s="42">
        <v>-0.12589</v>
      </c>
      <c r="C13" s="39" t="s">
        <v>39</v>
      </c>
      <c r="D13" s="42">
        <v>-0.10244</v>
      </c>
      <c r="E13" s="39" t="s">
        <v>39</v>
      </c>
      <c r="F13" s="42">
        <v>-2.3449999999999999E-2</v>
      </c>
      <c r="G13" s="39" t="s">
        <v>39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0" t="s">
        <v>30</v>
      </c>
    </row>
    <row r="17" spans="1:7" ht="14.1" customHeight="1" x14ac:dyDescent="0.2">
      <c r="A17" s="40" t="str">
        <f>"FROM TRANSPORT TO SALES in "&amp;TEXT([8]CommodAmort!A20,"mmmm, yyyy")&amp;" are as follows:"</f>
        <v>FROM TRANSPORT TO SALES in February, 2024 are as follows:</v>
      </c>
    </row>
    <row r="18" spans="1:7" ht="14.1" customHeight="1" x14ac:dyDescent="0.2"/>
    <row r="19" spans="1:7" ht="14.1" customHeight="1" x14ac:dyDescent="0.2">
      <c r="B19" s="41" t="s">
        <v>31</v>
      </c>
      <c r="C19" s="41"/>
      <c r="D19" s="41" t="s">
        <v>32</v>
      </c>
      <c r="E19" s="41"/>
      <c r="F19" s="41" t="s">
        <v>33</v>
      </c>
      <c r="G19" s="41"/>
    </row>
    <row r="20" spans="1:7" ht="14.1" customHeight="1" x14ac:dyDescent="0.2">
      <c r="A20" s="40" t="s">
        <v>34</v>
      </c>
      <c r="B20" s="42">
        <v>0.14174</v>
      </c>
      <c r="C20" s="43" t="s">
        <v>40</v>
      </c>
      <c r="D20" s="42">
        <v>0.10244</v>
      </c>
      <c r="E20" s="43" t="s">
        <v>40</v>
      </c>
      <c r="F20" s="42">
        <v>3.9300000000000002E-2</v>
      </c>
      <c r="G20" s="43" t="s">
        <v>40</v>
      </c>
    </row>
    <row r="21" spans="1:7" ht="14.1" customHeight="1" x14ac:dyDescent="0.2">
      <c r="A21" s="40" t="s">
        <v>35</v>
      </c>
      <c r="B21" s="42">
        <v>0.11381000000000001</v>
      </c>
      <c r="C21" s="43" t="s">
        <v>40</v>
      </c>
      <c r="D21" s="42">
        <v>0.10244</v>
      </c>
      <c r="E21" s="43" t="s">
        <v>40</v>
      </c>
      <c r="F21" s="42">
        <v>1.137E-2</v>
      </c>
      <c r="G21" s="43" t="s">
        <v>40</v>
      </c>
    </row>
    <row r="22" spans="1:7" ht="14.1" customHeight="1" x14ac:dyDescent="0.2">
      <c r="A22" s="40" t="s">
        <v>36</v>
      </c>
      <c r="B22" s="42">
        <v>0.12528</v>
      </c>
      <c r="C22" s="43" t="s">
        <v>40</v>
      </c>
      <c r="D22" s="42">
        <v>0.10244</v>
      </c>
      <c r="E22" s="43" t="s">
        <v>40</v>
      </c>
      <c r="F22" s="42">
        <v>2.2839999999999999E-2</v>
      </c>
      <c r="G22" s="43" t="s">
        <v>40</v>
      </c>
    </row>
    <row r="23" spans="1:7" ht="14.1" customHeight="1" x14ac:dyDescent="0.2">
      <c r="A23" s="40" t="s">
        <v>37</v>
      </c>
      <c r="B23" s="42">
        <v>0.12758</v>
      </c>
      <c r="C23" s="43" t="s">
        <v>40</v>
      </c>
      <c r="D23" s="42">
        <v>0.10244</v>
      </c>
      <c r="E23" s="43" t="s">
        <v>40</v>
      </c>
      <c r="F23" s="42">
        <v>2.5139999999999999E-2</v>
      </c>
      <c r="G23" s="43" t="s">
        <v>40</v>
      </c>
    </row>
    <row r="24" spans="1:7" ht="14.1" customHeight="1" x14ac:dyDescent="0.2">
      <c r="A24" s="40" t="s">
        <v>38</v>
      </c>
      <c r="B24" s="42">
        <v>0.12589</v>
      </c>
      <c r="C24" s="43" t="s">
        <v>40</v>
      </c>
      <c r="D24" s="42">
        <v>0.10244</v>
      </c>
      <c r="E24" s="43" t="s">
        <v>40</v>
      </c>
      <c r="F24" s="42">
        <v>2.3449999999999999E-2</v>
      </c>
      <c r="G24" s="43" t="s">
        <v>40</v>
      </c>
    </row>
  </sheetData>
  <mergeCells count="2">
    <mergeCell ref="A1:G1"/>
    <mergeCell ref="A2:G2"/>
  </mergeCells>
  <conditionalFormatting sqref="B9:B13 D9:D13 F9:F13 B20:B24 D20:D24 F20:F24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C9:C13 E9:E13 G9:G13 C20:C24 E20:E24 G20:G24">
    <cfRule type="cellIs" dxfId="1" priority="1" stopIfTrue="1" operator="equal">
      <formula>"Surcharge"</formula>
    </cfRule>
    <cfRule type="cellIs" dxfId="0" priority="2" stopIfTrue="1" operator="equal">
      <formula>"Refund"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2024-02-12T08:00:00+00:00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19102FA-3D31-4263-93F7-607ED236F18C}"/>
</file>

<file path=customXml/itemProps3.xml><?xml version="1.0" encoding="utf-8"?>
<ds:datastoreItem xmlns:ds="http://schemas.openxmlformats.org/officeDocument/2006/customXml" ds:itemID="{AF7911F5-5C78-4E9C-8B27-BD42C105FC55}"/>
</file>

<file path=customXml/itemProps4.xml><?xml version="1.0" encoding="utf-8"?>
<ds:datastoreItem xmlns:ds="http://schemas.openxmlformats.org/officeDocument/2006/customXml" ds:itemID="{9F50A4DA-27B2-4FC0-99E2-B8C1C364D36D}"/>
</file>

<file path=customXml/itemProps5.xml><?xml version="1.0" encoding="utf-8"?>
<ds:datastoreItem xmlns:ds="http://schemas.openxmlformats.org/officeDocument/2006/customXml" ds:itemID="{FDCBAA1B-BD44-4500-BAE6-8E04182DE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191 Accounts</vt:lpstr>
      <vt:lpstr>Migration Adjust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Booth, Avery (UTC)</cp:lastModifiedBy>
  <cp:lastPrinted>2023-02-07T04:54:14Z</cp:lastPrinted>
  <dcterms:created xsi:type="dcterms:W3CDTF">2005-03-16T23:33:46Z</dcterms:created>
  <dcterms:modified xsi:type="dcterms:W3CDTF">2024-02-12T18:15:25Z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