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508" yWindow="-12" windowWidth="14316" windowHeight="5928" tabRatio="897"/>
  </bookViews>
  <sheets>
    <sheet name="Lead E" sheetId="1" r:id="rId1"/>
    <sheet name="Sept 16 Elect GRC" sheetId="49" r:id="rId2"/>
    <sheet name="IS Allocated" sheetId="48" r:id="rId3"/>
    <sheet name="Account 4101 " sheetId="50" r:id="rId4"/>
    <sheet name="Account 4111" sheetId="51" r:id="rId5"/>
  </sheets>
  <externalReferences>
    <externalReference r:id="rId6"/>
    <externalReference r:id="rId7"/>
    <externalReference r:id="rId8"/>
    <externalReference r:id="rId9"/>
  </externalReferences>
  <definedNames>
    <definedName name="__123Graph_ECURRENT" hidden="1">[1]ConsolidatingPL!#REF!</definedName>
    <definedName name="_Order1" hidden="1">255</definedName>
    <definedName name="_Order2" hidden="1">255</definedName>
    <definedName name="AccessDatabase" hidden="1">"I:\COMTREL\FINICLE\TradeSummary.mdb"</definedName>
    <definedName name="b" hidden="1">{#N/A,#N/A,FALSE,"Coversheet";#N/A,#N/A,FALSE,"QA"}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e" hidden="1">{#N/A,#N/A,FALSE,"Pg 6b CustCount_Gas";#N/A,#N/A,FALSE,"QA";#N/A,#N/A,FALSE,"Report";#N/A,#N/A,FALSE,"forecast"}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M61" i="49" l="1"/>
  <c r="M59" i="49"/>
  <c r="M58" i="49"/>
  <c r="M9" i="49"/>
  <c r="M10" i="49"/>
  <c r="M11" i="49"/>
  <c r="M12" i="49"/>
  <c r="M13" i="49"/>
  <c r="M14" i="49"/>
  <c r="M15" i="49"/>
  <c r="M16" i="49"/>
  <c r="M17" i="49"/>
  <c r="M18" i="49"/>
  <c r="M19" i="49"/>
  <c r="M20" i="49"/>
  <c r="M21" i="49"/>
  <c r="M22" i="49"/>
  <c r="M23" i="49"/>
  <c r="M24" i="49"/>
  <c r="M25" i="49"/>
  <c r="M26" i="49"/>
  <c r="M27" i="49"/>
  <c r="M28" i="49"/>
  <c r="M29" i="49"/>
  <c r="M30" i="49"/>
  <c r="M31" i="49"/>
  <c r="M32" i="49"/>
  <c r="M33" i="49"/>
  <c r="M34" i="49"/>
  <c r="M35" i="49"/>
  <c r="M36" i="49"/>
  <c r="M37" i="49"/>
  <c r="M38" i="49"/>
  <c r="M39" i="49"/>
  <c r="M40" i="49"/>
  <c r="M41" i="49"/>
  <c r="M42" i="49"/>
  <c r="M43" i="49"/>
  <c r="M44" i="49"/>
  <c r="M45" i="49"/>
  <c r="M46" i="49"/>
  <c r="M47" i="49"/>
  <c r="M48" i="49"/>
  <c r="M49" i="49"/>
  <c r="M50" i="49"/>
  <c r="M51" i="49"/>
  <c r="M52" i="49"/>
  <c r="M53" i="49"/>
  <c r="M54" i="49"/>
  <c r="M55" i="49"/>
  <c r="M56" i="49"/>
  <c r="M57" i="49"/>
  <c r="M8" i="49"/>
  <c r="O9" i="49"/>
  <c r="O10" i="49"/>
  <c r="O11" i="49"/>
  <c r="O12" i="49"/>
  <c r="O13" i="49"/>
  <c r="O14" i="49"/>
  <c r="O15" i="49"/>
  <c r="O16" i="49"/>
  <c r="O17" i="49"/>
  <c r="O18" i="49"/>
  <c r="O19" i="49"/>
  <c r="O20" i="49"/>
  <c r="O21" i="49"/>
  <c r="O22" i="49"/>
  <c r="O23" i="49"/>
  <c r="O24" i="49"/>
  <c r="O25" i="49"/>
  <c r="O26" i="49"/>
  <c r="O27" i="49"/>
  <c r="O28" i="49"/>
  <c r="O29" i="49"/>
  <c r="O30" i="49"/>
  <c r="O31" i="49"/>
  <c r="O32" i="49"/>
  <c r="O33" i="49"/>
  <c r="O34" i="49"/>
  <c r="O35" i="49"/>
  <c r="O36" i="49"/>
  <c r="O37" i="49"/>
  <c r="O38" i="49"/>
  <c r="O39" i="49"/>
  <c r="O40" i="49"/>
  <c r="O41" i="49"/>
  <c r="O42" i="49"/>
  <c r="O43" i="49"/>
  <c r="O44" i="49"/>
  <c r="O45" i="49"/>
  <c r="O46" i="49"/>
  <c r="O47" i="49"/>
  <c r="O48" i="49"/>
  <c r="O49" i="49"/>
  <c r="O50" i="49"/>
  <c r="O51" i="49"/>
  <c r="O52" i="49"/>
  <c r="O53" i="49"/>
  <c r="O54" i="49"/>
  <c r="N9" i="49"/>
  <c r="N10" i="49"/>
  <c r="N11" i="49"/>
  <c r="N54" i="49"/>
  <c r="C80" i="49" l="1"/>
  <c r="B75" i="49"/>
  <c r="B72" i="49"/>
  <c r="B71" i="49"/>
  <c r="B70" i="49"/>
  <c r="E55" i="49"/>
  <c r="D55" i="49"/>
  <c r="N55" i="49" s="1"/>
  <c r="E54" i="49"/>
  <c r="C66" i="49" s="1"/>
  <c r="D53" i="49"/>
  <c r="D52" i="49"/>
  <c r="D51" i="49"/>
  <c r="D50" i="49"/>
  <c r="D49" i="49"/>
  <c r="D48" i="49"/>
  <c r="D47" i="49"/>
  <c r="D46" i="49"/>
  <c r="D45" i="49"/>
  <c r="D44" i="49"/>
  <c r="D43" i="49"/>
  <c r="D42" i="49"/>
  <c r="D41" i="49"/>
  <c r="D40" i="49"/>
  <c r="D39" i="49"/>
  <c r="D38" i="49"/>
  <c r="D37" i="49"/>
  <c r="D36" i="49"/>
  <c r="D35" i="49"/>
  <c r="D34" i="49"/>
  <c r="D33" i="49"/>
  <c r="D32" i="49"/>
  <c r="D31" i="49"/>
  <c r="D30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7" i="49"/>
  <c r="D16" i="49"/>
  <c r="D15" i="49"/>
  <c r="D14" i="49"/>
  <c r="N14" i="49" s="1"/>
  <c r="D13" i="49"/>
  <c r="D12" i="49"/>
  <c r="C11" i="49"/>
  <c r="E11" i="49" s="1"/>
  <c r="C70" i="49" s="1"/>
  <c r="C10" i="49"/>
  <c r="E10" i="49" s="1"/>
  <c r="C69" i="49" s="1"/>
  <c r="E9" i="49"/>
  <c r="C68" i="49" s="1"/>
  <c r="D8" i="49"/>
  <c r="C4" i="49"/>
  <c r="C5" i="49" s="1"/>
  <c r="C73" i="49" l="1"/>
  <c r="O55" i="49"/>
  <c r="E56" i="49"/>
  <c r="N56" i="49"/>
  <c r="E57" i="49"/>
  <c r="N57" i="49"/>
  <c r="E14" i="49"/>
  <c r="E8" i="49"/>
  <c r="N8" i="49"/>
  <c r="E18" i="49"/>
  <c r="N18" i="49"/>
  <c r="E22" i="49"/>
  <c r="N22" i="49"/>
  <c r="E26" i="49"/>
  <c r="N26" i="49"/>
  <c r="E30" i="49"/>
  <c r="N30" i="49"/>
  <c r="E34" i="49"/>
  <c r="N34" i="49"/>
  <c r="E38" i="49"/>
  <c r="N38" i="49"/>
  <c r="E42" i="49"/>
  <c r="N42" i="49"/>
  <c r="E46" i="49"/>
  <c r="N46" i="49"/>
  <c r="E50" i="49"/>
  <c r="N50" i="49"/>
  <c r="E12" i="49"/>
  <c r="N12" i="49"/>
  <c r="E15" i="49"/>
  <c r="N15" i="49"/>
  <c r="E19" i="49"/>
  <c r="N19" i="49"/>
  <c r="E23" i="49"/>
  <c r="N23" i="49"/>
  <c r="E27" i="49"/>
  <c r="N27" i="49"/>
  <c r="E31" i="49"/>
  <c r="N31" i="49"/>
  <c r="E35" i="49"/>
  <c r="N35" i="49"/>
  <c r="E39" i="49"/>
  <c r="N39" i="49"/>
  <c r="E43" i="49"/>
  <c r="N43" i="49"/>
  <c r="E47" i="49"/>
  <c r="N47" i="49"/>
  <c r="E51" i="49"/>
  <c r="N51" i="49"/>
  <c r="E13" i="49"/>
  <c r="N13" i="49"/>
  <c r="E16" i="49"/>
  <c r="N16" i="49"/>
  <c r="E20" i="49"/>
  <c r="C71" i="49" s="1"/>
  <c r="N20" i="49"/>
  <c r="E24" i="49"/>
  <c r="N24" i="49"/>
  <c r="E28" i="49"/>
  <c r="N28" i="49"/>
  <c r="E32" i="49"/>
  <c r="N32" i="49"/>
  <c r="E36" i="49"/>
  <c r="N36" i="49"/>
  <c r="E40" i="49"/>
  <c r="N40" i="49"/>
  <c r="E44" i="49"/>
  <c r="C72" i="49" s="1"/>
  <c r="N44" i="49"/>
  <c r="E48" i="49"/>
  <c r="N48" i="49"/>
  <c r="E52" i="49"/>
  <c r="N52" i="49"/>
  <c r="E17" i="49"/>
  <c r="N17" i="49"/>
  <c r="E21" i="49"/>
  <c r="N21" i="49"/>
  <c r="E25" i="49"/>
  <c r="N25" i="49"/>
  <c r="E29" i="49"/>
  <c r="N29" i="49"/>
  <c r="E33" i="49"/>
  <c r="N33" i="49"/>
  <c r="E37" i="49"/>
  <c r="N37" i="49"/>
  <c r="E41" i="49"/>
  <c r="N41" i="49"/>
  <c r="E45" i="49"/>
  <c r="N45" i="49"/>
  <c r="E49" i="49"/>
  <c r="N49" i="49"/>
  <c r="E53" i="49"/>
  <c r="N53" i="49"/>
  <c r="C58" i="49"/>
  <c r="C59" i="49" s="1"/>
  <c r="C64" i="49"/>
  <c r="C65" i="49" s="1"/>
  <c r="D58" i="49"/>
  <c r="C74" i="49" l="1"/>
  <c r="D74" i="49" s="1"/>
  <c r="O56" i="49"/>
  <c r="C75" i="49"/>
  <c r="D75" i="49" s="1"/>
  <c r="O57" i="49"/>
  <c r="C67" i="49"/>
  <c r="O8" i="49"/>
  <c r="D61" i="49"/>
  <c r="D17" i="1" s="1"/>
  <c r="D30" i="1" s="1"/>
  <c r="N58" i="49"/>
  <c r="N61" i="49" s="1"/>
  <c r="O61" i="49" s="1"/>
  <c r="E58" i="49"/>
  <c r="O58" i="49" s="1"/>
  <c r="D67" i="49"/>
  <c r="C61" i="49"/>
  <c r="D12" i="1"/>
  <c r="D69" i="49"/>
  <c r="D71" i="49"/>
  <c r="D68" i="49"/>
  <c r="D66" i="49"/>
  <c r="D73" i="49"/>
  <c r="D70" i="49"/>
  <c r="D72" i="49"/>
  <c r="C76" i="49" l="1"/>
  <c r="D76" i="49" s="1"/>
  <c r="E61" i="49"/>
  <c r="D14" i="1"/>
  <c r="C38" i="48"/>
  <c r="B38" i="48"/>
  <c r="C37" i="48"/>
  <c r="B37" i="48"/>
  <c r="C35" i="48"/>
  <c r="B35" i="48"/>
  <c r="C33" i="48"/>
  <c r="B33" i="48"/>
  <c r="C29" i="48"/>
  <c r="B29" i="48"/>
  <c r="C26" i="48"/>
  <c r="B26" i="48"/>
  <c r="C25" i="48"/>
  <c r="B25" i="48"/>
  <c r="C24" i="48"/>
  <c r="B24" i="48"/>
  <c r="C21" i="48"/>
  <c r="B21" i="48"/>
  <c r="C20" i="48"/>
  <c r="B20" i="48"/>
  <c r="C19" i="48"/>
  <c r="B19" i="48"/>
  <c r="C18" i="48"/>
  <c r="B18" i="48"/>
  <c r="C12" i="48"/>
  <c r="B12" i="48"/>
  <c r="C11" i="48"/>
  <c r="B11" i="48"/>
  <c r="C10" i="48"/>
  <c r="B10" i="48"/>
  <c r="C9" i="48"/>
  <c r="B9" i="48"/>
  <c r="C77" i="49" l="1"/>
  <c r="C81" i="49"/>
  <c r="C82" i="49" s="1"/>
  <c r="C83" i="49" s="1"/>
  <c r="C84" i="49" s="1"/>
  <c r="C87" i="49" s="1"/>
  <c r="D88" i="49" s="1"/>
  <c r="B13" i="51"/>
  <c r="C25" i="1" s="1"/>
  <c r="B9" i="50"/>
  <c r="C24" i="1" s="1"/>
  <c r="D38" i="48" l="1"/>
  <c r="D26" i="48"/>
  <c r="D24" i="48"/>
  <c r="D20" i="48"/>
  <c r="D19" i="48" l="1"/>
  <c r="B22" i="48"/>
  <c r="C13" i="48"/>
  <c r="D12" i="48"/>
  <c r="D29" i="48"/>
  <c r="D33" i="48"/>
  <c r="D11" i="48"/>
  <c r="D25" i="48"/>
  <c r="C22" i="48"/>
  <c r="D10" i="48"/>
  <c r="B13" i="48"/>
  <c r="D21" i="48"/>
  <c r="D35" i="48"/>
  <c r="D37" i="48"/>
  <c r="D9" i="48"/>
  <c r="D18" i="48"/>
  <c r="D13" i="48" l="1"/>
  <c r="D22" i="48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D27" i="1" l="1"/>
  <c r="B28" i="48" l="1"/>
  <c r="C28" i="48" l="1"/>
  <c r="D28" i="48" s="1"/>
  <c r="B36" i="48" l="1"/>
  <c r="C36" i="48"/>
  <c r="D36" i="48" l="1"/>
  <c r="C31" i="48"/>
  <c r="B34" i="48"/>
  <c r="C32" i="48"/>
  <c r="B30" i="48"/>
  <c r="B31" i="48"/>
  <c r="D31" i="48" s="1"/>
  <c r="B32" i="48"/>
  <c r="C30" i="48"/>
  <c r="C34" i="48"/>
  <c r="D32" i="48" l="1"/>
  <c r="D30" i="48"/>
  <c r="D34" i="48"/>
  <c r="C27" i="48" l="1"/>
  <c r="C39" i="48" s="1"/>
  <c r="C41" i="48" s="1"/>
  <c r="B27" i="48"/>
  <c r="D27" i="48" l="1"/>
  <c r="D39" i="48" s="1"/>
  <c r="D41" i="48" s="1"/>
  <c r="B39" i="48"/>
  <c r="B41" i="48" s="1"/>
  <c r="D15" i="1" l="1"/>
  <c r="D29" i="1" l="1"/>
  <c r="D31" i="1" s="1"/>
  <c r="D20" i="1"/>
</calcChain>
</file>

<file path=xl/sharedStrings.xml><?xml version="1.0" encoding="utf-8"?>
<sst xmlns="http://schemas.openxmlformats.org/spreadsheetml/2006/main" count="333" uniqueCount="202">
  <si>
    <t>FEDERAL INCOME TAX</t>
  </si>
  <si>
    <t>LINE</t>
  </si>
  <si>
    <t>NO.</t>
  </si>
  <si>
    <t>DESCRIPTION</t>
  </si>
  <si>
    <t>AMOUNT</t>
  </si>
  <si>
    <t>TAXABLE INCOME</t>
  </si>
  <si>
    <t>FEDERAL INCOME TAX @</t>
  </si>
  <si>
    <t>CURRENTLY PAYABLE</t>
  </si>
  <si>
    <t>DEFERRED FIT - DEBIT</t>
  </si>
  <si>
    <t>DEFERRED FIT - CREDIT</t>
  </si>
  <si>
    <t>DEFERRED FIT - INV TAX CREDIT, NET OF AMORT.</t>
  </si>
  <si>
    <t>TOTAL RESTATED FIT</t>
  </si>
  <si>
    <t>FIT PER BOOKS:</t>
  </si>
  <si>
    <t>TOTAL CHARGED TO EXPENSE</t>
  </si>
  <si>
    <t>INCREASE(DECREASE) FIT</t>
  </si>
  <si>
    <t>INCREASE(DECREASE) DEFERRED FIT</t>
  </si>
  <si>
    <t xml:space="preserve">INCREASE(DECREASE) NOI </t>
  </si>
  <si>
    <t>PUGET SOUND ENERGY-ELECTRIC</t>
  </si>
  <si>
    <t>NET OPERATING INCOME</t>
  </si>
  <si>
    <t xml:space="preserve"> </t>
  </si>
  <si>
    <t>Land Sales</t>
  </si>
  <si>
    <t>PUGET SOUND ENERGY</t>
  </si>
  <si>
    <t>PERIODIC ALLOCATED RESULTS OF OPERATIONS</t>
  </si>
  <si>
    <t>Electric</t>
  </si>
  <si>
    <t>Gas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</si>
  <si>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</si>
  <si>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</si>
  <si>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</si>
  <si>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</si>
  <si>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</si>
  <si>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</si>
  <si>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</si>
  <si>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</si>
  <si>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</si>
  <si>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</si>
  <si>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</si>
  <si>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</si>
  <si>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</si>
  <si>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</si>
  <si>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</si>
  <si>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</si>
  <si>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</si>
  <si>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</si>
  <si>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</si>
  <si>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</si>
  <si>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</si>
  <si>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</si>
  <si>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</si>
  <si>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</si>
  <si>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</si>
  <si>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</si>
  <si>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</si>
  <si>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</si>
  <si>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ASC 815</t>
  </si>
  <si>
    <t>29 - TAXES OTHER THAN INCOME TAXES</t>
  </si>
  <si>
    <t>30 - INCOME TAXES</t>
  </si>
  <si>
    <t>31 - DEFERRED INCOME TAXES</t>
  </si>
  <si>
    <t>32 - TOTAL OPERATING REV. DEDUCT.</t>
  </si>
  <si>
    <t>JP Electric Fuel Stock Adjustment</t>
  </si>
  <si>
    <t>Bad Debt Expense</t>
  </si>
  <si>
    <t>Green Attributes</t>
  </si>
  <si>
    <t>Environmental Remediation</t>
  </si>
  <si>
    <t>White River Reg Asset</t>
  </si>
  <si>
    <t>Puget Sound Energy, Inc.</t>
  </si>
  <si>
    <t>Electric NOI</t>
  </si>
  <si>
    <t>Pretax NOI</t>
  </si>
  <si>
    <t>M Item Activity</t>
  </si>
  <si>
    <t>DefTax Effected</t>
  </si>
  <si>
    <t>Meals &amp; Entertainment</t>
  </si>
  <si>
    <t>WNP3 Book Amortization</t>
  </si>
  <si>
    <t>WUTC AFUDC Amort</t>
  </si>
  <si>
    <t>Colstrip Common Amortization</t>
  </si>
  <si>
    <t>PT - Plant Related</t>
  </si>
  <si>
    <t>Emission Allowances</t>
  </si>
  <si>
    <t>West Coast Capacity Assignment</t>
  </si>
  <si>
    <t>Horizon Payment Amortization</t>
  </si>
  <si>
    <t>Colstrip 3&amp;4 Loss Reserves</t>
  </si>
  <si>
    <t>Summit Purch Opt Buyout</t>
  </si>
  <si>
    <t>Electric PCA Customer Portion</t>
  </si>
  <si>
    <t>BNP WestCoast Cap Agreement</t>
  </si>
  <si>
    <t>Staples Loyalty Incentive-common</t>
  </si>
  <si>
    <t>PTC Deferred Post June 2010</t>
  </si>
  <si>
    <t>VROW</t>
  </si>
  <si>
    <t>BPA Carrying Cost - LT</t>
  </si>
  <si>
    <t>Electric Conservation</t>
  </si>
  <si>
    <t xml:space="preserve">Mint Farm Deferral </t>
  </si>
  <si>
    <t>LANDIS AMR Billing Credit</t>
  </si>
  <si>
    <t>Ferndale Deferrals</t>
  </si>
  <si>
    <t>Total Tax adjustments</t>
  </si>
  <si>
    <t>Taxable NOI</t>
  </si>
  <si>
    <t>Tax Curr/Deferred</t>
  </si>
  <si>
    <t>pretax</t>
  </si>
  <si>
    <t>Plant Related</t>
  </si>
  <si>
    <t>Pension-common</t>
  </si>
  <si>
    <t>Storm Damage 2006, 2010</t>
  </si>
  <si>
    <t>Deferred Compensation-common</t>
  </si>
  <si>
    <t>Horizon Payment</t>
  </si>
  <si>
    <t>Vacation Pay-common</t>
  </si>
  <si>
    <t>Bothell Data Ctr Prepaid Lease Exp-common</t>
  </si>
  <si>
    <t xml:space="preserve">Lower Snake River Deferral </t>
  </si>
  <si>
    <t>Summit Landlord Incentive-common</t>
  </si>
  <si>
    <t xml:space="preserve">Snoqualmie Deferrals </t>
  </si>
  <si>
    <t>DEFERRED FIT - OTHER</t>
  </si>
  <si>
    <t>Total Current and Deferred Taxes</t>
  </si>
  <si>
    <t>Self Insurance - IBNR</t>
  </si>
  <si>
    <t xml:space="preserve">Baker Upgrade Deferrals  </t>
  </si>
  <si>
    <t>SAP Taxes</t>
  </si>
  <si>
    <t>Tax Return Key</t>
  </si>
  <si>
    <t>F-05</t>
  </si>
  <si>
    <t>F-10</t>
  </si>
  <si>
    <t>F-29</t>
  </si>
  <si>
    <t>N-03</t>
  </si>
  <si>
    <t>N-04</t>
  </si>
  <si>
    <t>N-05</t>
  </si>
  <si>
    <t>N-06</t>
  </si>
  <si>
    <t>N-10</t>
  </si>
  <si>
    <t>N-11</t>
  </si>
  <si>
    <t>N-16</t>
  </si>
  <si>
    <t>N-18</t>
  </si>
  <si>
    <t>N-19</t>
  </si>
  <si>
    <t>N-20</t>
  </si>
  <si>
    <t>N-24</t>
  </si>
  <si>
    <t>N-26</t>
  </si>
  <si>
    <t>N-29</t>
  </si>
  <si>
    <t>N-31</t>
  </si>
  <si>
    <t>N-32</t>
  </si>
  <si>
    <t>N-33</t>
  </si>
  <si>
    <t>N-35</t>
  </si>
  <si>
    <t>N-36</t>
  </si>
  <si>
    <t>N-37</t>
  </si>
  <si>
    <t>N-41</t>
  </si>
  <si>
    <t>N-43</t>
  </si>
  <si>
    <t>N-44</t>
  </si>
  <si>
    <t>N-46</t>
  </si>
  <si>
    <t>N-50</t>
  </si>
  <si>
    <t>N-52</t>
  </si>
  <si>
    <t>N-56</t>
  </si>
  <si>
    <t>N-59</t>
  </si>
  <si>
    <t>N-60</t>
  </si>
  <si>
    <t>N-61</t>
  </si>
  <si>
    <t>N-62</t>
  </si>
  <si>
    <t>N-63</t>
  </si>
  <si>
    <t>F-07</t>
  </si>
  <si>
    <t>F-24</t>
  </si>
  <si>
    <t>Hydro T grant</t>
  </si>
  <si>
    <t>Storm Damage 2014</t>
  </si>
  <si>
    <t>N-28</t>
  </si>
  <si>
    <t>N-40</t>
  </si>
  <si>
    <t>Baker T grant deferral</t>
  </si>
  <si>
    <t>N-48</t>
  </si>
  <si>
    <t>Interest on LSR T grant</t>
  </si>
  <si>
    <t>N-49</t>
  </si>
  <si>
    <t>Snoqualmie T grant deferral</t>
  </si>
  <si>
    <t>N-72</t>
  </si>
  <si>
    <t>Major inspection</t>
  </si>
  <si>
    <t>N-73</t>
  </si>
  <si>
    <t>Colstrip 3&amp;4 Overhaul costs - LT</t>
  </si>
  <si>
    <t>P-07</t>
  </si>
  <si>
    <t>PT</t>
  </si>
  <si>
    <t>Update</t>
  </si>
  <si>
    <t>Storm Damage 2015</t>
  </si>
  <si>
    <t>Depr Turnaround on prior year adjustments</t>
  </si>
  <si>
    <t xml:space="preserve">Reserve for Injuries and Damages </t>
  </si>
  <si>
    <t>GENERAL RATE CASE</t>
  </si>
  <si>
    <t>FOR THE TWELVE MONTHS ENDED SEPTEMBER 30, 2016</t>
  </si>
  <si>
    <t>Sept 1, 2015 - Oct 30, 2016</t>
  </si>
  <si>
    <t>Storm Damage 2016</t>
  </si>
  <si>
    <t>FOR THE 12 MONTHS ENDED SEPTEMBER 30, 2016</t>
  </si>
  <si>
    <t>(Common cost is spread based on allocation factors developed for the 12 ME 09/30/2016)</t>
  </si>
  <si>
    <t xml:space="preserve">  ZO12                      Orders: Actual 12 Month Ended</t>
  </si>
  <si>
    <t xml:space="preserve">  Date:                     10/17/2016</t>
  </si>
  <si>
    <t xml:space="preserve">  Pages:                      0</t>
  </si>
  <si>
    <t>Orders</t>
  </si>
  <si>
    <t>12 Months</t>
  </si>
  <si>
    <t>41010001  Deferred FIT - Electric - Operating Def</t>
  </si>
  <si>
    <t>41110001  Prov for Def FIT - Electric - Credit  O</t>
  </si>
  <si>
    <t>PAGE 6.04</t>
  </si>
  <si>
    <t>Variance from 21%</t>
  </si>
  <si>
    <t>ARAM on total protected and unprotected plant</t>
  </si>
  <si>
    <t>Non plant EDIT amort 3 yrs</t>
  </si>
  <si>
    <t>x21%</t>
  </si>
  <si>
    <t>Electric Rate Reconciliation</t>
  </si>
  <si>
    <t>at 21%</t>
  </si>
  <si>
    <t>ARAM</t>
  </si>
  <si>
    <t>Reg Liability Computation:</t>
  </si>
  <si>
    <t>GRC tax expense</t>
  </si>
  <si>
    <t>tax expense at 21%</t>
  </si>
  <si>
    <t>difference</t>
  </si>
  <si>
    <t>grossed up Revenue @ 21%</t>
  </si>
  <si>
    <t>11.11% PTBI for January</t>
  </si>
  <si>
    <t>Electric January JE:</t>
  </si>
  <si>
    <t>DR. Revenue</t>
  </si>
  <si>
    <t>CR. Reg Liab</t>
  </si>
  <si>
    <t>Variance from 35%</t>
  </si>
  <si>
    <t>x35%</t>
  </si>
  <si>
    <t>Rate Reconciliation</t>
  </si>
  <si>
    <t>at 35%</t>
  </si>
  <si>
    <t>Original Filing 2017 GRC</t>
  </si>
  <si>
    <t>Variance 35 to 21%</t>
  </si>
  <si>
    <t>Schedule M Change</t>
  </si>
  <si>
    <t>With 35%</t>
  </si>
  <si>
    <t>Difference Deferred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</si>
</sst>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5" formatCode="__@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;\-&quot;$&quot;#,##0"/>
    <numFmt numFmtId="169" formatCode="0.0000000"/>
    <numFmt numFmtId="170" formatCode="0.000000"/>
    <numFmt numFmtId="171" formatCode="_(* #,##0.00000_);_(* \(#,##0.00000\);_(* &quot;-&quot;??_);_(@_)"/>
    <numFmt numFmtId="172" formatCode="d\.mmm\.yy"/>
    <numFmt numFmtId="173" formatCode="#."/>
    <numFmt numFmtId="174" formatCode="&quot;$&quot;#,##0\ ;\(&quot;$&quot;#,##0\)"/>
    <numFmt numFmtId="175" formatCode="mmmm\ d\,\ yyyy"/>
    <numFmt numFmtId="176" formatCode="_(&quot;$&quot;* #,##0.0000_);_(&quot;$&quot;* \(#,##0.0000\);_(&quot;$&quot;* &quot;-&quot;????_);_(@_)"/>
    <numFmt numFmtId="177" formatCode="_(* #,##0.0_);_(* \(#,##0.0\);_(* &quot;-&quot;_);_(@_)"/>
    <numFmt numFmtId="178" formatCode="&quot;$&quot;#,##0.00"/>
    <numFmt numFmtId="179" formatCode="0000"/>
    <numFmt numFmtId="180" formatCode="000000"/>
    <numFmt numFmtId="181" formatCode="_(&quot;$&quot;* #,##0.0_);_(&quot;$&quot;* \(#,##0.0\);_(&quot;$&quot;* &quot;-&quot;??_);_(@_)"/>
    <numFmt numFmtId="182" formatCode="0.00_)"/>
    <numFmt numFmtId="183" formatCode="0.0%"/>
  </numFmts>
  <fonts count="8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12"/>
      <name val="Times New Roman"/>
      <family val="1"/>
    </font>
    <font>
      <sz val="10"/>
      <color indexed="8"/>
      <name val="MS Sans Serif"/>
      <family val="2"/>
    </font>
    <font>
      <sz val="11"/>
      <name val="Arial"/>
      <family val="2"/>
    </font>
    <font>
      <sz val="10"/>
      <color indexed="22"/>
      <name val="Arial"/>
      <family val="2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2"/>
      <color indexed="24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1"/>
      <color indexed="8"/>
      <name val="Calibri"/>
      <family val="2"/>
    </font>
    <font>
      <sz val="8"/>
      <name val="Helv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b/>
      <u val="singleAccounting"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24"/>
      <name val="Arial"/>
      <family val="2"/>
    </font>
    <font>
      <sz val="8"/>
      <name val="Antique Olive"/>
      <family val="2"/>
    </font>
    <font>
      <sz val="8"/>
      <name val="Geneva"/>
      <family val="2"/>
    </font>
    <font>
      <b/>
      <sz val="11"/>
      <name val="Arial"/>
      <family val="2"/>
    </font>
    <font>
      <b/>
      <i/>
      <sz val="16"/>
      <name val="Helv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96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1325">
    <xf numFmtId="170" fontId="0" fillId="0" borderId="0">
      <alignment horizontal="left" wrapText="1"/>
    </xf>
    <xf numFmtId="170" fontId="12" fillId="0" borderId="0">
      <alignment horizontal="left" wrapText="1"/>
    </xf>
    <xf numFmtId="171" fontId="12" fillId="0" borderId="0">
      <alignment horizontal="left" wrapText="1"/>
    </xf>
    <xf numFmtId="169" fontId="12" fillId="0" borderId="0">
      <alignment horizontal="left" wrapText="1"/>
    </xf>
    <xf numFmtId="171" fontId="12" fillId="0" borderId="0">
      <alignment horizontal="left" wrapText="1"/>
    </xf>
    <xf numFmtId="171" fontId="12" fillId="0" borderId="0">
      <alignment horizontal="left" wrapText="1"/>
    </xf>
    <xf numFmtId="170" fontId="12" fillId="0" borderId="0">
      <alignment horizontal="left" wrapText="1"/>
    </xf>
    <xf numFmtId="171" fontId="12" fillId="0" borderId="0">
      <alignment horizontal="left" wrapText="1"/>
    </xf>
    <xf numFmtId="171" fontId="12" fillId="0" borderId="0">
      <alignment horizontal="left" wrapText="1"/>
    </xf>
    <xf numFmtId="171" fontId="12" fillId="0" borderId="0">
      <alignment horizontal="left" wrapText="1"/>
    </xf>
    <xf numFmtId="170" fontId="12" fillId="0" borderId="0">
      <alignment horizontal="left" wrapText="1"/>
    </xf>
    <xf numFmtId="170" fontId="12" fillId="0" borderId="0">
      <alignment horizontal="left" wrapText="1"/>
    </xf>
    <xf numFmtId="171" fontId="12" fillId="0" borderId="0">
      <alignment horizontal="left" wrapText="1"/>
    </xf>
    <xf numFmtId="171" fontId="12" fillId="0" borderId="0">
      <alignment horizontal="left" wrapText="1"/>
    </xf>
    <xf numFmtId="171" fontId="12" fillId="0" borderId="0">
      <alignment horizontal="left" wrapText="1"/>
    </xf>
    <xf numFmtId="171" fontId="12" fillId="0" borderId="0">
      <alignment horizontal="left" wrapText="1"/>
    </xf>
    <xf numFmtId="0" fontId="16" fillId="0" borderId="0"/>
    <xf numFmtId="171" fontId="12" fillId="0" borderId="0">
      <alignment horizontal="left" wrapText="1"/>
    </xf>
    <xf numFmtId="170" fontId="12" fillId="0" borderId="0">
      <alignment horizontal="left" wrapText="1"/>
    </xf>
    <xf numFmtId="171" fontId="12" fillId="0" borderId="0">
      <alignment horizontal="left" wrapText="1"/>
    </xf>
    <xf numFmtId="170" fontId="12" fillId="0" borderId="0">
      <alignment horizontal="left" wrapText="1"/>
    </xf>
    <xf numFmtId="170" fontId="12" fillId="0" borderId="0">
      <alignment horizontal="left" wrapText="1"/>
    </xf>
    <xf numFmtId="171" fontId="12" fillId="0" borderId="0">
      <alignment horizontal="left" wrapText="1"/>
    </xf>
    <xf numFmtId="171" fontId="12" fillId="0" borderId="0">
      <alignment horizontal="left" wrapText="1"/>
    </xf>
    <xf numFmtId="171" fontId="12" fillId="0" borderId="0">
      <alignment horizontal="left" wrapText="1"/>
    </xf>
    <xf numFmtId="171" fontId="12" fillId="0" borderId="0">
      <alignment horizontal="left" wrapText="1"/>
    </xf>
    <xf numFmtId="0" fontId="16" fillId="0" borderId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48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48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48" fillId="10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48" fillId="10" borderId="0" applyNumberFormat="0" applyBorder="0" applyAlignment="0" applyProtection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48" fillId="3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48" fillId="12" borderId="0" applyNumberFormat="0" applyBorder="0" applyAlignment="0" applyProtection="0"/>
    <xf numFmtId="172" fontId="17" fillId="0" borderId="0" applyFill="0" applyBorder="0" applyAlignment="0"/>
    <xf numFmtId="41" fontId="12" fillId="13" borderId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0" fillId="0" borderId="0" applyFont="0" applyFill="0" applyBorder="0" applyAlignment="0" applyProtection="0">
      <alignment wrapText="1"/>
    </xf>
    <xf numFmtId="43" fontId="52" fillId="0" borderId="0" applyFont="0" applyFill="0" applyBorder="0" applyAlignment="0" applyProtection="0"/>
    <xf numFmtId="3" fontId="19" fillId="0" borderId="0" applyFont="0" applyFill="0" applyBorder="0" applyAlignment="0" applyProtection="0"/>
    <xf numFmtId="0" fontId="14" fillId="0" borderId="0"/>
    <xf numFmtId="0" fontId="14" fillId="0" borderId="0"/>
    <xf numFmtId="0" fontId="20" fillId="0" borderId="0"/>
    <xf numFmtId="173" fontId="21" fillId="0" borderId="0">
      <protection locked="0"/>
    </xf>
    <xf numFmtId="0" fontId="20" fillId="0" borderId="0"/>
    <xf numFmtId="0" fontId="22" fillId="0" borderId="0" applyNumberFormat="0" applyAlignment="0">
      <alignment horizontal="left"/>
    </xf>
    <xf numFmtId="0" fontId="23" fillId="0" borderId="0" applyNumberFormat="0" applyAlignment="0"/>
    <xf numFmtId="0" fontId="14" fillId="0" borderId="0"/>
    <xf numFmtId="0" fontId="20" fillId="0" borderId="0"/>
    <xf numFmtId="0" fontId="14" fillId="0" borderId="0"/>
    <xf numFmtId="0" fontId="20" fillId="0" borderId="0"/>
    <xf numFmtId="44" fontId="12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52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170" fontId="12" fillId="0" borderId="0"/>
    <xf numFmtId="2" fontId="24" fillId="0" borderId="0" applyFont="0" applyFill="0" applyBorder="0" applyAlignment="0" applyProtection="0"/>
    <xf numFmtId="0" fontId="14" fillId="0" borderId="0"/>
    <xf numFmtId="38" fontId="8" fillId="13" borderId="0" applyNumberFormat="0" applyBorder="0" applyAlignment="0" applyProtection="0"/>
    <xf numFmtId="0" fontId="25" fillId="0" borderId="1" applyNumberFormat="0" applyAlignment="0" applyProtection="0">
      <alignment horizontal="left"/>
    </xf>
    <xf numFmtId="0" fontId="25" fillId="0" borderId="2">
      <alignment horizontal="left"/>
    </xf>
    <xf numFmtId="38" fontId="9" fillId="0" borderId="0"/>
    <xf numFmtId="40" fontId="9" fillId="0" borderId="0"/>
    <xf numFmtId="10" fontId="8" fillId="17" borderId="3" applyNumberFormat="0" applyBorder="0" applyAlignment="0" applyProtection="0"/>
    <xf numFmtId="41" fontId="26" fillId="18" borderId="4">
      <alignment horizontal="left"/>
      <protection locked="0"/>
    </xf>
    <xf numFmtId="10" fontId="26" fillId="18" borderId="4">
      <alignment horizontal="right"/>
      <protection locked="0"/>
    </xf>
    <xf numFmtId="0" fontId="8" fillId="13" borderId="0"/>
    <xf numFmtId="3" fontId="27" fillId="0" borderId="0" applyFill="0" applyBorder="0" applyAlignment="0" applyProtection="0"/>
    <xf numFmtId="44" fontId="10" fillId="0" borderId="5" applyNumberFormat="0" applyFont="0" applyAlignment="0">
      <alignment horizontal="center"/>
    </xf>
    <xf numFmtId="44" fontId="10" fillId="0" borderId="6" applyNumberFormat="0" applyFont="0" applyAlignment="0">
      <alignment horizontal="center"/>
    </xf>
    <xf numFmtId="37" fontId="28" fillId="0" borderId="0"/>
    <xf numFmtId="168" fontId="4" fillId="0" borderId="0"/>
    <xf numFmtId="0" fontId="38" fillId="0" borderId="0"/>
    <xf numFmtId="0" fontId="38" fillId="0" borderId="0"/>
    <xf numFmtId="0" fontId="41" fillId="0" borderId="0"/>
    <xf numFmtId="0" fontId="12" fillId="0" borderId="0"/>
    <xf numFmtId="0" fontId="50" fillId="0" borderId="0">
      <alignment wrapText="1"/>
    </xf>
    <xf numFmtId="0" fontId="41" fillId="0" borderId="0"/>
    <xf numFmtId="0" fontId="41" fillId="0" borderId="0"/>
    <xf numFmtId="0" fontId="52" fillId="0" borderId="0"/>
    <xf numFmtId="39" fontId="8" fillId="0" borderId="0" applyFill="0" applyBorder="0" applyAlignment="0" applyProtection="0"/>
    <xf numFmtId="0" fontId="54" fillId="0" borderId="0"/>
    <xf numFmtId="0" fontId="29" fillId="0" borderId="0"/>
    <xf numFmtId="0" fontId="12" fillId="0" borderId="0"/>
    <xf numFmtId="0" fontId="29" fillId="0" borderId="0"/>
    <xf numFmtId="0" fontId="54" fillId="0" borderId="0"/>
    <xf numFmtId="0" fontId="29" fillId="0" borderId="0"/>
    <xf numFmtId="0" fontId="54" fillId="0" borderId="0"/>
    <xf numFmtId="0" fontId="18" fillId="0" borderId="0"/>
    <xf numFmtId="0" fontId="54" fillId="0" borderId="0"/>
    <xf numFmtId="175" fontId="12" fillId="0" borderId="0">
      <alignment horizontal="left" wrapText="1"/>
    </xf>
    <xf numFmtId="0" fontId="54" fillId="0" borderId="0"/>
    <xf numFmtId="167" fontId="12" fillId="0" borderId="0">
      <alignment horizontal="left" wrapText="1"/>
    </xf>
    <xf numFmtId="0" fontId="54" fillId="0" borderId="0"/>
    <xf numFmtId="167" fontId="12" fillId="0" borderId="0">
      <alignment horizontal="left" wrapText="1"/>
    </xf>
    <xf numFmtId="0" fontId="54" fillId="0" borderId="0"/>
    <xf numFmtId="0" fontId="29" fillId="19" borderId="7" applyNumberFormat="0" applyFont="0" applyAlignment="0" applyProtection="0"/>
    <xf numFmtId="0" fontId="29" fillId="19" borderId="7" applyNumberFormat="0" applyFont="0" applyAlignment="0" applyProtection="0"/>
    <xf numFmtId="0" fontId="29" fillId="19" borderId="7" applyNumberFormat="0" applyFont="0" applyAlignment="0" applyProtection="0"/>
    <xf numFmtId="0" fontId="14" fillId="0" borderId="0"/>
    <xf numFmtId="0" fontId="14" fillId="0" borderId="0"/>
    <xf numFmtId="0" fontId="20" fillId="0" borderId="0"/>
    <xf numFmtId="10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2" fillId="0" borderId="0" applyFont="0" applyFill="0" applyBorder="0" applyAlignment="0" applyProtection="0"/>
    <xf numFmtId="41" fontId="12" fillId="20" borderId="4"/>
    <xf numFmtId="0" fontId="15" fillId="0" borderId="0" applyNumberFormat="0" applyFont="0" applyFill="0" applyBorder="0" applyAlignment="0" applyProtection="0">
      <alignment horizontal="left"/>
    </xf>
    <xf numFmtId="15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0" fontId="32" fillId="0" borderId="9">
      <alignment horizontal="center"/>
    </xf>
    <xf numFmtId="3" fontId="15" fillId="0" borderId="0" applyFont="0" applyFill="0" applyBorder="0" applyAlignment="0" applyProtection="0"/>
    <xf numFmtId="0" fontId="15" fillId="21" borderId="0" applyNumberFormat="0" applyFont="0" applyBorder="0" applyAlignment="0" applyProtection="0"/>
    <xf numFmtId="0" fontId="20" fillId="0" borderId="0"/>
    <xf numFmtId="3" fontId="33" fillId="0" borderId="0" applyFill="0" applyBorder="0" applyAlignment="0" applyProtection="0"/>
    <xf numFmtId="0" fontId="34" fillId="0" borderId="0"/>
    <xf numFmtId="42" fontId="12" fillId="17" borderId="0"/>
    <xf numFmtId="42" fontId="12" fillId="17" borderId="10">
      <alignment vertical="center"/>
    </xf>
    <xf numFmtId="0" fontId="10" fillId="17" borderId="11" applyNumberFormat="0">
      <alignment horizontal="center" vertical="center" wrapText="1"/>
    </xf>
    <xf numFmtId="10" fontId="12" fillId="17" borderId="0"/>
    <xf numFmtId="176" fontId="12" fillId="17" borderId="0"/>
    <xf numFmtId="166" fontId="9" fillId="0" borderId="0" applyBorder="0" applyAlignment="0"/>
    <xf numFmtId="42" fontId="12" fillId="17" borderId="12">
      <alignment horizontal="left"/>
    </xf>
    <xf numFmtId="176" fontId="13" fillId="17" borderId="12">
      <alignment horizontal="left"/>
    </xf>
    <xf numFmtId="14" fontId="30" fillId="0" borderId="0" applyNumberFormat="0" applyFill="0" applyBorder="0" applyAlignment="0" applyProtection="0">
      <alignment horizontal="left"/>
    </xf>
    <xf numFmtId="177" fontId="12" fillId="0" borderId="0" applyFont="0" applyFill="0" applyAlignment="0">
      <alignment horizontal="right"/>
    </xf>
    <xf numFmtId="4" fontId="31" fillId="18" borderId="8" applyNumberFormat="0" applyProtection="0">
      <alignment vertical="center"/>
    </xf>
    <xf numFmtId="4" fontId="42" fillId="18" borderId="8" applyNumberFormat="0" applyProtection="0">
      <alignment vertical="center"/>
    </xf>
    <xf numFmtId="4" fontId="31" fillId="18" borderId="8" applyNumberFormat="0" applyProtection="0">
      <alignment horizontal="left" vertical="center" indent="1"/>
    </xf>
    <xf numFmtId="4" fontId="31" fillId="18" borderId="8" applyNumberFormat="0" applyProtection="0">
      <alignment horizontal="left" vertical="center" indent="1"/>
    </xf>
    <xf numFmtId="0" fontId="41" fillId="22" borderId="8" applyNumberFormat="0" applyProtection="0">
      <alignment horizontal="left" vertical="center" indent="1"/>
    </xf>
    <xf numFmtId="4" fontId="31" fillId="23" borderId="8" applyNumberFormat="0" applyProtection="0">
      <alignment horizontal="right" vertical="center"/>
    </xf>
    <xf numFmtId="4" fontId="31" fillId="24" borderId="8" applyNumberFormat="0" applyProtection="0">
      <alignment horizontal="right" vertical="center"/>
    </xf>
    <xf numFmtId="4" fontId="31" fillId="25" borderId="8" applyNumberFormat="0" applyProtection="0">
      <alignment horizontal="right" vertical="center"/>
    </xf>
    <xf numFmtId="4" fontId="31" fillId="26" borderId="8" applyNumberFormat="0" applyProtection="0">
      <alignment horizontal="right" vertical="center"/>
    </xf>
    <xf numFmtId="4" fontId="31" fillId="27" borderId="8" applyNumberFormat="0" applyProtection="0">
      <alignment horizontal="right" vertical="center"/>
    </xf>
    <xf numFmtId="4" fontId="31" fillId="28" borderId="8" applyNumberFormat="0" applyProtection="0">
      <alignment horizontal="right" vertical="center"/>
    </xf>
    <xf numFmtId="4" fontId="31" fillId="29" borderId="8" applyNumberFormat="0" applyProtection="0">
      <alignment horizontal="right" vertical="center"/>
    </xf>
    <xf numFmtId="4" fontId="31" fillId="30" borderId="8" applyNumberFormat="0" applyProtection="0">
      <alignment horizontal="right" vertical="center"/>
    </xf>
    <xf numFmtId="4" fontId="31" fillId="31" borderId="8" applyNumberFormat="0" applyProtection="0">
      <alignment horizontal="right" vertical="center"/>
    </xf>
    <xf numFmtId="4" fontId="43" fillId="32" borderId="8" applyNumberFormat="0" applyProtection="0">
      <alignment horizontal="left" vertical="center" indent="1"/>
    </xf>
    <xf numFmtId="4" fontId="31" fillId="33" borderId="13" applyNumberFormat="0" applyProtection="0">
      <alignment horizontal="left" vertical="center" indent="1"/>
    </xf>
    <xf numFmtId="4" fontId="44" fillId="34" borderId="0" applyNumberFormat="0" applyProtection="0">
      <alignment horizontal="left" vertical="center" indent="1"/>
    </xf>
    <xf numFmtId="0" fontId="41" fillId="22" borderId="8" applyNumberFormat="0" applyProtection="0">
      <alignment horizontal="left" vertical="center" indent="1"/>
    </xf>
    <xf numFmtId="4" fontId="45" fillId="33" borderId="8" applyNumberFormat="0" applyProtection="0">
      <alignment horizontal="left" vertical="center" indent="1"/>
    </xf>
    <xf numFmtId="4" fontId="45" fillId="35" borderId="8" applyNumberFormat="0" applyProtection="0">
      <alignment horizontal="left" vertical="center" indent="1"/>
    </xf>
    <xf numFmtId="0" fontId="41" fillId="35" borderId="8" applyNumberFormat="0" applyProtection="0">
      <alignment horizontal="left" vertical="center" indent="1"/>
    </xf>
    <xf numFmtId="0" fontId="41" fillId="35" borderId="8" applyNumberFormat="0" applyProtection="0">
      <alignment horizontal="left" vertical="center" indent="1"/>
    </xf>
    <xf numFmtId="0" fontId="41" fillId="36" borderId="8" applyNumberFormat="0" applyProtection="0">
      <alignment horizontal="left" vertical="center" indent="1"/>
    </xf>
    <xf numFmtId="0" fontId="41" fillId="36" borderId="8" applyNumberFormat="0" applyProtection="0">
      <alignment horizontal="left" vertical="center" indent="1"/>
    </xf>
    <xf numFmtId="0" fontId="41" fillId="13" borderId="8" applyNumberFormat="0" applyProtection="0">
      <alignment horizontal="left" vertical="center" indent="1"/>
    </xf>
    <xf numFmtId="0" fontId="41" fillId="13" borderId="8" applyNumberFormat="0" applyProtection="0">
      <alignment horizontal="left" vertical="center" indent="1"/>
    </xf>
    <xf numFmtId="0" fontId="41" fillId="22" borderId="8" applyNumberFormat="0" applyProtection="0">
      <alignment horizontal="left" vertical="center" indent="1"/>
    </xf>
    <xf numFmtId="0" fontId="41" fillId="22" borderId="8" applyNumberFormat="0" applyProtection="0">
      <alignment horizontal="left" vertical="center" indent="1"/>
    </xf>
    <xf numFmtId="0" fontId="41" fillId="37" borderId="3" applyNumberFormat="0">
      <protection locked="0"/>
    </xf>
    <xf numFmtId="4" fontId="31" fillId="38" borderId="8" applyNumberFormat="0" applyProtection="0">
      <alignment vertical="center"/>
    </xf>
    <xf numFmtId="4" fontId="42" fillId="38" borderId="8" applyNumberFormat="0" applyProtection="0">
      <alignment vertical="center"/>
    </xf>
    <xf numFmtId="4" fontId="31" fillId="38" borderId="8" applyNumberFormat="0" applyProtection="0">
      <alignment horizontal="left" vertical="center" indent="1"/>
    </xf>
    <xf numFmtId="4" fontId="31" fillId="38" borderId="8" applyNumberFormat="0" applyProtection="0">
      <alignment horizontal="left" vertical="center" indent="1"/>
    </xf>
    <xf numFmtId="4" fontId="31" fillId="33" borderId="8" applyNumberFormat="0" applyProtection="0">
      <alignment horizontal="right" vertical="center"/>
    </xf>
    <xf numFmtId="4" fontId="42" fillId="33" borderId="8" applyNumberFormat="0" applyProtection="0">
      <alignment horizontal="right" vertical="center"/>
    </xf>
    <xf numFmtId="0" fontId="41" fillId="22" borderId="8" applyNumberFormat="0" applyProtection="0">
      <alignment horizontal="left" vertical="center" indent="1"/>
    </xf>
    <xf numFmtId="0" fontId="41" fillId="22" borderId="8" applyNumberFormat="0" applyProtection="0">
      <alignment horizontal="left" vertical="center" indent="1"/>
    </xf>
    <xf numFmtId="0" fontId="46" fillId="0" borderId="0"/>
    <xf numFmtId="4" fontId="47" fillId="33" borderId="8" applyNumberFormat="0" applyProtection="0">
      <alignment horizontal="right" vertical="center"/>
    </xf>
    <xf numFmtId="39" fontId="12" fillId="39" borderId="0"/>
    <xf numFmtId="0" fontId="51" fillId="0" borderId="0" applyNumberFormat="0" applyFill="0" applyBorder="0" applyAlignment="0" applyProtection="0"/>
    <xf numFmtId="38" fontId="8" fillId="0" borderId="14"/>
    <xf numFmtId="38" fontId="9" fillId="0" borderId="12"/>
    <xf numFmtId="39" fontId="30" fillId="40" borderId="0"/>
    <xf numFmtId="170" fontId="12" fillId="0" borderId="0">
      <alignment horizontal="left" wrapText="1"/>
    </xf>
    <xf numFmtId="171" fontId="12" fillId="0" borderId="0">
      <alignment horizontal="left" wrapText="1"/>
    </xf>
    <xf numFmtId="40" fontId="35" fillId="0" borderId="0" applyBorder="0">
      <alignment horizontal="right"/>
    </xf>
    <xf numFmtId="41" fontId="11" fillId="17" borderId="0">
      <alignment horizontal="left"/>
    </xf>
    <xf numFmtId="178" fontId="36" fillId="17" borderId="0">
      <alignment horizontal="left" vertical="center"/>
    </xf>
    <xf numFmtId="0" fontId="10" fillId="17" borderId="0">
      <alignment horizontal="left" wrapText="1"/>
    </xf>
    <xf numFmtId="0" fontId="37" fillId="0" borderId="0">
      <alignment horizontal="left" vertical="center"/>
    </xf>
    <xf numFmtId="0" fontId="20" fillId="0" borderId="15"/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9" fontId="4" fillId="0" borderId="0" applyFont="0" applyFill="0" applyBorder="0" applyAlignment="0" applyProtection="0"/>
    <xf numFmtId="170" fontId="4" fillId="0" borderId="0">
      <alignment horizontal="left" wrapText="1"/>
    </xf>
    <xf numFmtId="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41" fontId="2" fillId="0" borderId="0" applyFont="0" applyFill="0" applyBorder="0" applyAlignment="0" applyProtection="0"/>
    <xf numFmtId="0" fontId="2" fillId="0" borderId="0"/>
    <xf numFmtId="41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70" fontId="4" fillId="0" borderId="0">
      <alignment horizontal="left" wrapText="1"/>
    </xf>
    <xf numFmtId="170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41" fontId="4" fillId="13" borderId="0"/>
    <xf numFmtId="41" fontId="4" fillId="13" borderId="0"/>
    <xf numFmtId="4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wrapText="1"/>
    </xf>
    <xf numFmtId="43" fontId="4" fillId="0" borderId="0" applyFont="0" applyFill="0" applyBorder="0" applyAlignment="0" applyProtection="0">
      <alignment wrapText="1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7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4" fillId="0" borderId="0" applyFont="0" applyFill="0" applyBorder="0" applyAlignment="0" applyProtection="0"/>
    <xf numFmtId="170" fontId="4" fillId="0" borderId="0"/>
    <xf numFmtId="170" fontId="4" fillId="0" borderId="0"/>
    <xf numFmtId="0" fontId="8" fillId="13" borderId="0"/>
    <xf numFmtId="39" fontId="8" fillId="0" borderId="0" applyFill="0" applyBorder="0" applyAlignment="0" applyProtection="0"/>
    <xf numFmtId="0" fontId="1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wrapText="1"/>
    </xf>
    <xf numFmtId="0" fontId="4" fillId="0" borderId="0">
      <alignment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2" fillId="0" borderId="0"/>
    <xf numFmtId="39" fontId="8" fillId="0" borderId="0" applyFill="0" applyBorder="0" applyAlignment="0" applyProtection="0"/>
    <xf numFmtId="0" fontId="2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2" fillId="0" borderId="0"/>
    <xf numFmtId="0" fontId="2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4" fillId="0" borderId="0">
      <alignment horizontal="left" wrapText="1"/>
    </xf>
    <xf numFmtId="0" fontId="2" fillId="0" borderId="0"/>
    <xf numFmtId="0" fontId="2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2" fillId="0" borderId="0"/>
    <xf numFmtId="0" fontId="2" fillId="0" borderId="0"/>
    <xf numFmtId="170" fontId="4" fillId="0" borderId="0">
      <alignment horizontal="left" wrapText="1"/>
    </xf>
    <xf numFmtId="0" fontId="2" fillId="0" borderId="0"/>
    <xf numFmtId="0" fontId="2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4" fillId="0" borderId="0">
      <alignment horizontal="left" wrapText="1"/>
    </xf>
    <xf numFmtId="175" fontId="4" fillId="0" borderId="0">
      <alignment horizontal="left" wrapText="1"/>
    </xf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15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4" fillId="20" borderId="4"/>
    <xf numFmtId="41" fontId="4" fillId="20" borderId="4"/>
    <xf numFmtId="0" fontId="15" fillId="0" borderId="0" applyNumberFormat="0" applyFont="0" applyFill="0" applyBorder="0" applyAlignment="0" applyProtection="0">
      <alignment horizontal="left"/>
    </xf>
    <xf numFmtId="15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0" fontId="15" fillId="21" borderId="0" applyNumberFormat="0" applyFont="0" applyBorder="0" applyAlignment="0" applyProtection="0"/>
    <xf numFmtId="42" fontId="4" fillId="17" borderId="0"/>
    <xf numFmtId="42" fontId="4" fillId="17" borderId="0"/>
    <xf numFmtId="42" fontId="4" fillId="17" borderId="10">
      <alignment vertical="center"/>
    </xf>
    <xf numFmtId="42" fontId="4" fillId="17" borderId="10">
      <alignment vertical="center"/>
    </xf>
    <xf numFmtId="0" fontId="10" fillId="17" borderId="11" applyNumberFormat="0">
      <alignment horizontal="center" vertical="center" wrapText="1"/>
    </xf>
    <xf numFmtId="10" fontId="4" fillId="17" borderId="0"/>
    <xf numFmtId="10" fontId="4" fillId="17" borderId="0"/>
    <xf numFmtId="176" fontId="4" fillId="17" borderId="0"/>
    <xf numFmtId="176" fontId="4" fillId="17" borderId="0"/>
    <xf numFmtId="166" fontId="9" fillId="0" borderId="0" applyBorder="0" applyAlignment="0"/>
    <xf numFmtId="42" fontId="4" fillId="17" borderId="12">
      <alignment horizontal="left"/>
    </xf>
    <xf numFmtId="42" fontId="4" fillId="17" borderId="12">
      <alignment horizontal="left"/>
    </xf>
    <xf numFmtId="177" fontId="4" fillId="0" borderId="0" applyFont="0" applyFill="0" applyAlignment="0">
      <alignment horizontal="right"/>
    </xf>
    <xf numFmtId="177" fontId="4" fillId="0" borderId="0" applyFont="0" applyFill="0" applyAlignment="0">
      <alignment horizontal="right"/>
    </xf>
    <xf numFmtId="0" fontId="4" fillId="22" borderId="8" applyNumberFormat="0" applyProtection="0">
      <alignment horizontal="left" vertical="center" indent="1"/>
    </xf>
    <xf numFmtId="0" fontId="4" fillId="22" borderId="8" applyNumberFormat="0" applyProtection="0">
      <alignment horizontal="left" vertical="center" indent="1"/>
    </xf>
    <xf numFmtId="0" fontId="4" fillId="22" borderId="8" applyNumberFormat="0" applyProtection="0">
      <alignment horizontal="left" vertical="center" indent="1"/>
    </xf>
    <xf numFmtId="0" fontId="4" fillId="22" borderId="8" applyNumberFormat="0" applyProtection="0">
      <alignment horizontal="left" vertical="center" indent="1"/>
    </xf>
    <xf numFmtId="4" fontId="31" fillId="33" borderId="8" applyNumberFormat="0" applyProtection="0">
      <alignment horizontal="left" vertical="center" indent="1"/>
    </xf>
    <xf numFmtId="4" fontId="31" fillId="35" borderId="8" applyNumberFormat="0" applyProtection="0">
      <alignment horizontal="left" vertical="center" indent="1"/>
    </xf>
    <xf numFmtId="0" fontId="4" fillId="35" borderId="8" applyNumberFormat="0" applyProtection="0">
      <alignment horizontal="left" vertical="center" indent="1"/>
    </xf>
    <xf numFmtId="0" fontId="4" fillId="35" borderId="8" applyNumberFormat="0" applyProtection="0">
      <alignment horizontal="left" vertical="center" indent="1"/>
    </xf>
    <xf numFmtId="0" fontId="4" fillId="35" borderId="8" applyNumberFormat="0" applyProtection="0">
      <alignment horizontal="left" vertical="center" indent="1"/>
    </xf>
    <xf numFmtId="0" fontId="4" fillId="35" borderId="8" applyNumberFormat="0" applyProtection="0">
      <alignment horizontal="left" vertical="center" indent="1"/>
    </xf>
    <xf numFmtId="0" fontId="4" fillId="36" borderId="8" applyNumberFormat="0" applyProtection="0">
      <alignment horizontal="left" vertical="center" indent="1"/>
    </xf>
    <xf numFmtId="0" fontId="4" fillId="36" borderId="8" applyNumberFormat="0" applyProtection="0">
      <alignment horizontal="left" vertical="center" indent="1"/>
    </xf>
    <xf numFmtId="0" fontId="4" fillId="36" borderId="8" applyNumberFormat="0" applyProtection="0">
      <alignment horizontal="left" vertical="center" indent="1"/>
    </xf>
    <xf numFmtId="0" fontId="4" fillId="36" borderId="8" applyNumberFormat="0" applyProtection="0">
      <alignment horizontal="left" vertical="center" indent="1"/>
    </xf>
    <xf numFmtId="0" fontId="4" fillId="13" borderId="8" applyNumberFormat="0" applyProtection="0">
      <alignment horizontal="left" vertical="center" indent="1"/>
    </xf>
    <xf numFmtId="0" fontId="4" fillId="13" borderId="8" applyNumberFormat="0" applyProtection="0">
      <alignment horizontal="left" vertical="center" indent="1"/>
    </xf>
    <xf numFmtId="0" fontId="4" fillId="13" borderId="8" applyNumberFormat="0" applyProtection="0">
      <alignment horizontal="left" vertical="center" indent="1"/>
    </xf>
    <xf numFmtId="0" fontId="4" fillId="13" borderId="8" applyNumberFormat="0" applyProtection="0">
      <alignment horizontal="left" vertical="center" indent="1"/>
    </xf>
    <xf numFmtId="0" fontId="4" fillId="22" borderId="8" applyNumberFormat="0" applyProtection="0">
      <alignment horizontal="left" vertical="center" indent="1"/>
    </xf>
    <xf numFmtId="0" fontId="4" fillId="22" borderId="8" applyNumberFormat="0" applyProtection="0">
      <alignment horizontal="left" vertical="center" indent="1"/>
    </xf>
    <xf numFmtId="0" fontId="4" fillId="22" borderId="8" applyNumberFormat="0" applyProtection="0">
      <alignment horizontal="left" vertical="center" indent="1"/>
    </xf>
    <xf numFmtId="0" fontId="4" fillId="22" borderId="8" applyNumberFormat="0" applyProtection="0">
      <alignment horizontal="left" vertical="center" indent="1"/>
    </xf>
    <xf numFmtId="0" fontId="4" fillId="37" borderId="3" applyNumberFormat="0">
      <protection locked="0"/>
    </xf>
    <xf numFmtId="0" fontId="4" fillId="37" borderId="3" applyNumberFormat="0">
      <protection locked="0"/>
    </xf>
    <xf numFmtId="0" fontId="4" fillId="22" borderId="8" applyNumberFormat="0" applyProtection="0">
      <alignment horizontal="left" vertical="center" indent="1"/>
    </xf>
    <xf numFmtId="0" fontId="4" fillId="22" borderId="8" applyNumberFormat="0" applyProtection="0">
      <alignment horizontal="left" vertical="center" indent="1"/>
    </xf>
    <xf numFmtId="0" fontId="4" fillId="22" borderId="8" applyNumberFormat="0" applyProtection="0">
      <alignment horizontal="left" vertical="center" indent="1"/>
    </xf>
    <xf numFmtId="0" fontId="4" fillId="22" borderId="8" applyNumberFormat="0" applyProtection="0">
      <alignment horizontal="left" vertical="center" indent="1"/>
    </xf>
    <xf numFmtId="39" fontId="4" fillId="39" borderId="0"/>
    <xf numFmtId="39" fontId="4" fillId="39" borderId="0"/>
    <xf numFmtId="171" fontId="4" fillId="0" borderId="0">
      <alignment horizontal="left" wrapText="1"/>
    </xf>
    <xf numFmtId="171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10" fillId="17" borderId="0">
      <alignment horizontal="left" wrapText="1"/>
    </xf>
    <xf numFmtId="0" fontId="57" fillId="0" borderId="0"/>
    <xf numFmtId="0" fontId="2" fillId="0" borderId="0"/>
    <xf numFmtId="0" fontId="2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9" fontId="75" fillId="0" borderId="0">
      <alignment horizontal="left"/>
    </xf>
    <xf numFmtId="180" fontId="76" fillId="0" borderId="0">
      <alignment horizontal="left"/>
    </xf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9" fillId="72" borderId="0" applyNumberFormat="0" applyBorder="0" applyAlignment="0" applyProtection="0"/>
    <xf numFmtId="0" fontId="2" fillId="49" borderId="0" applyNumberFormat="0" applyBorder="0" applyAlignment="0" applyProtection="0"/>
    <xf numFmtId="0" fontId="29" fillId="72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9" fillId="73" borderId="0" applyNumberFormat="0" applyBorder="0" applyAlignment="0" applyProtection="0"/>
    <xf numFmtId="0" fontId="2" fillId="53" borderId="0" applyNumberFormat="0" applyBorder="0" applyAlignment="0" applyProtection="0"/>
    <xf numFmtId="0" fontId="29" fillId="7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9" fillId="74" borderId="0" applyNumberFormat="0" applyBorder="0" applyAlignment="0" applyProtection="0"/>
    <xf numFmtId="0" fontId="2" fillId="57" borderId="0" applyNumberFormat="0" applyBorder="0" applyAlignment="0" applyProtection="0"/>
    <xf numFmtId="0" fontId="29" fillId="74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9" fillId="75" borderId="0" applyNumberFormat="0" applyBorder="0" applyAlignment="0" applyProtection="0"/>
    <xf numFmtId="0" fontId="2" fillId="61" borderId="0" applyNumberFormat="0" applyBorder="0" applyAlignment="0" applyProtection="0"/>
    <xf numFmtId="0" fontId="29" fillId="75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5" borderId="0" applyNumberFormat="0" applyBorder="0" applyAlignment="0" applyProtection="0"/>
    <xf numFmtId="0" fontId="2" fillId="65" borderId="0" applyNumberFormat="0" applyBorder="0" applyAlignment="0" applyProtection="0"/>
    <xf numFmtId="0" fontId="2" fillId="65" borderId="0" applyNumberFormat="0" applyBorder="0" applyAlignment="0" applyProtection="0"/>
    <xf numFmtId="0" fontId="2" fillId="65" borderId="0" applyNumberFormat="0" applyBorder="0" applyAlignment="0" applyProtection="0"/>
    <xf numFmtId="0" fontId="2" fillId="65" borderId="0" applyNumberFormat="0" applyBorder="0" applyAlignment="0" applyProtection="0"/>
    <xf numFmtId="0" fontId="2" fillId="65" borderId="0" applyNumberFormat="0" applyBorder="0" applyAlignment="0" applyProtection="0"/>
    <xf numFmtId="0" fontId="2" fillId="65" borderId="0" applyNumberFormat="0" applyBorder="0" applyAlignment="0" applyProtection="0"/>
    <xf numFmtId="0" fontId="2" fillId="65" borderId="0" applyNumberFormat="0" applyBorder="0" applyAlignment="0" applyProtection="0"/>
    <xf numFmtId="0" fontId="2" fillId="65" borderId="0" applyNumberFormat="0" applyBorder="0" applyAlignment="0" applyProtection="0"/>
    <xf numFmtId="0" fontId="2" fillId="65" borderId="0" applyNumberFormat="0" applyBorder="0" applyAlignment="0" applyProtection="0"/>
    <xf numFmtId="0" fontId="2" fillId="65" borderId="0" applyNumberFormat="0" applyBorder="0" applyAlignment="0" applyProtection="0"/>
    <xf numFmtId="0" fontId="29" fillId="76" borderId="0" applyNumberFormat="0" applyBorder="0" applyAlignment="0" applyProtection="0"/>
    <xf numFmtId="0" fontId="2" fillId="65" borderId="0" applyNumberFormat="0" applyBorder="0" applyAlignment="0" applyProtection="0"/>
    <xf numFmtId="0" fontId="29" fillId="76" borderId="0" applyNumberFormat="0" applyBorder="0" applyAlignment="0" applyProtection="0"/>
    <xf numFmtId="0" fontId="2" fillId="65" borderId="0" applyNumberFormat="0" applyBorder="0" applyAlignment="0" applyProtection="0"/>
    <xf numFmtId="0" fontId="2" fillId="65" borderId="0" applyNumberFormat="0" applyBorder="0" applyAlignment="0" applyProtection="0"/>
    <xf numFmtId="0" fontId="2" fillId="65" borderId="0" applyNumberFormat="0" applyBorder="0" applyAlignment="0" applyProtection="0"/>
    <xf numFmtId="0" fontId="2" fillId="65" borderId="0" applyNumberFormat="0" applyBorder="0" applyAlignment="0" applyProtection="0"/>
    <xf numFmtId="0" fontId="2" fillId="65" borderId="0" applyNumberFormat="0" applyBorder="0" applyAlignment="0" applyProtection="0"/>
    <xf numFmtId="0" fontId="2" fillId="65" borderId="0" applyNumberFormat="0" applyBorder="0" applyAlignment="0" applyProtection="0"/>
    <xf numFmtId="0" fontId="2" fillId="69" borderId="0" applyNumberFormat="0" applyBorder="0" applyAlignment="0" applyProtection="0"/>
    <xf numFmtId="0" fontId="2" fillId="69" borderId="0" applyNumberFormat="0" applyBorder="0" applyAlignment="0" applyProtection="0"/>
    <xf numFmtId="0" fontId="2" fillId="69" borderId="0" applyNumberFormat="0" applyBorder="0" applyAlignment="0" applyProtection="0"/>
    <xf numFmtId="0" fontId="2" fillId="69" borderId="0" applyNumberFormat="0" applyBorder="0" applyAlignment="0" applyProtection="0"/>
    <xf numFmtId="0" fontId="2" fillId="69" borderId="0" applyNumberFormat="0" applyBorder="0" applyAlignment="0" applyProtection="0"/>
    <xf numFmtId="0" fontId="2" fillId="69" borderId="0" applyNumberFormat="0" applyBorder="0" applyAlignment="0" applyProtection="0"/>
    <xf numFmtId="0" fontId="2" fillId="69" borderId="0" applyNumberFormat="0" applyBorder="0" applyAlignment="0" applyProtection="0"/>
    <xf numFmtId="0" fontId="2" fillId="69" borderId="0" applyNumberFormat="0" applyBorder="0" applyAlignment="0" applyProtection="0"/>
    <xf numFmtId="0" fontId="2" fillId="69" borderId="0" applyNumberFormat="0" applyBorder="0" applyAlignment="0" applyProtection="0"/>
    <xf numFmtId="0" fontId="2" fillId="69" borderId="0" applyNumberFormat="0" applyBorder="0" applyAlignment="0" applyProtection="0"/>
    <xf numFmtId="0" fontId="2" fillId="69" borderId="0" applyNumberFormat="0" applyBorder="0" applyAlignment="0" applyProtection="0"/>
    <xf numFmtId="0" fontId="29" fillId="77" borderId="0" applyNumberFormat="0" applyBorder="0" applyAlignment="0" applyProtection="0"/>
    <xf numFmtId="0" fontId="2" fillId="69" borderId="0" applyNumberFormat="0" applyBorder="0" applyAlignment="0" applyProtection="0"/>
    <xf numFmtId="0" fontId="29" fillId="77" borderId="0" applyNumberFormat="0" applyBorder="0" applyAlignment="0" applyProtection="0"/>
    <xf numFmtId="0" fontId="2" fillId="69" borderId="0" applyNumberFormat="0" applyBorder="0" applyAlignment="0" applyProtection="0"/>
    <xf numFmtId="0" fontId="2" fillId="69" borderId="0" applyNumberFormat="0" applyBorder="0" applyAlignment="0" applyProtection="0"/>
    <xf numFmtId="0" fontId="2" fillId="69" borderId="0" applyNumberFormat="0" applyBorder="0" applyAlignment="0" applyProtection="0"/>
    <xf numFmtId="0" fontId="2" fillId="69" borderId="0" applyNumberFormat="0" applyBorder="0" applyAlignment="0" applyProtection="0"/>
    <xf numFmtId="0" fontId="2" fillId="69" borderId="0" applyNumberFormat="0" applyBorder="0" applyAlignment="0" applyProtection="0"/>
    <xf numFmtId="0" fontId="2" fillId="69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9" fillId="78" borderId="0" applyNumberFormat="0" applyBorder="0" applyAlignment="0" applyProtection="0"/>
    <xf numFmtId="0" fontId="2" fillId="50" borderId="0" applyNumberFormat="0" applyBorder="0" applyAlignment="0" applyProtection="0"/>
    <xf numFmtId="0" fontId="29" fillId="78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9" fillId="79" borderId="0" applyNumberFormat="0" applyBorder="0" applyAlignment="0" applyProtection="0"/>
    <xf numFmtId="0" fontId="2" fillId="54" borderId="0" applyNumberFormat="0" applyBorder="0" applyAlignment="0" applyProtection="0"/>
    <xf numFmtId="0" fontId="29" fillId="79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9" fillId="80" borderId="0" applyNumberFormat="0" applyBorder="0" applyAlignment="0" applyProtection="0"/>
    <xf numFmtId="0" fontId="2" fillId="58" borderId="0" applyNumberFormat="0" applyBorder="0" applyAlignment="0" applyProtection="0"/>
    <xf numFmtId="0" fontId="29" fillId="80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9" fillId="75" borderId="0" applyNumberFormat="0" applyBorder="0" applyAlignment="0" applyProtection="0"/>
    <xf numFmtId="0" fontId="2" fillId="62" borderId="0" applyNumberFormat="0" applyBorder="0" applyAlignment="0" applyProtection="0"/>
    <xf numFmtId="0" fontId="29" fillId="75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6" borderId="0" applyNumberFormat="0" applyBorder="0" applyAlignment="0" applyProtection="0"/>
    <xf numFmtId="0" fontId="2" fillId="66" borderId="0" applyNumberFormat="0" applyBorder="0" applyAlignment="0" applyProtection="0"/>
    <xf numFmtId="0" fontId="2" fillId="66" borderId="0" applyNumberFormat="0" applyBorder="0" applyAlignment="0" applyProtection="0"/>
    <xf numFmtId="0" fontId="2" fillId="66" borderId="0" applyNumberFormat="0" applyBorder="0" applyAlignment="0" applyProtection="0"/>
    <xf numFmtId="0" fontId="2" fillId="66" borderId="0" applyNumberFormat="0" applyBorder="0" applyAlignment="0" applyProtection="0"/>
    <xf numFmtId="0" fontId="2" fillId="66" borderId="0" applyNumberFormat="0" applyBorder="0" applyAlignment="0" applyProtection="0"/>
    <xf numFmtId="0" fontId="2" fillId="66" borderId="0" applyNumberFormat="0" applyBorder="0" applyAlignment="0" applyProtection="0"/>
    <xf numFmtId="0" fontId="2" fillId="66" borderId="0" applyNumberFormat="0" applyBorder="0" applyAlignment="0" applyProtection="0"/>
    <xf numFmtId="0" fontId="2" fillId="66" borderId="0" applyNumberFormat="0" applyBorder="0" applyAlignment="0" applyProtection="0"/>
    <xf numFmtId="0" fontId="2" fillId="66" borderId="0" applyNumberFormat="0" applyBorder="0" applyAlignment="0" applyProtection="0"/>
    <xf numFmtId="0" fontId="2" fillId="66" borderId="0" applyNumberFormat="0" applyBorder="0" applyAlignment="0" applyProtection="0"/>
    <xf numFmtId="0" fontId="29" fillId="78" borderId="0" applyNumberFormat="0" applyBorder="0" applyAlignment="0" applyProtection="0"/>
    <xf numFmtId="0" fontId="2" fillId="66" borderId="0" applyNumberFormat="0" applyBorder="0" applyAlignment="0" applyProtection="0"/>
    <xf numFmtId="0" fontId="29" fillId="78" borderId="0" applyNumberFormat="0" applyBorder="0" applyAlignment="0" applyProtection="0"/>
    <xf numFmtId="0" fontId="2" fillId="66" borderId="0" applyNumberFormat="0" applyBorder="0" applyAlignment="0" applyProtection="0"/>
    <xf numFmtId="0" fontId="2" fillId="66" borderId="0" applyNumberFormat="0" applyBorder="0" applyAlignment="0" applyProtection="0"/>
    <xf numFmtId="0" fontId="2" fillId="66" borderId="0" applyNumberFormat="0" applyBorder="0" applyAlignment="0" applyProtection="0"/>
    <xf numFmtId="0" fontId="2" fillId="66" borderId="0" applyNumberFormat="0" applyBorder="0" applyAlignment="0" applyProtection="0"/>
    <xf numFmtId="0" fontId="2" fillId="66" borderId="0" applyNumberFormat="0" applyBorder="0" applyAlignment="0" applyProtection="0"/>
    <xf numFmtId="0" fontId="2" fillId="66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29" fillId="81" borderId="0" applyNumberFormat="0" applyBorder="0" applyAlignment="0" applyProtection="0"/>
    <xf numFmtId="0" fontId="2" fillId="70" borderId="0" applyNumberFormat="0" applyBorder="0" applyAlignment="0" applyProtection="0"/>
    <xf numFmtId="0" fontId="29" fillId="81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73" fillId="51" borderId="0" applyNumberFormat="0" applyBorder="0" applyAlignment="0" applyProtection="0"/>
    <xf numFmtId="0" fontId="73" fillId="51" borderId="0" applyNumberFormat="0" applyBorder="0" applyAlignment="0" applyProtection="0"/>
    <xf numFmtId="0" fontId="73" fillId="51" borderId="0" applyNumberFormat="0" applyBorder="0" applyAlignment="0" applyProtection="0"/>
    <xf numFmtId="0" fontId="73" fillId="51" borderId="0" applyNumberFormat="0" applyBorder="0" applyAlignment="0" applyProtection="0"/>
    <xf numFmtId="0" fontId="73" fillId="51" borderId="0" applyNumberFormat="0" applyBorder="0" applyAlignment="0" applyProtection="0"/>
    <xf numFmtId="0" fontId="73" fillId="51" borderId="0" applyNumberFormat="0" applyBorder="0" applyAlignment="0" applyProtection="0"/>
    <xf numFmtId="0" fontId="73" fillId="51" borderId="0" applyNumberFormat="0" applyBorder="0" applyAlignment="0" applyProtection="0"/>
    <xf numFmtId="0" fontId="73" fillId="51" borderId="0" applyNumberFormat="0" applyBorder="0" applyAlignment="0" applyProtection="0"/>
    <xf numFmtId="0" fontId="73" fillId="55" borderId="0" applyNumberFormat="0" applyBorder="0" applyAlignment="0" applyProtection="0"/>
    <xf numFmtId="0" fontId="73" fillId="55" borderId="0" applyNumberFormat="0" applyBorder="0" applyAlignment="0" applyProtection="0"/>
    <xf numFmtId="0" fontId="73" fillId="55" borderId="0" applyNumberFormat="0" applyBorder="0" applyAlignment="0" applyProtection="0"/>
    <xf numFmtId="0" fontId="73" fillId="55" borderId="0" applyNumberFormat="0" applyBorder="0" applyAlignment="0" applyProtection="0"/>
    <xf numFmtId="0" fontId="73" fillId="55" borderId="0" applyNumberFormat="0" applyBorder="0" applyAlignment="0" applyProtection="0"/>
    <xf numFmtId="0" fontId="73" fillId="55" borderId="0" applyNumberFormat="0" applyBorder="0" applyAlignment="0" applyProtection="0"/>
    <xf numFmtId="0" fontId="73" fillId="55" borderId="0" applyNumberFormat="0" applyBorder="0" applyAlignment="0" applyProtection="0"/>
    <xf numFmtId="0" fontId="73" fillId="55" borderId="0" applyNumberFormat="0" applyBorder="0" applyAlignment="0" applyProtection="0"/>
    <xf numFmtId="0" fontId="73" fillId="59" borderId="0" applyNumberFormat="0" applyBorder="0" applyAlignment="0" applyProtection="0"/>
    <xf numFmtId="0" fontId="73" fillId="59" borderId="0" applyNumberFormat="0" applyBorder="0" applyAlignment="0" applyProtection="0"/>
    <xf numFmtId="0" fontId="73" fillId="59" borderId="0" applyNumberFormat="0" applyBorder="0" applyAlignment="0" applyProtection="0"/>
    <xf numFmtId="0" fontId="73" fillId="59" borderId="0" applyNumberFormat="0" applyBorder="0" applyAlignment="0" applyProtection="0"/>
    <xf numFmtId="0" fontId="73" fillId="59" borderId="0" applyNumberFormat="0" applyBorder="0" applyAlignment="0" applyProtection="0"/>
    <xf numFmtId="0" fontId="73" fillId="59" borderId="0" applyNumberFormat="0" applyBorder="0" applyAlignment="0" applyProtection="0"/>
    <xf numFmtId="0" fontId="73" fillId="59" borderId="0" applyNumberFormat="0" applyBorder="0" applyAlignment="0" applyProtection="0"/>
    <xf numFmtId="0" fontId="73" fillId="59" borderId="0" applyNumberFormat="0" applyBorder="0" applyAlignment="0" applyProtection="0"/>
    <xf numFmtId="0" fontId="73" fillId="63" borderId="0" applyNumberFormat="0" applyBorder="0" applyAlignment="0" applyProtection="0"/>
    <xf numFmtId="0" fontId="73" fillId="63" borderId="0" applyNumberFormat="0" applyBorder="0" applyAlignment="0" applyProtection="0"/>
    <xf numFmtId="0" fontId="73" fillId="63" borderId="0" applyNumberFormat="0" applyBorder="0" applyAlignment="0" applyProtection="0"/>
    <xf numFmtId="0" fontId="73" fillId="63" borderId="0" applyNumberFormat="0" applyBorder="0" applyAlignment="0" applyProtection="0"/>
    <xf numFmtId="0" fontId="73" fillId="63" borderId="0" applyNumberFormat="0" applyBorder="0" applyAlignment="0" applyProtection="0"/>
    <xf numFmtId="0" fontId="73" fillId="63" borderId="0" applyNumberFormat="0" applyBorder="0" applyAlignment="0" applyProtection="0"/>
    <xf numFmtId="0" fontId="73" fillId="63" borderId="0" applyNumberFormat="0" applyBorder="0" applyAlignment="0" applyProtection="0"/>
    <xf numFmtId="0" fontId="73" fillId="63" borderId="0" applyNumberFormat="0" applyBorder="0" applyAlignment="0" applyProtection="0"/>
    <xf numFmtId="0" fontId="73" fillId="67" borderId="0" applyNumberFormat="0" applyBorder="0" applyAlignment="0" applyProtection="0"/>
    <xf numFmtId="0" fontId="73" fillId="67" borderId="0" applyNumberFormat="0" applyBorder="0" applyAlignment="0" applyProtection="0"/>
    <xf numFmtId="0" fontId="73" fillId="67" borderId="0" applyNumberFormat="0" applyBorder="0" applyAlignment="0" applyProtection="0"/>
    <xf numFmtId="0" fontId="73" fillId="67" borderId="0" applyNumberFormat="0" applyBorder="0" applyAlignment="0" applyProtection="0"/>
    <xf numFmtId="0" fontId="73" fillId="67" borderId="0" applyNumberFormat="0" applyBorder="0" applyAlignment="0" applyProtection="0"/>
    <xf numFmtId="0" fontId="73" fillId="67" borderId="0" applyNumberFormat="0" applyBorder="0" applyAlignment="0" applyProtection="0"/>
    <xf numFmtId="0" fontId="73" fillId="67" borderId="0" applyNumberFormat="0" applyBorder="0" applyAlignment="0" applyProtection="0"/>
    <xf numFmtId="0" fontId="73" fillId="67" borderId="0" applyNumberFormat="0" applyBorder="0" applyAlignment="0" applyProtection="0"/>
    <xf numFmtId="0" fontId="73" fillId="71" borderId="0" applyNumberFormat="0" applyBorder="0" applyAlignment="0" applyProtection="0"/>
    <xf numFmtId="0" fontId="73" fillId="71" borderId="0" applyNumberFormat="0" applyBorder="0" applyAlignment="0" applyProtection="0"/>
    <xf numFmtId="0" fontId="73" fillId="71" borderId="0" applyNumberFormat="0" applyBorder="0" applyAlignment="0" applyProtection="0"/>
    <xf numFmtId="0" fontId="73" fillId="71" borderId="0" applyNumberFormat="0" applyBorder="0" applyAlignment="0" applyProtection="0"/>
    <xf numFmtId="0" fontId="73" fillId="71" borderId="0" applyNumberFormat="0" applyBorder="0" applyAlignment="0" applyProtection="0"/>
    <xf numFmtId="0" fontId="73" fillId="71" borderId="0" applyNumberFormat="0" applyBorder="0" applyAlignment="0" applyProtection="0"/>
    <xf numFmtId="0" fontId="73" fillId="71" borderId="0" applyNumberFormat="0" applyBorder="0" applyAlignment="0" applyProtection="0"/>
    <xf numFmtId="0" fontId="73" fillId="71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76" fillId="0" borderId="0" applyFont="0" applyFill="0" applyBorder="0" applyAlignment="0" applyProtection="0">
      <alignment horizontal="right"/>
    </xf>
    <xf numFmtId="0" fontId="67" fillId="45" borderId="26" applyNumberFormat="0" applyAlignment="0" applyProtection="0"/>
    <xf numFmtId="0" fontId="67" fillId="45" borderId="26" applyNumberFormat="0" applyAlignment="0" applyProtection="0"/>
    <xf numFmtId="0" fontId="67" fillId="45" borderId="26" applyNumberFormat="0" applyAlignment="0" applyProtection="0"/>
    <xf numFmtId="0" fontId="67" fillId="45" borderId="26" applyNumberFormat="0" applyAlignment="0" applyProtection="0"/>
    <xf numFmtId="0" fontId="67" fillId="45" borderId="26" applyNumberFormat="0" applyAlignment="0" applyProtection="0"/>
    <xf numFmtId="0" fontId="67" fillId="45" borderId="26" applyNumberFormat="0" applyAlignment="0" applyProtection="0"/>
    <xf numFmtId="0" fontId="67" fillId="45" borderId="26" applyNumberFormat="0" applyAlignment="0" applyProtection="0"/>
    <xf numFmtId="0" fontId="67" fillId="45" borderId="26" applyNumberFormat="0" applyAlignment="0" applyProtection="0"/>
    <xf numFmtId="0" fontId="69" fillId="46" borderId="29" applyNumberFormat="0" applyAlignment="0" applyProtection="0"/>
    <xf numFmtId="0" fontId="69" fillId="46" borderId="29" applyNumberFormat="0" applyAlignment="0" applyProtection="0"/>
    <xf numFmtId="0" fontId="69" fillId="46" borderId="29" applyNumberFormat="0" applyAlignment="0" applyProtection="0"/>
    <xf numFmtId="0" fontId="69" fillId="46" borderId="29" applyNumberFormat="0" applyAlignment="0" applyProtection="0"/>
    <xf numFmtId="0" fontId="69" fillId="46" borderId="29" applyNumberFormat="0" applyAlignment="0" applyProtection="0"/>
    <xf numFmtId="0" fontId="69" fillId="46" borderId="29" applyNumberFormat="0" applyAlignment="0" applyProtection="0"/>
    <xf numFmtId="0" fontId="69" fillId="46" borderId="29" applyNumberFormat="0" applyAlignment="0" applyProtection="0"/>
    <xf numFmtId="0" fontId="69" fillId="46" borderId="29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181" fontId="77" fillId="0" borderId="0" applyNumberFormat="0" applyFill="0" applyBorder="0" applyProtection="0">
      <alignment horizontal="right"/>
    </xf>
    <xf numFmtId="14" fontId="10" fillId="82" borderId="9">
      <alignment horizontal="center" vertical="center" wrapText="1"/>
    </xf>
    <xf numFmtId="0" fontId="59" fillId="0" borderId="23" applyNumberFormat="0" applyFill="0" applyAlignment="0" applyProtection="0"/>
    <xf numFmtId="0" fontId="59" fillId="0" borderId="23" applyNumberFormat="0" applyFill="0" applyAlignment="0" applyProtection="0"/>
    <xf numFmtId="0" fontId="59" fillId="0" borderId="23" applyNumberFormat="0" applyFill="0" applyAlignment="0" applyProtection="0"/>
    <xf numFmtId="0" fontId="59" fillId="0" borderId="23" applyNumberFormat="0" applyFill="0" applyAlignment="0" applyProtection="0"/>
    <xf numFmtId="0" fontId="59" fillId="0" borderId="23" applyNumberFormat="0" applyFill="0" applyAlignment="0" applyProtection="0"/>
    <xf numFmtId="0" fontId="59" fillId="0" borderId="23" applyNumberFormat="0" applyFill="0" applyAlignment="0" applyProtection="0"/>
    <xf numFmtId="0" fontId="59" fillId="0" borderId="23" applyNumberFormat="0" applyFill="0" applyAlignment="0" applyProtection="0"/>
    <xf numFmtId="0" fontId="59" fillId="0" borderId="23" applyNumberFormat="0" applyFill="0" applyAlignment="0" applyProtection="0"/>
    <xf numFmtId="0" fontId="60" fillId="0" borderId="24" applyNumberFormat="0" applyFill="0" applyAlignment="0" applyProtection="0"/>
    <xf numFmtId="0" fontId="60" fillId="0" borderId="24" applyNumberFormat="0" applyFill="0" applyAlignment="0" applyProtection="0"/>
    <xf numFmtId="0" fontId="60" fillId="0" borderId="24" applyNumberFormat="0" applyFill="0" applyAlignment="0" applyProtection="0"/>
    <xf numFmtId="0" fontId="60" fillId="0" borderId="24" applyNumberFormat="0" applyFill="0" applyAlignment="0" applyProtection="0"/>
    <xf numFmtId="0" fontId="60" fillId="0" borderId="24" applyNumberFormat="0" applyFill="0" applyAlignment="0" applyProtection="0"/>
    <xf numFmtId="0" fontId="60" fillId="0" borderId="24" applyNumberFormat="0" applyFill="0" applyAlignment="0" applyProtection="0"/>
    <xf numFmtId="0" fontId="60" fillId="0" borderId="24" applyNumberFormat="0" applyFill="0" applyAlignment="0" applyProtection="0"/>
    <xf numFmtId="0" fontId="60" fillId="0" borderId="24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5" fillId="44" borderId="26" applyNumberFormat="0" applyAlignment="0" applyProtection="0"/>
    <xf numFmtId="0" fontId="65" fillId="44" borderId="26" applyNumberFormat="0" applyAlignment="0" applyProtection="0"/>
    <xf numFmtId="0" fontId="65" fillId="44" borderId="26" applyNumberFormat="0" applyAlignment="0" applyProtection="0"/>
    <xf numFmtId="0" fontId="65" fillId="44" borderId="26" applyNumberFormat="0" applyAlignment="0" applyProtection="0"/>
    <xf numFmtId="0" fontId="65" fillId="44" borderId="26" applyNumberFormat="0" applyAlignment="0" applyProtection="0"/>
    <xf numFmtId="0" fontId="65" fillId="44" borderId="26" applyNumberFormat="0" applyAlignment="0" applyProtection="0"/>
    <xf numFmtId="0" fontId="65" fillId="44" borderId="26" applyNumberFormat="0" applyAlignment="0" applyProtection="0"/>
    <xf numFmtId="0" fontId="65" fillId="44" borderId="26" applyNumberFormat="0" applyAlignment="0" applyProtection="0"/>
    <xf numFmtId="0" fontId="65" fillId="44" borderId="26" applyNumberFormat="0" applyAlignment="0" applyProtection="0"/>
    <xf numFmtId="0" fontId="65" fillId="44" borderId="26" applyNumberFormat="0" applyAlignment="0" applyProtection="0"/>
    <xf numFmtId="0" fontId="65" fillId="44" borderId="26" applyNumberFormat="0" applyAlignment="0" applyProtection="0"/>
    <xf numFmtId="0" fontId="65" fillId="44" borderId="26" applyNumberFormat="0" applyAlignment="0" applyProtection="0"/>
    <xf numFmtId="0" fontId="65" fillId="44" borderId="26" applyNumberFormat="0" applyAlignment="0" applyProtection="0"/>
    <xf numFmtId="0" fontId="65" fillId="44" borderId="26" applyNumberFormat="0" applyAlignment="0" applyProtection="0"/>
    <xf numFmtId="0" fontId="65" fillId="44" borderId="26" applyNumberFormat="0" applyAlignment="0" applyProtection="0"/>
    <xf numFmtId="0" fontId="65" fillId="44" borderId="26" applyNumberFormat="0" applyAlignment="0" applyProtection="0"/>
    <xf numFmtId="0" fontId="65" fillId="44" borderId="26" applyNumberFormat="0" applyAlignment="0" applyProtection="0"/>
    <xf numFmtId="0" fontId="65" fillId="44" borderId="26" applyNumberFormat="0" applyAlignment="0" applyProtection="0"/>
    <xf numFmtId="0" fontId="65" fillId="44" borderId="26" applyNumberFormat="0" applyAlignment="0" applyProtection="0"/>
    <xf numFmtId="0" fontId="65" fillId="44" borderId="26" applyNumberFormat="0" applyAlignment="0" applyProtection="0"/>
    <xf numFmtId="0" fontId="65" fillId="44" borderId="26" applyNumberFormat="0" applyAlignment="0" applyProtection="0"/>
    <xf numFmtId="0" fontId="65" fillId="44" borderId="26" applyNumberFormat="0" applyAlignment="0" applyProtection="0"/>
    <xf numFmtId="0" fontId="65" fillId="44" borderId="26" applyNumberFormat="0" applyAlignment="0" applyProtection="0"/>
    <xf numFmtId="0" fontId="65" fillId="44" borderId="26" applyNumberFormat="0" applyAlignment="0" applyProtection="0"/>
    <xf numFmtId="0" fontId="65" fillId="44" borderId="26" applyNumberFormat="0" applyAlignment="0" applyProtection="0"/>
    <xf numFmtId="0" fontId="65" fillId="44" borderId="26" applyNumberFormat="0" applyAlignment="0" applyProtection="0"/>
    <xf numFmtId="0" fontId="65" fillId="44" borderId="26" applyNumberFormat="0" applyAlignment="0" applyProtection="0"/>
    <xf numFmtId="0" fontId="65" fillId="44" borderId="26" applyNumberFormat="0" applyAlignment="0" applyProtection="0"/>
    <xf numFmtId="0" fontId="65" fillId="44" borderId="26" applyNumberFormat="0" applyAlignment="0" applyProtection="0"/>
    <xf numFmtId="0" fontId="65" fillId="44" borderId="26" applyNumberFormat="0" applyAlignment="0" applyProtection="0"/>
    <xf numFmtId="0" fontId="65" fillId="44" borderId="26" applyNumberFormat="0" applyAlignment="0" applyProtection="0"/>
    <xf numFmtId="0" fontId="65" fillId="44" borderId="26" applyNumberFormat="0" applyAlignment="0" applyProtection="0"/>
    <xf numFmtId="0" fontId="65" fillId="44" borderId="26" applyNumberFormat="0" applyAlignment="0" applyProtection="0"/>
    <xf numFmtId="0" fontId="65" fillId="44" borderId="26" applyNumberFormat="0" applyAlignment="0" applyProtection="0"/>
    <xf numFmtId="0" fontId="65" fillId="44" borderId="26" applyNumberFormat="0" applyAlignment="0" applyProtection="0"/>
    <xf numFmtId="0" fontId="65" fillId="44" borderId="26" applyNumberFormat="0" applyAlignment="0" applyProtection="0"/>
    <xf numFmtId="0" fontId="65" fillId="44" borderId="26" applyNumberFormat="0" applyAlignment="0" applyProtection="0"/>
    <xf numFmtId="0" fontId="65" fillId="44" borderId="26" applyNumberFormat="0" applyAlignment="0" applyProtection="0"/>
    <xf numFmtId="0" fontId="65" fillId="44" borderId="26" applyNumberFormat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182" fontId="78" fillId="0" borderId="0"/>
    <xf numFmtId="0" fontId="29" fillId="0" borderId="0"/>
    <xf numFmtId="0" fontId="29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47" borderId="30" applyNumberFormat="0" applyFont="0" applyAlignment="0" applyProtection="0"/>
    <xf numFmtId="0" fontId="29" fillId="19" borderId="7" applyNumberFormat="0" applyFont="0" applyAlignment="0" applyProtection="0"/>
    <xf numFmtId="0" fontId="2" fillId="47" borderId="30" applyNumberFormat="0" applyFont="0" applyAlignment="0" applyProtection="0"/>
    <xf numFmtId="0" fontId="29" fillId="19" borderId="7" applyNumberFormat="0" applyFont="0" applyAlignment="0" applyProtection="0"/>
    <xf numFmtId="0" fontId="2" fillId="47" borderId="30" applyNumberFormat="0" applyFont="0" applyAlignment="0" applyProtection="0"/>
    <xf numFmtId="0" fontId="29" fillId="19" borderId="7" applyNumberFormat="0" applyFont="0" applyAlignment="0" applyProtection="0"/>
    <xf numFmtId="0" fontId="2" fillId="47" borderId="30" applyNumberFormat="0" applyFont="0" applyAlignment="0" applyProtection="0"/>
    <xf numFmtId="0" fontId="2" fillId="47" borderId="30" applyNumberFormat="0" applyFont="0" applyAlignment="0" applyProtection="0"/>
    <xf numFmtId="0" fontId="2" fillId="47" borderId="30" applyNumberFormat="0" applyFont="0" applyAlignment="0" applyProtection="0"/>
    <xf numFmtId="0" fontId="2" fillId="47" borderId="30" applyNumberFormat="0" applyFont="0" applyAlignment="0" applyProtection="0"/>
    <xf numFmtId="0" fontId="2" fillId="47" borderId="30" applyNumberFormat="0" applyFont="0" applyAlignment="0" applyProtection="0"/>
    <xf numFmtId="0" fontId="2" fillId="47" borderId="30" applyNumberFormat="0" applyFont="0" applyAlignment="0" applyProtection="0"/>
    <xf numFmtId="0" fontId="2" fillId="47" borderId="30" applyNumberFormat="0" applyFont="0" applyAlignment="0" applyProtection="0"/>
    <xf numFmtId="0" fontId="29" fillId="47" borderId="30" applyNumberFormat="0" applyFont="0" applyAlignment="0" applyProtection="0"/>
    <xf numFmtId="0" fontId="29" fillId="47" borderId="30" applyNumberFormat="0" applyFont="0" applyAlignment="0" applyProtection="0"/>
    <xf numFmtId="0" fontId="29" fillId="47" borderId="30" applyNumberFormat="0" applyFont="0" applyAlignment="0" applyProtection="0"/>
    <xf numFmtId="0" fontId="2" fillId="47" borderId="30" applyNumberFormat="0" applyFont="0" applyAlignment="0" applyProtection="0"/>
    <xf numFmtId="0" fontId="29" fillId="19" borderId="7" applyNumberFormat="0" applyFont="0" applyAlignment="0" applyProtection="0"/>
    <xf numFmtId="0" fontId="2" fillId="47" borderId="30" applyNumberFormat="0" applyFont="0" applyAlignment="0" applyProtection="0"/>
    <xf numFmtId="0" fontId="29" fillId="19" borderId="7" applyNumberFormat="0" applyFont="0" applyAlignment="0" applyProtection="0"/>
    <xf numFmtId="0" fontId="2" fillId="47" borderId="30" applyNumberFormat="0" applyFont="0" applyAlignment="0" applyProtection="0"/>
    <xf numFmtId="0" fontId="29" fillId="19" borderId="7" applyNumberFormat="0" applyFont="0" applyAlignment="0" applyProtection="0"/>
    <xf numFmtId="0" fontId="2" fillId="47" borderId="30" applyNumberFormat="0" applyFont="0" applyAlignment="0" applyProtection="0"/>
    <xf numFmtId="0" fontId="29" fillId="19" borderId="7" applyNumberFormat="0" applyFont="0" applyAlignment="0" applyProtection="0"/>
    <xf numFmtId="0" fontId="2" fillId="47" borderId="30" applyNumberFormat="0" applyFont="0" applyAlignment="0" applyProtection="0"/>
    <xf numFmtId="0" fontId="29" fillId="19" borderId="7" applyNumberFormat="0" applyFont="0" applyAlignment="0" applyProtection="0"/>
    <xf numFmtId="0" fontId="66" fillId="45" borderId="27" applyNumberFormat="0" applyAlignment="0" applyProtection="0"/>
    <xf numFmtId="0" fontId="66" fillId="45" borderId="27" applyNumberFormat="0" applyAlignment="0" applyProtection="0"/>
    <xf numFmtId="0" fontId="66" fillId="45" borderId="27" applyNumberFormat="0" applyAlignment="0" applyProtection="0"/>
    <xf numFmtId="0" fontId="66" fillId="45" borderId="27" applyNumberFormat="0" applyAlignment="0" applyProtection="0"/>
    <xf numFmtId="0" fontId="66" fillId="45" borderId="27" applyNumberFormat="0" applyAlignment="0" applyProtection="0"/>
    <xf numFmtId="0" fontId="66" fillId="45" borderId="27" applyNumberFormat="0" applyAlignment="0" applyProtection="0"/>
    <xf numFmtId="0" fontId="66" fillId="45" borderId="27" applyNumberFormat="0" applyAlignment="0" applyProtection="0"/>
    <xf numFmtId="0" fontId="66" fillId="45" borderId="27" applyNumberFormat="0" applyAlignment="0" applyProtection="0"/>
    <xf numFmtId="18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43" fillId="83" borderId="32" applyNumberFormat="0" applyProtection="0">
      <alignment vertical="center"/>
    </xf>
    <xf numFmtId="4" fontId="79" fillId="18" borderId="32" applyNumberFormat="0" applyProtection="0">
      <alignment vertical="center"/>
    </xf>
    <xf numFmtId="4" fontId="43" fillId="18" borderId="32" applyNumberFormat="0" applyProtection="0">
      <alignment horizontal="left" vertical="center" indent="1"/>
    </xf>
    <xf numFmtId="0" fontId="43" fillId="18" borderId="32" applyNumberFormat="0" applyProtection="0">
      <alignment horizontal="left" vertical="top" indent="1"/>
    </xf>
    <xf numFmtId="4" fontId="31" fillId="73" borderId="32" applyNumberFormat="0" applyProtection="0">
      <alignment horizontal="right" vertical="center"/>
    </xf>
    <xf numFmtId="4" fontId="31" fillId="79" borderId="32" applyNumberFormat="0" applyProtection="0">
      <alignment horizontal="right" vertical="center"/>
    </xf>
    <xf numFmtId="4" fontId="31" fillId="84" borderId="32" applyNumberFormat="0" applyProtection="0">
      <alignment horizontal="right" vertical="center"/>
    </xf>
    <xf numFmtId="4" fontId="31" fillId="81" borderId="32" applyNumberFormat="0" applyProtection="0">
      <alignment horizontal="right" vertical="center"/>
    </xf>
    <xf numFmtId="4" fontId="31" fillId="85" borderId="32" applyNumberFormat="0" applyProtection="0">
      <alignment horizontal="right" vertical="center"/>
    </xf>
    <xf numFmtId="4" fontId="31" fillId="86" borderId="32" applyNumberFormat="0" applyProtection="0">
      <alignment horizontal="right" vertical="center"/>
    </xf>
    <xf numFmtId="4" fontId="31" fillId="87" borderId="32" applyNumberFormat="0" applyProtection="0">
      <alignment horizontal="right" vertical="center"/>
    </xf>
    <xf numFmtId="4" fontId="31" fillId="88" borderId="32" applyNumberFormat="0" applyProtection="0">
      <alignment horizontal="right" vertical="center"/>
    </xf>
    <xf numFmtId="4" fontId="31" fillId="80" borderId="32" applyNumberFormat="0" applyProtection="0">
      <alignment horizontal="right" vertical="center"/>
    </xf>
    <xf numFmtId="4" fontId="43" fillId="89" borderId="33" applyNumberFormat="0" applyProtection="0">
      <alignment horizontal="left" vertical="center" indent="1"/>
    </xf>
    <xf numFmtId="4" fontId="31" fillId="90" borderId="0" applyNumberFormat="0" applyProtection="0">
      <alignment horizontal="left" vertical="center" indent="1"/>
    </xf>
    <xf numFmtId="4" fontId="31" fillId="38" borderId="32" applyNumberFormat="0" applyProtection="0">
      <alignment vertical="center"/>
    </xf>
    <xf numFmtId="4" fontId="42" fillId="38" borderId="32" applyNumberFormat="0" applyProtection="0">
      <alignment vertical="center"/>
    </xf>
    <xf numFmtId="4" fontId="31" fillId="38" borderId="32" applyNumberFormat="0" applyProtection="0">
      <alignment horizontal="left" vertical="center" indent="1"/>
    </xf>
    <xf numFmtId="0" fontId="31" fillId="38" borderId="32" applyNumberFormat="0" applyProtection="0">
      <alignment horizontal="left" vertical="top" indent="1"/>
    </xf>
    <xf numFmtId="4" fontId="31" fillId="90" borderId="32" applyNumberFormat="0" applyProtection="0">
      <alignment horizontal="right" vertical="center"/>
    </xf>
    <xf numFmtId="4" fontId="42" fillId="90" borderId="32" applyNumberFormat="0" applyProtection="0">
      <alignment horizontal="right" vertical="center"/>
    </xf>
    <xf numFmtId="4" fontId="80" fillId="91" borderId="0" applyNumberFormat="0" applyProtection="0">
      <alignment horizontal="left" vertical="center" indent="1"/>
    </xf>
    <xf numFmtId="4" fontId="47" fillId="90" borderId="32" applyNumberFormat="0" applyProtection="0">
      <alignment horizontal="right" vertical="center"/>
    </xf>
    <xf numFmtId="0" fontId="81" fillId="0" borderId="0"/>
    <xf numFmtId="0" fontId="4" fillId="0" borderId="0" applyNumberFormat="0" applyBorder="0" applyAlignment="0"/>
    <xf numFmtId="0" fontId="82" fillId="0" borderId="0" applyFill="0" applyBorder="0" applyProtection="0">
      <alignment horizontal="left" vertical="top"/>
    </xf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72" fillId="0" borderId="31" applyNumberFormat="0" applyFill="0" applyAlignment="0" applyProtection="0"/>
    <xf numFmtId="0" fontId="72" fillId="0" borderId="31" applyNumberFormat="0" applyFill="0" applyAlignment="0" applyProtection="0"/>
    <xf numFmtId="0" fontId="72" fillId="0" borderId="31" applyNumberFormat="0" applyFill="0" applyAlignment="0" applyProtection="0"/>
    <xf numFmtId="0" fontId="72" fillId="0" borderId="31" applyNumberFormat="0" applyFill="0" applyAlignment="0" applyProtection="0"/>
    <xf numFmtId="0" fontId="72" fillId="0" borderId="31" applyNumberFormat="0" applyFill="0" applyAlignment="0" applyProtection="0"/>
    <xf numFmtId="0" fontId="72" fillId="0" borderId="31" applyNumberFormat="0" applyFill="0" applyAlignment="0" applyProtection="0"/>
    <xf numFmtId="0" fontId="72" fillId="0" borderId="31" applyNumberFormat="0" applyFill="0" applyAlignment="0" applyProtection="0"/>
    <xf numFmtId="0" fontId="72" fillId="0" borderId="31" applyNumberFormat="0" applyFill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83" fillId="0" borderId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62" borderId="0" applyNumberFormat="0" applyBorder="0" applyAlignment="0" applyProtection="0"/>
    <xf numFmtId="0" fontId="1" fillId="66" borderId="0" applyNumberFormat="0" applyBorder="0" applyAlignment="0" applyProtection="0"/>
    <xf numFmtId="0" fontId="1" fillId="70" borderId="0" applyNumberFormat="0" applyBorder="0" applyAlignment="0" applyProtection="0"/>
    <xf numFmtId="0" fontId="1" fillId="0" borderId="0"/>
    <xf numFmtId="0" fontId="1" fillId="47" borderId="30" applyNumberFormat="0" applyFont="0" applyAlignment="0" applyProtection="0"/>
    <xf numFmtId="4" fontId="79" fillId="83" borderId="32" applyNumberFormat="0" applyProtection="0">
      <alignment vertical="center"/>
    </xf>
    <xf numFmtId="4" fontId="43" fillId="83" borderId="32" applyNumberFormat="0" applyProtection="0">
      <alignment horizontal="left" vertical="center" indent="1"/>
    </xf>
    <xf numFmtId="0" fontId="43" fillId="83" borderId="32" applyNumberFormat="0" applyProtection="0">
      <alignment horizontal="left" vertical="top" indent="1"/>
    </xf>
    <xf numFmtId="4" fontId="43" fillId="92" borderId="0" applyNumberFormat="0" applyProtection="0">
      <alignment horizontal="left" vertical="center" indent="1"/>
    </xf>
    <xf numFmtId="4" fontId="44" fillId="93" borderId="0" applyNumberFormat="0" applyProtection="0">
      <alignment horizontal="left" vertical="center" indent="1"/>
    </xf>
    <xf numFmtId="4" fontId="31" fillId="92" borderId="0" applyNumberFormat="0" applyProtection="0">
      <alignment horizontal="left" vertical="center" indent="1"/>
    </xf>
    <xf numFmtId="4" fontId="31" fillId="19" borderId="32" applyNumberFormat="0" applyProtection="0">
      <alignment vertical="center"/>
    </xf>
    <xf numFmtId="4" fontId="42" fillId="19" borderId="32" applyNumberFormat="0" applyProtection="0">
      <alignment vertical="center"/>
    </xf>
    <xf numFmtId="4" fontId="31" fillId="19" borderId="32" applyNumberFormat="0" applyProtection="0">
      <alignment horizontal="left" vertical="center" indent="1"/>
    </xf>
    <xf numFmtId="0" fontId="31" fillId="19" borderId="32" applyNumberFormat="0" applyProtection="0">
      <alignment horizontal="left" vertical="top" indent="1"/>
    </xf>
    <xf numFmtId="0" fontId="1" fillId="0" borderId="0"/>
    <xf numFmtId="0" fontId="1" fillId="0" borderId="0"/>
    <xf numFmtId="0" fontId="1" fillId="0" borderId="0"/>
  </cellStyleXfs>
  <cellXfs count="163">
    <xf numFmtId="0" fontId="0" fillId="0" borderId="0" xfId="0" applyNumberFormat="1" applyAlignment="1"/>
    <xf numFmtId="0" fontId="5" fillId="0" borderId="0" xfId="0" applyNumberFormat="1" applyFont="1" applyFill="1" applyAlignment="1"/>
    <xf numFmtId="0" fontId="6" fillId="0" borderId="0" xfId="0" applyNumberFormat="1" applyFont="1" applyFill="1" applyAlignment="1"/>
    <xf numFmtId="0" fontId="7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/>
    <xf numFmtId="0" fontId="7" fillId="0" borderId="16" xfId="0" quotePrefix="1" applyNumberFormat="1" applyFont="1" applyFill="1" applyBorder="1" applyAlignment="1">
      <alignment horizontal="right"/>
    </xf>
    <xf numFmtId="3" fontId="7" fillId="0" borderId="0" xfId="47" applyNumberFormat="1" applyFont="1" applyFill="1" applyAlignment="1">
      <alignment horizontal="centerContinuous"/>
    </xf>
    <xf numFmtId="0" fontId="7" fillId="0" borderId="0" xfId="0" applyNumberFormat="1" applyFont="1" applyFill="1" applyAlignment="1" applyProtection="1">
      <protection locked="0"/>
    </xf>
    <xf numFmtId="3" fontId="7" fillId="0" borderId="0" xfId="47" applyNumberFormat="1" applyFont="1" applyFill="1" applyAlignment="1"/>
    <xf numFmtId="0" fontId="7" fillId="0" borderId="0" xfId="0" applyNumberFormat="1" applyFont="1" applyFill="1" applyAlignment="1" applyProtection="1">
      <alignment horizontal="center"/>
      <protection locked="0"/>
    </xf>
    <xf numFmtId="3" fontId="7" fillId="0" borderId="0" xfId="0" applyNumberFormat="1" applyFont="1" applyFill="1" applyAlignment="1">
      <alignment horizontal="center"/>
    </xf>
    <xf numFmtId="0" fontId="7" fillId="0" borderId="11" xfId="0" applyNumberFormat="1" applyFont="1" applyFill="1" applyBorder="1" applyAlignment="1" applyProtection="1">
      <alignment horizontal="center"/>
      <protection locked="0"/>
    </xf>
    <xf numFmtId="0" fontId="7" fillId="0" borderId="11" xfId="0" applyNumberFormat="1" applyFont="1" applyFill="1" applyBorder="1" applyAlignment="1" applyProtection="1">
      <protection locked="0"/>
    </xf>
    <xf numFmtId="0" fontId="7" fillId="0" borderId="11" xfId="0" applyNumberFormat="1" applyFont="1" applyFill="1" applyBorder="1" applyAlignment="1"/>
    <xf numFmtId="3" fontId="7" fillId="0" borderId="11" xfId="47" applyNumberFormat="1" applyFont="1" applyFill="1" applyBorder="1" applyAlignment="1">
      <alignment horizontal="center"/>
    </xf>
    <xf numFmtId="3" fontId="6" fillId="0" borderId="0" xfId="47" applyNumberFormat="1" applyFont="1" applyFill="1" applyAlignment="1"/>
    <xf numFmtId="0" fontId="6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>
      <alignment horizontal="left"/>
    </xf>
    <xf numFmtId="0" fontId="6" fillId="0" borderId="0" xfId="0" quotePrefix="1" applyNumberFormat="1" applyFont="1" applyFill="1" applyAlignment="1">
      <alignment horizontal="left"/>
    </xf>
    <xf numFmtId="42" fontId="0" fillId="0" borderId="0" xfId="0" applyNumberFormat="1" applyAlignment="1"/>
    <xf numFmtId="0" fontId="55" fillId="0" borderId="0" xfId="0" applyNumberFormat="1" applyFont="1" applyFill="1" applyAlignment="1"/>
    <xf numFmtId="37" fontId="4" fillId="0" borderId="0" xfId="47" applyNumberFormat="1" applyFill="1" applyBorder="1"/>
    <xf numFmtId="37" fontId="4" fillId="0" borderId="19" xfId="47" applyNumberFormat="1" applyFill="1" applyBorder="1"/>
    <xf numFmtId="37" fontId="4" fillId="0" borderId="21" xfId="47" applyNumberFormat="1" applyFill="1" applyBorder="1"/>
    <xf numFmtId="166" fontId="4" fillId="0" borderId="19" xfId="47" applyNumberFormat="1" applyFill="1" applyBorder="1"/>
    <xf numFmtId="166" fontId="4" fillId="0" borderId="21" xfId="47" applyNumberFormat="1" applyFill="1" applyBorder="1"/>
    <xf numFmtId="37" fontId="4" fillId="0" borderId="0" xfId="47" applyNumberFormat="1" applyBorder="1"/>
    <xf numFmtId="37" fontId="4" fillId="0" borderId="19" xfId="47" applyNumberFormat="1" applyBorder="1"/>
    <xf numFmtId="166" fontId="4" fillId="0" borderId="19" xfId="47" applyNumberFormat="1" applyBorder="1"/>
    <xf numFmtId="166" fontId="4" fillId="0" borderId="21" xfId="47" applyNumberFormat="1" applyBorder="1"/>
    <xf numFmtId="43" fontId="4" fillId="0" borderId="0" xfId="47"/>
    <xf numFmtId="0" fontId="2" fillId="0" borderId="0" xfId="229" applyFill="1"/>
    <xf numFmtId="0" fontId="2" fillId="0" borderId="0" xfId="229"/>
    <xf numFmtId="41" fontId="0" fillId="0" borderId="0" xfId="230" applyFont="1" applyFill="1"/>
    <xf numFmtId="41" fontId="0" fillId="0" borderId="0" xfId="230" applyFont="1"/>
    <xf numFmtId="41" fontId="0" fillId="0" borderId="12" xfId="230" applyFont="1" applyFill="1" applyBorder="1"/>
    <xf numFmtId="0" fontId="2" fillId="0" borderId="11" xfId="229" applyBorder="1"/>
    <xf numFmtId="41" fontId="0" fillId="0" borderId="11" xfId="230" applyFont="1" applyFill="1" applyBorder="1" applyAlignment="1">
      <alignment horizontal="center" wrapText="1"/>
    </xf>
    <xf numFmtId="0" fontId="2" fillId="0" borderId="0" xfId="231"/>
    <xf numFmtId="8" fontId="2" fillId="0" borderId="0" xfId="229" applyNumberFormat="1"/>
    <xf numFmtId="41" fontId="0" fillId="0" borderId="0" xfId="230" applyNumberFormat="1" applyFont="1"/>
    <xf numFmtId="8" fontId="2" fillId="0" borderId="0" xfId="229" applyNumberFormat="1" applyFill="1"/>
    <xf numFmtId="0" fontId="2" fillId="0" borderId="12" xfId="229" applyBorder="1"/>
    <xf numFmtId="41" fontId="0" fillId="0" borderId="0" xfId="230" applyFont="1" applyBorder="1"/>
    <xf numFmtId="41" fontId="0" fillId="0" borderId="0" xfId="230" applyFont="1" applyFill="1" applyAlignment="1">
      <alignment horizontal="right"/>
    </xf>
    <xf numFmtId="41" fontId="0" fillId="0" borderId="10" xfId="230" applyFont="1" applyFill="1" applyBorder="1"/>
    <xf numFmtId="41" fontId="0" fillId="0" borderId="10" xfId="230" applyFont="1" applyBorder="1"/>
    <xf numFmtId="0" fontId="56" fillId="0" borderId="0" xfId="229" applyFont="1" applyBorder="1"/>
    <xf numFmtId="10" fontId="0" fillId="0" borderId="10" xfId="233" applyNumberFormat="1" applyFont="1" applyBorder="1"/>
    <xf numFmtId="7" fontId="0" fillId="0" borderId="0" xfId="0" applyNumberFormat="1" applyAlignment="1"/>
    <xf numFmtId="10" fontId="0" fillId="0" borderId="0" xfId="226" applyNumberFormat="1" applyFont="1"/>
    <xf numFmtId="170" fontId="0" fillId="0" borderId="0" xfId="0" applyAlignment="1"/>
    <xf numFmtId="170" fontId="10" fillId="0" borderId="0" xfId="0" applyFont="1" applyAlignment="1">
      <alignment horizontal="centerContinuous"/>
    </xf>
    <xf numFmtId="170" fontId="0" fillId="0" borderId="0" xfId="0" applyAlignment="1">
      <alignment horizontal="centerContinuous"/>
    </xf>
    <xf numFmtId="170" fontId="0" fillId="0" borderId="0" xfId="0" applyFill="1" applyAlignment="1"/>
    <xf numFmtId="170" fontId="9" fillId="0" borderId="0" xfId="0" applyFont="1" applyAlignment="1">
      <alignment vertical="center"/>
    </xf>
    <xf numFmtId="170" fontId="0" fillId="0" borderId="3" xfId="0" applyBorder="1" applyAlignment="1"/>
    <xf numFmtId="170" fontId="10" fillId="0" borderId="22" xfId="0" applyFont="1" applyBorder="1" applyAlignment="1">
      <alignment horizontal="center" vertical="center"/>
    </xf>
    <xf numFmtId="170" fontId="10" fillId="0" borderId="2" xfId="0" applyFont="1" applyBorder="1" applyAlignment="1">
      <alignment horizontal="center" vertical="center"/>
    </xf>
    <xf numFmtId="170" fontId="10" fillId="0" borderId="17" xfId="0" applyFont="1" applyBorder="1" applyAlignment="1">
      <alignment horizontal="center" vertical="center"/>
    </xf>
    <xf numFmtId="165" fontId="4" fillId="0" borderId="18" xfId="0" quotePrefix="1" applyNumberFormat="1" applyFont="1" applyFill="1" applyBorder="1" applyAlignment="1">
      <alignment horizontal="left"/>
    </xf>
    <xf numFmtId="165" fontId="4" fillId="0" borderId="18" xfId="0" applyNumberFormat="1" applyFont="1" applyFill="1" applyBorder="1" applyAlignment="1"/>
    <xf numFmtId="167" fontId="4" fillId="0" borderId="19" xfId="1081" applyNumberFormat="1" applyFill="1" applyBorder="1"/>
    <xf numFmtId="167" fontId="4" fillId="0" borderId="0" xfId="1081" applyNumberFormat="1" applyFill="1" applyBorder="1"/>
    <xf numFmtId="165" fontId="4" fillId="0" borderId="18" xfId="0" quotePrefix="1" applyNumberFormat="1" applyFont="1" applyBorder="1" applyAlignment="1">
      <alignment horizontal="left"/>
    </xf>
    <xf numFmtId="165" fontId="4" fillId="0" borderId="18" xfId="0" applyNumberFormat="1" applyFont="1" applyBorder="1" applyAlignment="1"/>
    <xf numFmtId="165" fontId="11" fillId="0" borderId="18" xfId="0" applyNumberFormat="1" applyFont="1" applyBorder="1" applyAlignment="1"/>
    <xf numFmtId="167" fontId="53" fillId="0" borderId="0" xfId="1081" applyNumberFormat="1" applyFont="1" applyBorder="1"/>
    <xf numFmtId="167" fontId="53" fillId="0" borderId="19" xfId="1081" applyNumberFormat="1" applyFont="1" applyBorder="1"/>
    <xf numFmtId="0" fontId="2" fillId="0" borderId="0" xfId="229" applyAlignment="1">
      <alignment horizontal="right"/>
    </xf>
    <xf numFmtId="0" fontId="1" fillId="0" borderId="0" xfId="229" applyFont="1" applyFill="1" applyAlignment="1">
      <alignment horizontal="left"/>
    </xf>
    <xf numFmtId="41" fontId="0" fillId="0" borderId="0" xfId="230" applyNumberFormat="1" applyFont="1" applyFill="1"/>
    <xf numFmtId="8" fontId="1" fillId="0" borderId="0" xfId="229" applyNumberFormat="1" applyFont="1" applyFill="1"/>
    <xf numFmtId="8" fontId="1" fillId="0" borderId="0" xfId="229" applyNumberFormat="1" applyFont="1"/>
    <xf numFmtId="42" fontId="6" fillId="0" borderId="0" xfId="0" applyNumberFormat="1" applyFont="1" applyFill="1" applyAlignment="1" applyProtection="1">
      <protection locked="0"/>
    </xf>
    <xf numFmtId="37" fontId="6" fillId="0" borderId="0" xfId="47" applyNumberFormat="1" applyFont="1" applyFill="1" applyAlignment="1"/>
    <xf numFmtId="5" fontId="6" fillId="0" borderId="0" xfId="0" applyNumberFormat="1" applyFont="1" applyFill="1" applyAlignment="1" applyProtection="1">
      <protection locked="0"/>
    </xf>
    <xf numFmtId="0" fontId="6" fillId="0" borderId="12" xfId="0" applyNumberFormat="1" applyFont="1" applyFill="1" applyBorder="1" applyAlignment="1">
      <alignment horizontal="left"/>
    </xf>
    <xf numFmtId="42" fontId="6" fillId="0" borderId="11" xfId="47" applyNumberFormat="1" applyFont="1" applyFill="1" applyBorder="1" applyAlignment="1" applyProtection="1">
      <protection locked="0"/>
    </xf>
    <xf numFmtId="44" fontId="0" fillId="0" borderId="0" xfId="0" applyNumberFormat="1" applyAlignment="1"/>
    <xf numFmtId="0" fontId="1" fillId="0" borderId="0" xfId="229" applyFont="1"/>
    <xf numFmtId="43" fontId="1" fillId="0" borderId="0" xfId="47" applyFont="1"/>
    <xf numFmtId="0" fontId="1" fillId="0" borderId="0" xfId="229" applyFont="1" applyFill="1" applyAlignment="1">
      <alignment wrapText="1"/>
    </xf>
    <xf numFmtId="166" fontId="1" fillId="0" borderId="0" xfId="229" applyNumberFormat="1" applyFont="1" applyAlignment="1">
      <alignment wrapText="1"/>
    </xf>
    <xf numFmtId="166" fontId="0" fillId="0" borderId="0" xfId="230" applyNumberFormat="1" applyFont="1" applyFill="1"/>
    <xf numFmtId="166" fontId="2" fillId="0" borderId="0" xfId="229" applyNumberFormat="1" applyAlignment="1">
      <alignment wrapText="1"/>
    </xf>
    <xf numFmtId="166" fontId="0" fillId="0" borderId="0" xfId="230" applyNumberFormat="1" applyFont="1"/>
    <xf numFmtId="166" fontId="2" fillId="0" borderId="0" xfId="229" applyNumberFormat="1" applyFill="1" applyAlignment="1">
      <alignment wrapText="1"/>
    </xf>
    <xf numFmtId="166" fontId="1" fillId="0" borderId="0" xfId="229" applyNumberFormat="1" applyFont="1" applyFill="1" applyAlignment="1">
      <alignment wrapText="1"/>
    </xf>
    <xf numFmtId="43" fontId="1" fillId="0" borderId="0" xfId="47" applyFont="1" applyBorder="1"/>
    <xf numFmtId="0" fontId="2" fillId="0" borderId="0" xfId="229" applyBorder="1"/>
    <xf numFmtId="166" fontId="0" fillId="0" borderId="0" xfId="230" applyNumberFormat="1" applyFont="1" applyFill="1" applyBorder="1"/>
    <xf numFmtId="166" fontId="0" fillId="0" borderId="12" xfId="230" applyNumberFormat="1" applyFont="1" applyBorder="1"/>
    <xf numFmtId="43" fontId="2" fillId="0" borderId="0" xfId="229" applyNumberFormat="1" applyBorder="1"/>
    <xf numFmtId="166" fontId="0" fillId="0" borderId="0" xfId="230" applyNumberFormat="1" applyFont="1" applyBorder="1"/>
    <xf numFmtId="170" fontId="9" fillId="0" borderId="0" xfId="0" applyFont="1" applyFill="1" applyAlignment="1">
      <alignment vertical="center"/>
    </xf>
    <xf numFmtId="166" fontId="4" fillId="0" borderId="0" xfId="47" applyNumberFormat="1" applyFill="1" applyBorder="1"/>
    <xf numFmtId="166" fontId="4" fillId="0" borderId="20" xfId="47" applyNumberFormat="1" applyFill="1" applyBorder="1"/>
    <xf numFmtId="166" fontId="4" fillId="0" borderId="11" xfId="47" applyNumberFormat="1" applyFill="1" applyBorder="1"/>
    <xf numFmtId="166" fontId="4" fillId="0" borderId="0" xfId="47" applyNumberFormat="1" applyBorder="1"/>
    <xf numFmtId="166" fontId="4" fillId="0" borderId="20" xfId="47" applyNumberFormat="1" applyBorder="1"/>
    <xf numFmtId="166" fontId="4" fillId="0" borderId="11" xfId="47" applyNumberFormat="1" applyBorder="1"/>
    <xf numFmtId="165" fontId="0" fillId="0" borderId="34" xfId="0" applyNumberFormat="1" applyBorder="1" applyAlignment="1"/>
    <xf numFmtId="37" fontId="0" fillId="0" borderId="11" xfId="0" applyNumberFormat="1" applyBorder="1" applyAlignment="1"/>
    <xf numFmtId="37" fontId="0" fillId="0" borderId="21" xfId="0" applyNumberFormat="1" applyBorder="1" applyAlignment="1"/>
    <xf numFmtId="41" fontId="6" fillId="0" borderId="0" xfId="0" applyNumberFormat="1" applyFont="1" applyFill="1" applyAlignment="1" applyProtection="1">
      <protection locked="0"/>
    </xf>
    <xf numFmtId="170" fontId="6" fillId="0" borderId="0" xfId="0" applyFont="1" applyAlignment="1"/>
    <xf numFmtId="17" fontId="6" fillId="0" borderId="0" xfId="0" applyNumberFormat="1" applyFont="1" applyAlignment="1"/>
    <xf numFmtId="41" fontId="6" fillId="0" borderId="0" xfId="0" applyNumberFormat="1" applyFont="1" applyAlignment="1"/>
    <xf numFmtId="41" fontId="0" fillId="0" borderId="11" xfId="230" applyFont="1" applyFill="1" applyBorder="1"/>
    <xf numFmtId="41" fontId="0" fillId="94" borderId="35" xfId="230" applyFont="1" applyFill="1" applyBorder="1"/>
    <xf numFmtId="0" fontId="2" fillId="0" borderId="0" xfId="229" quotePrefix="1" applyAlignment="1">
      <alignment horizontal="center"/>
    </xf>
    <xf numFmtId="0" fontId="56" fillId="0" borderId="0" xfId="1324" applyFont="1"/>
    <xf numFmtId="0" fontId="1" fillId="0" borderId="0" xfId="1324"/>
    <xf numFmtId="166" fontId="0" fillId="0" borderId="11" xfId="230" applyNumberFormat="1" applyFont="1" applyFill="1" applyBorder="1"/>
    <xf numFmtId="166" fontId="84" fillId="0" borderId="0" xfId="229" applyNumberFormat="1" applyFont="1"/>
    <xf numFmtId="0" fontId="84" fillId="0" borderId="11" xfId="229" applyFont="1" applyBorder="1" applyAlignment="1">
      <alignment horizontal="center" wrapText="1"/>
    </xf>
    <xf numFmtId="0" fontId="72" fillId="0" borderId="11" xfId="229" applyFont="1" applyBorder="1" applyAlignment="1">
      <alignment wrapText="1"/>
    </xf>
    <xf numFmtId="41" fontId="0" fillId="0" borderId="0" xfId="230" applyFont="1" applyFill="1" applyBorder="1"/>
    <xf numFmtId="0" fontId="2" fillId="95" borderId="36" xfId="229" applyFill="1" applyBorder="1"/>
    <xf numFmtId="0" fontId="2" fillId="95" borderId="37" xfId="229" applyFill="1" applyBorder="1"/>
    <xf numFmtId="41" fontId="0" fillId="95" borderId="37" xfId="230" applyFont="1" applyFill="1" applyBorder="1"/>
    <xf numFmtId="41" fontId="0" fillId="95" borderId="38" xfId="230" applyFont="1" applyFill="1" applyBorder="1" applyAlignment="1">
      <alignment horizontal="center" wrapText="1"/>
    </xf>
    <xf numFmtId="41" fontId="0" fillId="95" borderId="37" xfId="230" applyNumberFormat="1" applyFont="1" applyFill="1" applyBorder="1"/>
    <xf numFmtId="166" fontId="0" fillId="95" borderId="37" xfId="230" applyNumberFormat="1" applyFont="1" applyFill="1" applyBorder="1"/>
    <xf numFmtId="41" fontId="0" fillId="95" borderId="39" xfId="230" applyFont="1" applyFill="1" applyBorder="1"/>
    <xf numFmtId="41" fontId="72" fillId="0" borderId="0" xfId="229" applyNumberFormat="1" applyFont="1"/>
    <xf numFmtId="166" fontId="84" fillId="0" borderId="40" xfId="229" applyNumberFormat="1" applyFont="1" applyBorder="1"/>
    <xf numFmtId="41" fontId="72" fillId="0" borderId="11" xfId="229" applyNumberFormat="1" applyFont="1" applyBorder="1"/>
    <xf numFmtId="0" fontId="2" fillId="0" borderId="0" xfId="229" applyFill="1" applyBorder="1"/>
    <xf numFmtId="41" fontId="0" fillId="0" borderId="0" xfId="230" applyNumberFormat="1" applyFont="1" applyFill="1" applyBorder="1"/>
    <xf numFmtId="41" fontId="10" fillId="0" borderId="11" xfId="230" applyFont="1" applyFill="1" applyBorder="1" applyAlignment="1">
      <alignment horizontal="center" wrapText="1"/>
    </xf>
    <xf numFmtId="41" fontId="0" fillId="0" borderId="38" xfId="230" applyNumberFormat="1" applyFont="1" applyFill="1" applyBorder="1"/>
    <xf numFmtId="166" fontId="10" fillId="0" borderId="0" xfId="230" applyNumberFormat="1" applyFont="1" applyFill="1" applyBorder="1"/>
    <xf numFmtId="0" fontId="72" fillId="0" borderId="0" xfId="229" applyFont="1" applyBorder="1"/>
    <xf numFmtId="9" fontId="10" fillId="0" borderId="0" xfId="230" applyNumberFormat="1" applyFont="1" applyFill="1" applyBorder="1"/>
    <xf numFmtId="41" fontId="10" fillId="0" borderId="41" xfId="230" applyFont="1" applyFill="1" applyBorder="1"/>
    <xf numFmtId="41" fontId="72" fillId="0" borderId="10" xfId="229" applyNumberFormat="1" applyFont="1" applyBorder="1"/>
    <xf numFmtId="0" fontId="85" fillId="0" borderId="0" xfId="229" applyFont="1"/>
    <xf numFmtId="0" fontId="2" fillId="95" borderId="0" xfId="229" applyFill="1"/>
    <xf numFmtId="166" fontId="0" fillId="95" borderId="0" xfId="230" applyNumberFormat="1" applyFont="1" applyFill="1" applyBorder="1"/>
    <xf numFmtId="166" fontId="0" fillId="95" borderId="0" xfId="230" applyNumberFormat="1" applyFont="1" applyFill="1"/>
    <xf numFmtId="0" fontId="2" fillId="95" borderId="11" xfId="229" applyFill="1" applyBorder="1"/>
    <xf numFmtId="8" fontId="2" fillId="95" borderId="0" xfId="229" applyNumberFormat="1" applyFill="1"/>
    <xf numFmtId="41" fontId="0" fillId="95" borderId="0" xfId="230" applyFont="1" applyFill="1"/>
    <xf numFmtId="10" fontId="0" fillId="95" borderId="0" xfId="226" applyNumberFormat="1" applyFont="1" applyFill="1"/>
    <xf numFmtId="41" fontId="1" fillId="95" borderId="0" xfId="232" applyFont="1" applyFill="1"/>
    <xf numFmtId="9" fontId="0" fillId="0" borderId="0" xfId="230" applyNumberFormat="1" applyFont="1"/>
    <xf numFmtId="0" fontId="4" fillId="0" borderId="0" xfId="0" applyNumberFormat="1" applyFont="1" applyAlignment="1"/>
    <xf numFmtId="41" fontId="4" fillId="0" borderId="0" xfId="0" applyNumberFormat="1" applyFont="1" applyAlignment="1"/>
    <xf numFmtId="5" fontId="4" fillId="0" borderId="0" xfId="0" applyNumberFormat="1" applyFont="1" applyAlignment="1"/>
    <xf numFmtId="9" fontId="6" fillId="0" borderId="0" xfId="0" applyNumberFormat="1" applyFont="1" applyFill="1" applyAlignment="1">
      <alignment horizontal="left"/>
    </xf>
    <xf numFmtId="41" fontId="6" fillId="0" borderId="11" xfId="47" applyNumberFormat="1" applyFont="1" applyFill="1" applyBorder="1" applyAlignment="1" applyProtection="1">
      <protection locked="0"/>
    </xf>
    <xf numFmtId="42" fontId="6" fillId="0" borderId="0" xfId="47" applyNumberFormat="1" applyFont="1" applyFill="1" applyAlignment="1" applyProtection="1">
      <protection locked="0"/>
    </xf>
    <xf numFmtId="41" fontId="6" fillId="0" borderId="0" xfId="47" applyNumberFormat="1" applyFont="1" applyFill="1" applyAlignment="1" applyProtection="1">
      <protection locked="0"/>
    </xf>
    <xf numFmtId="41" fontId="6" fillId="0" borderId="0" xfId="47" applyNumberFormat="1" applyFont="1" applyFill="1" applyAlignment="1"/>
    <xf numFmtId="41" fontId="6" fillId="0" borderId="0" xfId="47" applyNumberFormat="1" applyFont="1" applyFill="1" applyBorder="1" applyAlignment="1" applyProtection="1">
      <protection locked="0"/>
    </xf>
    <xf numFmtId="42" fontId="6" fillId="0" borderId="10" xfId="47" applyNumberFormat="1" applyFont="1" applyFill="1" applyBorder="1" applyAlignment="1"/>
    <xf numFmtId="0" fontId="7" fillId="0" borderId="0" xfId="0" applyNumberFormat="1" applyFont="1" applyFill="1" applyAlignment="1" applyProtection="1">
      <alignment horizontal="center"/>
      <protection locked="0"/>
    </xf>
    <xf numFmtId="0" fontId="7" fillId="0" borderId="0" xfId="0" applyNumberFormat="1" applyFont="1" applyFill="1" applyAlignment="1">
      <alignment horizontal="center"/>
    </xf>
    <xf numFmtId="170" fontId="10" fillId="0" borderId="0" xfId="0" applyFont="1" applyAlignment="1">
      <alignment horizontal="center"/>
    </xf>
    <xf numFmtId="170" fontId="9" fillId="0" borderId="0" xfId="0" applyFont="1" applyFill="1" applyAlignment="1">
      <alignment horizontal="center" vertical="center"/>
    </xf>
  </cellXfs>
  <cellStyles count="1325">
    <cellStyle name="_4.06E Pass Throughs" xfId="1"/>
    <cellStyle name="_4.06E Pass Throughs 2" xfId="234"/>
    <cellStyle name="_4.06E Pass Throughs 3" xfId="235"/>
    <cellStyle name="_4.13E Montana Energy Tax" xfId="2"/>
    <cellStyle name="_4.13E Montana Energy Tax 2" xfId="236"/>
    <cellStyle name="_4.13E Montana Energy Tax 3" xfId="237"/>
    <cellStyle name="_Book1" xfId="3"/>
    <cellStyle name="_Book1 (2)" xfId="4"/>
    <cellStyle name="_Book1 (2) 2" xfId="238"/>
    <cellStyle name="_Book1 (2) 3" xfId="239"/>
    <cellStyle name="_Book1 2" xfId="240"/>
    <cellStyle name="_Book1 3" xfId="241"/>
    <cellStyle name="_Book2" xfId="5"/>
    <cellStyle name="_Book2 2" xfId="242"/>
    <cellStyle name="_Book2 3" xfId="243"/>
    <cellStyle name="_Chelan Debt Forecast 12.19.05" xfId="6"/>
    <cellStyle name="_Chelan Debt Forecast 12.19.05 2" xfId="244"/>
    <cellStyle name="_Chelan Debt Forecast 12.19.05 3" xfId="245"/>
    <cellStyle name="_Costs not in AURORA 06GRC" xfId="7"/>
    <cellStyle name="_Costs not in AURORA 06GRC 2" xfId="246"/>
    <cellStyle name="_Costs not in AURORA 06GRC 3" xfId="247"/>
    <cellStyle name="_Costs not in AURORA 2006GRC 6.15.06" xfId="8"/>
    <cellStyle name="_Costs not in AURORA 2006GRC 6.15.06 2" xfId="248"/>
    <cellStyle name="_Costs not in AURORA 2006GRC 6.15.06 3" xfId="249"/>
    <cellStyle name="_Costs not in AURORA 2007 Rate Case" xfId="9"/>
    <cellStyle name="_Costs not in AURORA 2007 Rate Case 2" xfId="250"/>
    <cellStyle name="_Costs not in AURORA 2007 Rate Case 3" xfId="251"/>
    <cellStyle name="_Costs not in KWI3000 '06Budget" xfId="10"/>
    <cellStyle name="_Costs not in KWI3000 '06Budget 2" xfId="252"/>
    <cellStyle name="_Costs not in KWI3000 '06Budget 3" xfId="253"/>
    <cellStyle name="_DEM-WP (C) Power Cost 2006GRC Order" xfId="11"/>
    <cellStyle name="_DEM-WP (C) Power Cost 2006GRC Order 2" xfId="254"/>
    <cellStyle name="_DEM-WP (C) Power Cost 2006GRC Order 3" xfId="255"/>
    <cellStyle name="_DEM-WP Revised (HC) Wild Horse 2006GRC" xfId="12"/>
    <cellStyle name="_DEM-WP Revised (HC) Wild Horse 2006GRC 2" xfId="256"/>
    <cellStyle name="_DEM-WP Revised (HC) Wild Horse 2006GRC 3" xfId="257"/>
    <cellStyle name="_DEM-WP(C) Costs not in AURORA 2006GRC" xfId="13"/>
    <cellStyle name="_DEM-WP(C) Costs not in AURORA 2006GRC 2" xfId="258"/>
    <cellStyle name="_DEM-WP(C) Costs not in AURORA 2006GRC 3" xfId="259"/>
    <cellStyle name="_DEM-WP(C) Costs not in AURORA 2007GRC" xfId="14"/>
    <cellStyle name="_DEM-WP(C) Costs not in AURORA 2007GRC 2" xfId="260"/>
    <cellStyle name="_DEM-WP(C) Costs not in AURORA 2007GRC 3" xfId="261"/>
    <cellStyle name="_DEM-WP(C) Costs not in AURORA 2007PCORC-5.07Update" xfId="15"/>
    <cellStyle name="_DEM-WP(C) Costs not in AURORA 2007PCORC-5.07Update 2" xfId="262"/>
    <cellStyle name="_DEM-WP(C) Costs not in AURORA 2007PCORC-5.07Update 3" xfId="263"/>
    <cellStyle name="_DEM-WP(C) Sumas Proforma 11.5.07" xfId="16"/>
    <cellStyle name="_DEM-WP(C) Westside Hydro Data_051007" xfId="17"/>
    <cellStyle name="_DEM-WP(C) Westside Hydro Data_051007 2" xfId="264"/>
    <cellStyle name="_DEM-WP(C) Westside Hydro Data_051007 3" xfId="265"/>
    <cellStyle name="_Fuel Prices 4-14" xfId="18"/>
    <cellStyle name="_Fuel Prices 4-14 2" xfId="266"/>
    <cellStyle name="_Fuel Prices 4-14 3" xfId="267"/>
    <cellStyle name="_Power Cost Value Copy 11.30.05 gas 1.09.06 AURORA at 1.10.06" xfId="19"/>
    <cellStyle name="_Power Cost Value Copy 11.30.05 gas 1.09.06 AURORA at 1.10.06 2" xfId="268"/>
    <cellStyle name="_Power Cost Value Copy 11.30.05 gas 1.09.06 AURORA at 1.10.06 3" xfId="269"/>
    <cellStyle name="_Pro Forma Rev 07 GRC" xfId="491"/>
    <cellStyle name="_Recon to Darrin's 5.11.05 proforma" xfId="20"/>
    <cellStyle name="_Recon to Darrin's 5.11.05 proforma 2" xfId="270"/>
    <cellStyle name="_Recon to Darrin's 5.11.05 proforma 3" xfId="271"/>
    <cellStyle name="_Revenue" xfId="492"/>
    <cellStyle name="_Revenue_Data" xfId="493"/>
    <cellStyle name="_Revenue_Data_1" xfId="494"/>
    <cellStyle name="_Revenue_Data_Pro Forma Rev 09 GRC" xfId="495"/>
    <cellStyle name="_Revenue_Data_Pro Forma Rev 2010 GRC" xfId="496"/>
    <cellStyle name="_Revenue_Data_Pro Forma Rev 2010 GRC_Preliminary" xfId="497"/>
    <cellStyle name="_Revenue_Data_Revenue (Feb 09 - Jan 10)" xfId="498"/>
    <cellStyle name="_Revenue_Data_Revenue (Jan 09 - Dec 09)" xfId="499"/>
    <cellStyle name="_Revenue_Data_Revenue (Mar 09 - Feb 10)" xfId="500"/>
    <cellStyle name="_Revenue_Data_Volume Exhibit (Jan09 - Dec09)" xfId="501"/>
    <cellStyle name="_Revenue_Mins" xfId="502"/>
    <cellStyle name="_Revenue_Pro Forma Rev 07 GRC" xfId="503"/>
    <cellStyle name="_Revenue_Pro Forma Rev 08 GRC" xfId="504"/>
    <cellStyle name="_Revenue_Pro Forma Rev 09 GRC" xfId="505"/>
    <cellStyle name="_Revenue_Pro Forma Rev 2010 GRC" xfId="506"/>
    <cellStyle name="_Revenue_Pro Forma Rev 2010 GRC_Preliminary" xfId="507"/>
    <cellStyle name="_Revenue_Revenue (Feb 09 - Jan 10)" xfId="508"/>
    <cellStyle name="_Revenue_Revenue (Jan 09 - Dec 09)" xfId="509"/>
    <cellStyle name="_Revenue_Revenue (Mar 09 - Feb 10)" xfId="510"/>
    <cellStyle name="_Revenue_Sheet2" xfId="511"/>
    <cellStyle name="_Revenue_Therms Data" xfId="512"/>
    <cellStyle name="_Revenue_Therms Data Rerun" xfId="513"/>
    <cellStyle name="_Revenue_Volume Exhibit (Jan09 - Dec09)" xfId="514"/>
    <cellStyle name="_Tenaska Comparison" xfId="21"/>
    <cellStyle name="_Tenaska Comparison 2" xfId="272"/>
    <cellStyle name="_Tenaska Comparison 3" xfId="273"/>
    <cellStyle name="_Therms Data" xfId="515"/>
    <cellStyle name="_Therms Data_Pro Forma Rev 09 GRC" xfId="516"/>
    <cellStyle name="_Therms Data_Pro Forma Rev 2010 GRC" xfId="517"/>
    <cellStyle name="_Therms Data_Pro Forma Rev 2010 GRC_Preliminary" xfId="518"/>
    <cellStyle name="_Therms Data_Revenue (Feb 09 - Jan 10)" xfId="519"/>
    <cellStyle name="_Therms Data_Revenue (Jan 09 - Dec 09)" xfId="520"/>
    <cellStyle name="_Therms Data_Revenue (Mar 09 - Feb 10)" xfId="521"/>
    <cellStyle name="_Therms Data_Volume Exhibit (Jan09 - Dec09)" xfId="522"/>
    <cellStyle name="_Value Copy 11 30 05 gas 12 09 05 AURORA at 12 14 05" xfId="22"/>
    <cellStyle name="_Value Copy 11 30 05 gas 12 09 05 AURORA at 12 14 05 2" xfId="274"/>
    <cellStyle name="_Value Copy 11 30 05 gas 12 09 05 AURORA at 12 14 05 3" xfId="275"/>
    <cellStyle name="_VC 6.15.06 update on 06GRC power costs.xls Chart 1" xfId="23"/>
    <cellStyle name="_VC 6.15.06 update on 06GRC power costs.xls Chart 1 2" xfId="276"/>
    <cellStyle name="_VC 6.15.06 update on 06GRC power costs.xls Chart 1 3" xfId="277"/>
    <cellStyle name="_VC 6.15.06 update on 06GRC power costs.xls Chart 2" xfId="24"/>
    <cellStyle name="_VC 6.15.06 update on 06GRC power costs.xls Chart 2 2" xfId="278"/>
    <cellStyle name="_VC 6.15.06 update on 06GRC power costs.xls Chart 2 3" xfId="279"/>
    <cellStyle name="_VC 6.15.06 update on 06GRC power costs.xls Chart 3" xfId="25"/>
    <cellStyle name="_VC 6.15.06 update on 06GRC power costs.xls Chart 3 2" xfId="280"/>
    <cellStyle name="_VC 6.15.06 update on 06GRC power costs.xls Chart 3 3" xfId="281"/>
    <cellStyle name="0,0_x000d__x000a_NA_x000d__x000a_" xfId="26"/>
    <cellStyle name="0000" xfId="523"/>
    <cellStyle name="000000" xfId="524"/>
    <cellStyle name="20% - Accent1 10" xfId="525"/>
    <cellStyle name="20% - Accent1 11" xfId="526"/>
    <cellStyle name="20% - Accent1 12" xfId="527"/>
    <cellStyle name="20% - Accent1 13" xfId="528"/>
    <cellStyle name="20% - Accent1 14" xfId="529"/>
    <cellStyle name="20% - Accent1 15" xfId="530"/>
    <cellStyle name="20% - Accent1 16" xfId="531"/>
    <cellStyle name="20% - Accent1 17" xfId="532"/>
    <cellStyle name="20% - Accent1 18" xfId="533"/>
    <cellStyle name="20% - Accent1 19" xfId="534"/>
    <cellStyle name="20% - Accent1 2" xfId="535"/>
    <cellStyle name="20% - Accent1 2 2" xfId="536"/>
    <cellStyle name="20% - Accent1 2 3" xfId="1298"/>
    <cellStyle name="20% - Accent1 3" xfId="537"/>
    <cellStyle name="20% - Accent1 3 2" xfId="538"/>
    <cellStyle name="20% - Accent1 4" xfId="539"/>
    <cellStyle name="20% - Accent1 5" xfId="540"/>
    <cellStyle name="20% - Accent1 6" xfId="541"/>
    <cellStyle name="20% - Accent1 7" xfId="542"/>
    <cellStyle name="20% - Accent1 8" xfId="543"/>
    <cellStyle name="20% - Accent1 9" xfId="544"/>
    <cellStyle name="20% - Accent2 10" xfId="545"/>
    <cellStyle name="20% - Accent2 11" xfId="546"/>
    <cellStyle name="20% - Accent2 12" xfId="547"/>
    <cellStyle name="20% - Accent2 13" xfId="548"/>
    <cellStyle name="20% - Accent2 14" xfId="549"/>
    <cellStyle name="20% - Accent2 15" xfId="550"/>
    <cellStyle name="20% - Accent2 16" xfId="551"/>
    <cellStyle name="20% - Accent2 17" xfId="552"/>
    <cellStyle name="20% - Accent2 18" xfId="553"/>
    <cellStyle name="20% - Accent2 19" xfId="554"/>
    <cellStyle name="20% - Accent2 2" xfId="555"/>
    <cellStyle name="20% - Accent2 2 2" xfId="556"/>
    <cellStyle name="20% - Accent2 2 3" xfId="1299"/>
    <cellStyle name="20% - Accent2 3" xfId="557"/>
    <cellStyle name="20% - Accent2 3 2" xfId="558"/>
    <cellStyle name="20% - Accent2 4" xfId="559"/>
    <cellStyle name="20% - Accent2 5" xfId="560"/>
    <cellStyle name="20% - Accent2 6" xfId="561"/>
    <cellStyle name="20% - Accent2 7" xfId="562"/>
    <cellStyle name="20% - Accent2 8" xfId="563"/>
    <cellStyle name="20% - Accent2 9" xfId="564"/>
    <cellStyle name="20% - Accent3 10" xfId="565"/>
    <cellStyle name="20% - Accent3 11" xfId="566"/>
    <cellStyle name="20% - Accent3 12" xfId="567"/>
    <cellStyle name="20% - Accent3 13" xfId="568"/>
    <cellStyle name="20% - Accent3 14" xfId="569"/>
    <cellStyle name="20% - Accent3 15" xfId="570"/>
    <cellStyle name="20% - Accent3 16" xfId="571"/>
    <cellStyle name="20% - Accent3 17" xfId="572"/>
    <cellStyle name="20% - Accent3 18" xfId="573"/>
    <cellStyle name="20% - Accent3 19" xfId="574"/>
    <cellStyle name="20% - Accent3 2" xfId="575"/>
    <cellStyle name="20% - Accent3 2 2" xfId="576"/>
    <cellStyle name="20% - Accent3 2 3" xfId="1300"/>
    <cellStyle name="20% - Accent3 3" xfId="577"/>
    <cellStyle name="20% - Accent3 3 2" xfId="578"/>
    <cellStyle name="20% - Accent3 4" xfId="579"/>
    <cellStyle name="20% - Accent3 5" xfId="580"/>
    <cellStyle name="20% - Accent3 6" xfId="581"/>
    <cellStyle name="20% - Accent3 7" xfId="582"/>
    <cellStyle name="20% - Accent3 8" xfId="583"/>
    <cellStyle name="20% - Accent3 9" xfId="584"/>
    <cellStyle name="20% - Accent4 10" xfId="585"/>
    <cellStyle name="20% - Accent4 11" xfId="586"/>
    <cellStyle name="20% - Accent4 12" xfId="587"/>
    <cellStyle name="20% - Accent4 13" xfId="588"/>
    <cellStyle name="20% - Accent4 14" xfId="589"/>
    <cellStyle name="20% - Accent4 15" xfId="590"/>
    <cellStyle name="20% - Accent4 16" xfId="591"/>
    <cellStyle name="20% - Accent4 17" xfId="592"/>
    <cellStyle name="20% - Accent4 18" xfId="593"/>
    <cellStyle name="20% - Accent4 19" xfId="594"/>
    <cellStyle name="20% - Accent4 2" xfId="595"/>
    <cellStyle name="20% - Accent4 2 2" xfId="596"/>
    <cellStyle name="20% - Accent4 2 3" xfId="1301"/>
    <cellStyle name="20% - Accent4 3" xfId="597"/>
    <cellStyle name="20% - Accent4 3 2" xfId="598"/>
    <cellStyle name="20% - Accent4 4" xfId="599"/>
    <cellStyle name="20% - Accent4 5" xfId="600"/>
    <cellStyle name="20% - Accent4 6" xfId="601"/>
    <cellStyle name="20% - Accent4 7" xfId="602"/>
    <cellStyle name="20% - Accent4 8" xfId="603"/>
    <cellStyle name="20% - Accent4 9" xfId="604"/>
    <cellStyle name="20% - Accent5 10" xfId="605"/>
    <cellStyle name="20% - Accent5 11" xfId="606"/>
    <cellStyle name="20% - Accent5 12" xfId="607"/>
    <cellStyle name="20% - Accent5 13" xfId="608"/>
    <cellStyle name="20% - Accent5 14" xfId="609"/>
    <cellStyle name="20% - Accent5 15" xfId="610"/>
    <cellStyle name="20% - Accent5 16" xfId="611"/>
    <cellStyle name="20% - Accent5 17" xfId="612"/>
    <cellStyle name="20% - Accent5 18" xfId="613"/>
    <cellStyle name="20% - Accent5 19" xfId="614"/>
    <cellStyle name="20% - Accent5 2" xfId="615"/>
    <cellStyle name="20% - Accent5 2 2" xfId="616"/>
    <cellStyle name="20% - Accent5 2 3" xfId="1302"/>
    <cellStyle name="20% - Accent5 3" xfId="617"/>
    <cellStyle name="20% - Accent5 3 2" xfId="618"/>
    <cellStyle name="20% - Accent5 4" xfId="619"/>
    <cellStyle name="20% - Accent5 5" xfId="620"/>
    <cellStyle name="20% - Accent5 6" xfId="621"/>
    <cellStyle name="20% - Accent5 7" xfId="622"/>
    <cellStyle name="20% - Accent5 8" xfId="623"/>
    <cellStyle name="20% - Accent5 9" xfId="624"/>
    <cellStyle name="20% - Accent6 10" xfId="625"/>
    <cellStyle name="20% - Accent6 11" xfId="626"/>
    <cellStyle name="20% - Accent6 12" xfId="627"/>
    <cellStyle name="20% - Accent6 13" xfId="628"/>
    <cellStyle name="20% - Accent6 14" xfId="629"/>
    <cellStyle name="20% - Accent6 15" xfId="630"/>
    <cellStyle name="20% - Accent6 16" xfId="631"/>
    <cellStyle name="20% - Accent6 17" xfId="632"/>
    <cellStyle name="20% - Accent6 18" xfId="633"/>
    <cellStyle name="20% - Accent6 19" xfId="634"/>
    <cellStyle name="20% - Accent6 2" xfId="635"/>
    <cellStyle name="20% - Accent6 2 2" xfId="636"/>
    <cellStyle name="20% - Accent6 2 3" xfId="1303"/>
    <cellStyle name="20% - Accent6 3" xfId="637"/>
    <cellStyle name="20% - Accent6 3 2" xfId="638"/>
    <cellStyle name="20% - Accent6 4" xfId="639"/>
    <cellStyle name="20% - Accent6 5" xfId="640"/>
    <cellStyle name="20% - Accent6 6" xfId="641"/>
    <cellStyle name="20% - Accent6 7" xfId="642"/>
    <cellStyle name="20% - Accent6 8" xfId="643"/>
    <cellStyle name="20% - Accent6 9" xfId="644"/>
    <cellStyle name="40% - Accent1 10" xfId="645"/>
    <cellStyle name="40% - Accent1 11" xfId="646"/>
    <cellStyle name="40% - Accent1 12" xfId="647"/>
    <cellStyle name="40% - Accent1 13" xfId="648"/>
    <cellStyle name="40% - Accent1 14" xfId="649"/>
    <cellStyle name="40% - Accent1 15" xfId="650"/>
    <cellStyle name="40% - Accent1 16" xfId="651"/>
    <cellStyle name="40% - Accent1 17" xfId="652"/>
    <cellStyle name="40% - Accent1 18" xfId="653"/>
    <cellStyle name="40% - Accent1 19" xfId="654"/>
    <cellStyle name="40% - Accent1 2" xfId="655"/>
    <cellStyle name="40% - Accent1 2 2" xfId="656"/>
    <cellStyle name="40% - Accent1 2 3" xfId="1304"/>
    <cellStyle name="40% - Accent1 3" xfId="657"/>
    <cellStyle name="40% - Accent1 3 2" xfId="658"/>
    <cellStyle name="40% - Accent1 4" xfId="659"/>
    <cellStyle name="40% - Accent1 5" xfId="660"/>
    <cellStyle name="40% - Accent1 6" xfId="661"/>
    <cellStyle name="40% - Accent1 7" xfId="662"/>
    <cellStyle name="40% - Accent1 8" xfId="663"/>
    <cellStyle name="40% - Accent1 9" xfId="664"/>
    <cellStyle name="40% - Accent2 10" xfId="665"/>
    <cellStyle name="40% - Accent2 11" xfId="666"/>
    <cellStyle name="40% - Accent2 12" xfId="667"/>
    <cellStyle name="40% - Accent2 13" xfId="668"/>
    <cellStyle name="40% - Accent2 14" xfId="669"/>
    <cellStyle name="40% - Accent2 15" xfId="670"/>
    <cellStyle name="40% - Accent2 16" xfId="671"/>
    <cellStyle name="40% - Accent2 17" xfId="672"/>
    <cellStyle name="40% - Accent2 18" xfId="673"/>
    <cellStyle name="40% - Accent2 19" xfId="674"/>
    <cellStyle name="40% - Accent2 2" xfId="675"/>
    <cellStyle name="40% - Accent2 2 2" xfId="676"/>
    <cellStyle name="40% - Accent2 2 3" xfId="1305"/>
    <cellStyle name="40% - Accent2 3" xfId="677"/>
    <cellStyle name="40% - Accent2 3 2" xfId="678"/>
    <cellStyle name="40% - Accent2 4" xfId="679"/>
    <cellStyle name="40% - Accent2 5" xfId="680"/>
    <cellStyle name="40% - Accent2 6" xfId="681"/>
    <cellStyle name="40% - Accent2 7" xfId="682"/>
    <cellStyle name="40% - Accent2 8" xfId="683"/>
    <cellStyle name="40% - Accent2 9" xfId="684"/>
    <cellStyle name="40% - Accent3 10" xfId="685"/>
    <cellStyle name="40% - Accent3 11" xfId="686"/>
    <cellStyle name="40% - Accent3 12" xfId="687"/>
    <cellStyle name="40% - Accent3 13" xfId="688"/>
    <cellStyle name="40% - Accent3 14" xfId="689"/>
    <cellStyle name="40% - Accent3 15" xfId="690"/>
    <cellStyle name="40% - Accent3 16" xfId="691"/>
    <cellStyle name="40% - Accent3 17" xfId="692"/>
    <cellStyle name="40% - Accent3 18" xfId="693"/>
    <cellStyle name="40% - Accent3 19" xfId="694"/>
    <cellStyle name="40% - Accent3 2" xfId="695"/>
    <cellStyle name="40% - Accent3 2 2" xfId="696"/>
    <cellStyle name="40% - Accent3 2 3" xfId="1306"/>
    <cellStyle name="40% - Accent3 3" xfId="697"/>
    <cellStyle name="40% - Accent3 3 2" xfId="698"/>
    <cellStyle name="40% - Accent3 4" xfId="699"/>
    <cellStyle name="40% - Accent3 5" xfId="700"/>
    <cellStyle name="40% - Accent3 6" xfId="701"/>
    <cellStyle name="40% - Accent3 7" xfId="702"/>
    <cellStyle name="40% - Accent3 8" xfId="703"/>
    <cellStyle name="40% - Accent3 9" xfId="704"/>
    <cellStyle name="40% - Accent4 10" xfId="705"/>
    <cellStyle name="40% - Accent4 11" xfId="706"/>
    <cellStyle name="40% - Accent4 12" xfId="707"/>
    <cellStyle name="40% - Accent4 13" xfId="708"/>
    <cellStyle name="40% - Accent4 14" xfId="709"/>
    <cellStyle name="40% - Accent4 15" xfId="710"/>
    <cellStyle name="40% - Accent4 16" xfId="711"/>
    <cellStyle name="40% - Accent4 17" xfId="712"/>
    <cellStyle name="40% - Accent4 18" xfId="713"/>
    <cellStyle name="40% - Accent4 19" xfId="714"/>
    <cellStyle name="40% - Accent4 2" xfId="715"/>
    <cellStyle name="40% - Accent4 2 2" xfId="716"/>
    <cellStyle name="40% - Accent4 2 3" xfId="1307"/>
    <cellStyle name="40% - Accent4 3" xfId="717"/>
    <cellStyle name="40% - Accent4 3 2" xfId="718"/>
    <cellStyle name="40% - Accent4 4" xfId="719"/>
    <cellStyle name="40% - Accent4 5" xfId="720"/>
    <cellStyle name="40% - Accent4 6" xfId="721"/>
    <cellStyle name="40% - Accent4 7" xfId="722"/>
    <cellStyle name="40% - Accent4 8" xfId="723"/>
    <cellStyle name="40% - Accent4 9" xfId="724"/>
    <cellStyle name="40% - Accent5 10" xfId="725"/>
    <cellStyle name="40% - Accent5 11" xfId="726"/>
    <cellStyle name="40% - Accent5 12" xfId="727"/>
    <cellStyle name="40% - Accent5 13" xfId="728"/>
    <cellStyle name="40% - Accent5 14" xfId="729"/>
    <cellStyle name="40% - Accent5 15" xfId="730"/>
    <cellStyle name="40% - Accent5 16" xfId="731"/>
    <cellStyle name="40% - Accent5 17" xfId="732"/>
    <cellStyle name="40% - Accent5 18" xfId="733"/>
    <cellStyle name="40% - Accent5 19" xfId="734"/>
    <cellStyle name="40% - Accent5 2" xfId="735"/>
    <cellStyle name="40% - Accent5 2 2" xfId="736"/>
    <cellStyle name="40% - Accent5 2 3" xfId="1308"/>
    <cellStyle name="40% - Accent5 3" xfId="737"/>
    <cellStyle name="40% - Accent5 3 2" xfId="738"/>
    <cellStyle name="40% - Accent5 4" xfId="739"/>
    <cellStyle name="40% - Accent5 5" xfId="740"/>
    <cellStyle name="40% - Accent5 6" xfId="741"/>
    <cellStyle name="40% - Accent5 7" xfId="742"/>
    <cellStyle name="40% - Accent5 8" xfId="743"/>
    <cellStyle name="40% - Accent5 9" xfId="744"/>
    <cellStyle name="40% - Accent6 10" xfId="745"/>
    <cellStyle name="40% - Accent6 11" xfId="746"/>
    <cellStyle name="40% - Accent6 12" xfId="747"/>
    <cellStyle name="40% - Accent6 13" xfId="748"/>
    <cellStyle name="40% - Accent6 14" xfId="749"/>
    <cellStyle name="40% - Accent6 15" xfId="750"/>
    <cellStyle name="40% - Accent6 16" xfId="751"/>
    <cellStyle name="40% - Accent6 17" xfId="752"/>
    <cellStyle name="40% - Accent6 18" xfId="753"/>
    <cellStyle name="40% - Accent6 19" xfId="754"/>
    <cellStyle name="40% - Accent6 2" xfId="755"/>
    <cellStyle name="40% - Accent6 2 2" xfId="756"/>
    <cellStyle name="40% - Accent6 2 3" xfId="1309"/>
    <cellStyle name="40% - Accent6 3" xfId="757"/>
    <cellStyle name="40% - Accent6 3 2" xfId="758"/>
    <cellStyle name="40% - Accent6 4" xfId="759"/>
    <cellStyle name="40% - Accent6 5" xfId="760"/>
    <cellStyle name="40% - Accent6 6" xfId="761"/>
    <cellStyle name="40% - Accent6 7" xfId="762"/>
    <cellStyle name="40% - Accent6 8" xfId="763"/>
    <cellStyle name="40% - Accent6 9" xfId="764"/>
    <cellStyle name="60% - Accent1 2" xfId="765"/>
    <cellStyle name="60% - Accent1 3" xfId="766"/>
    <cellStyle name="60% - Accent1 4" xfId="767"/>
    <cellStyle name="60% - Accent1 5" xfId="768"/>
    <cellStyle name="60% - Accent1 6" xfId="769"/>
    <cellStyle name="60% - Accent1 7" xfId="770"/>
    <cellStyle name="60% - Accent1 8" xfId="771"/>
    <cellStyle name="60% - Accent1 9" xfId="772"/>
    <cellStyle name="60% - Accent2 2" xfId="773"/>
    <cellStyle name="60% - Accent2 3" xfId="774"/>
    <cellStyle name="60% - Accent2 4" xfId="775"/>
    <cellStyle name="60% - Accent2 5" xfId="776"/>
    <cellStyle name="60% - Accent2 6" xfId="777"/>
    <cellStyle name="60% - Accent2 7" xfId="778"/>
    <cellStyle name="60% - Accent2 8" xfId="779"/>
    <cellStyle name="60% - Accent2 9" xfId="780"/>
    <cellStyle name="60% - Accent3 2" xfId="781"/>
    <cellStyle name="60% - Accent3 3" xfId="782"/>
    <cellStyle name="60% - Accent3 4" xfId="783"/>
    <cellStyle name="60% - Accent3 5" xfId="784"/>
    <cellStyle name="60% - Accent3 6" xfId="785"/>
    <cellStyle name="60% - Accent3 7" xfId="786"/>
    <cellStyle name="60% - Accent3 8" xfId="787"/>
    <cellStyle name="60% - Accent3 9" xfId="788"/>
    <cellStyle name="60% - Accent4 2" xfId="789"/>
    <cellStyle name="60% - Accent4 3" xfId="790"/>
    <cellStyle name="60% - Accent4 4" xfId="791"/>
    <cellStyle name="60% - Accent4 5" xfId="792"/>
    <cellStyle name="60% - Accent4 6" xfId="793"/>
    <cellStyle name="60% - Accent4 7" xfId="794"/>
    <cellStyle name="60% - Accent4 8" xfId="795"/>
    <cellStyle name="60% - Accent4 9" xfId="796"/>
    <cellStyle name="60% - Accent5 2" xfId="797"/>
    <cellStyle name="60% - Accent5 3" xfId="798"/>
    <cellStyle name="60% - Accent5 4" xfId="799"/>
    <cellStyle name="60% - Accent5 5" xfId="800"/>
    <cellStyle name="60% - Accent5 6" xfId="801"/>
    <cellStyle name="60% - Accent5 7" xfId="802"/>
    <cellStyle name="60% - Accent5 8" xfId="803"/>
    <cellStyle name="60% - Accent5 9" xfId="804"/>
    <cellStyle name="60% - Accent6 2" xfId="805"/>
    <cellStyle name="60% - Accent6 3" xfId="806"/>
    <cellStyle name="60% - Accent6 4" xfId="807"/>
    <cellStyle name="60% - Accent6 5" xfId="808"/>
    <cellStyle name="60% - Accent6 6" xfId="809"/>
    <cellStyle name="60% - Accent6 7" xfId="810"/>
    <cellStyle name="60% - Accent6 8" xfId="811"/>
    <cellStyle name="60% - Accent6 9" xfId="812"/>
    <cellStyle name="Accent1 - 20%" xfId="27"/>
    <cellStyle name="Accent1 - 40%" xfId="28"/>
    <cellStyle name="Accent1 - 60%" xfId="29"/>
    <cellStyle name="Accent1 10" xfId="813"/>
    <cellStyle name="Accent1 11" xfId="814"/>
    <cellStyle name="Accent1 12" xfId="815"/>
    <cellStyle name="Accent1 13" xfId="816"/>
    <cellStyle name="Accent1 14" xfId="817"/>
    <cellStyle name="Accent1 15" xfId="818"/>
    <cellStyle name="Accent1 16" xfId="819"/>
    <cellStyle name="Accent1 17" xfId="820"/>
    <cellStyle name="Accent1 18" xfId="821"/>
    <cellStyle name="Accent1 19" xfId="822"/>
    <cellStyle name="Accent1 2" xfId="823"/>
    <cellStyle name="Accent1 20" xfId="824"/>
    <cellStyle name="Accent1 21" xfId="825"/>
    <cellStyle name="Accent1 22" xfId="826"/>
    <cellStyle name="Accent1 23" xfId="827"/>
    <cellStyle name="Accent1 24" xfId="828"/>
    <cellStyle name="Accent1 25" xfId="829"/>
    <cellStyle name="Accent1 26" xfId="830"/>
    <cellStyle name="Accent1 27" xfId="831"/>
    <cellStyle name="Accent1 28" xfId="832"/>
    <cellStyle name="Accent1 29" xfId="833"/>
    <cellStyle name="Accent1 3" xfId="834"/>
    <cellStyle name="Accent1 30" xfId="835"/>
    <cellStyle name="Accent1 31" xfId="836"/>
    <cellStyle name="Accent1 32" xfId="837"/>
    <cellStyle name="Accent1 33" xfId="838"/>
    <cellStyle name="Accent1 34" xfId="839"/>
    <cellStyle name="Accent1 35" xfId="840"/>
    <cellStyle name="Accent1 36" xfId="841"/>
    <cellStyle name="Accent1 37" xfId="842"/>
    <cellStyle name="Accent1 38" xfId="843"/>
    <cellStyle name="Accent1 39" xfId="844"/>
    <cellStyle name="Accent1 4" xfId="845"/>
    <cellStyle name="Accent1 40" xfId="846"/>
    <cellStyle name="Accent1 5" xfId="847"/>
    <cellStyle name="Accent1 6" xfId="848"/>
    <cellStyle name="Accent1 7" xfId="849"/>
    <cellStyle name="Accent1 8" xfId="850"/>
    <cellStyle name="Accent1 9" xfId="851"/>
    <cellStyle name="Accent2 - 20%" xfId="30"/>
    <cellStyle name="Accent2 - 40%" xfId="31"/>
    <cellStyle name="Accent2 - 60%" xfId="32"/>
    <cellStyle name="Accent2 10" xfId="852"/>
    <cellStyle name="Accent2 11" xfId="853"/>
    <cellStyle name="Accent2 12" xfId="854"/>
    <cellStyle name="Accent2 13" xfId="855"/>
    <cellStyle name="Accent2 14" xfId="856"/>
    <cellStyle name="Accent2 15" xfId="857"/>
    <cellStyle name="Accent2 16" xfId="858"/>
    <cellStyle name="Accent2 17" xfId="859"/>
    <cellStyle name="Accent2 18" xfId="860"/>
    <cellStyle name="Accent2 19" xfId="861"/>
    <cellStyle name="Accent2 2" xfId="862"/>
    <cellStyle name="Accent2 20" xfId="863"/>
    <cellStyle name="Accent2 21" xfId="864"/>
    <cellStyle name="Accent2 22" xfId="865"/>
    <cellStyle name="Accent2 23" xfId="866"/>
    <cellStyle name="Accent2 24" xfId="867"/>
    <cellStyle name="Accent2 25" xfId="868"/>
    <cellStyle name="Accent2 26" xfId="869"/>
    <cellStyle name="Accent2 27" xfId="870"/>
    <cellStyle name="Accent2 28" xfId="871"/>
    <cellStyle name="Accent2 29" xfId="872"/>
    <cellStyle name="Accent2 3" xfId="873"/>
    <cellStyle name="Accent2 30" xfId="874"/>
    <cellStyle name="Accent2 31" xfId="875"/>
    <cellStyle name="Accent2 32" xfId="876"/>
    <cellStyle name="Accent2 33" xfId="877"/>
    <cellStyle name="Accent2 34" xfId="878"/>
    <cellStyle name="Accent2 35" xfId="879"/>
    <cellStyle name="Accent2 36" xfId="880"/>
    <cellStyle name="Accent2 37" xfId="881"/>
    <cellStyle name="Accent2 38" xfId="882"/>
    <cellStyle name="Accent2 39" xfId="883"/>
    <cellStyle name="Accent2 4" xfId="884"/>
    <cellStyle name="Accent2 40" xfId="885"/>
    <cellStyle name="Accent2 5" xfId="886"/>
    <cellStyle name="Accent2 6" xfId="887"/>
    <cellStyle name="Accent2 7" xfId="888"/>
    <cellStyle name="Accent2 8" xfId="889"/>
    <cellStyle name="Accent2 9" xfId="890"/>
    <cellStyle name="Accent3 - 20%" xfId="33"/>
    <cellStyle name="Accent3 - 40%" xfId="34"/>
    <cellStyle name="Accent3 - 60%" xfId="35"/>
    <cellStyle name="Accent3 10" xfId="891"/>
    <cellStyle name="Accent3 11" xfId="892"/>
    <cellStyle name="Accent3 12" xfId="893"/>
    <cellStyle name="Accent3 13" xfId="894"/>
    <cellStyle name="Accent3 14" xfId="895"/>
    <cellStyle name="Accent3 15" xfId="896"/>
    <cellStyle name="Accent3 16" xfId="897"/>
    <cellStyle name="Accent3 17" xfId="898"/>
    <cellStyle name="Accent3 18" xfId="899"/>
    <cellStyle name="Accent3 19" xfId="900"/>
    <cellStyle name="Accent3 2" xfId="901"/>
    <cellStyle name="Accent3 20" xfId="902"/>
    <cellStyle name="Accent3 21" xfId="903"/>
    <cellStyle name="Accent3 22" xfId="904"/>
    <cellStyle name="Accent3 23" xfId="905"/>
    <cellStyle name="Accent3 24" xfId="906"/>
    <cellStyle name="Accent3 25" xfId="907"/>
    <cellStyle name="Accent3 26" xfId="908"/>
    <cellStyle name="Accent3 27" xfId="909"/>
    <cellStyle name="Accent3 28" xfId="910"/>
    <cellStyle name="Accent3 29" xfId="911"/>
    <cellStyle name="Accent3 3" xfId="912"/>
    <cellStyle name="Accent3 30" xfId="913"/>
    <cellStyle name="Accent3 31" xfId="914"/>
    <cellStyle name="Accent3 32" xfId="915"/>
    <cellStyle name="Accent3 33" xfId="916"/>
    <cellStyle name="Accent3 34" xfId="917"/>
    <cellStyle name="Accent3 35" xfId="918"/>
    <cellStyle name="Accent3 36" xfId="919"/>
    <cellStyle name="Accent3 37" xfId="920"/>
    <cellStyle name="Accent3 38" xfId="921"/>
    <cellStyle name="Accent3 39" xfId="922"/>
    <cellStyle name="Accent3 4" xfId="923"/>
    <cellStyle name="Accent3 40" xfId="924"/>
    <cellStyle name="Accent3 5" xfId="925"/>
    <cellStyle name="Accent3 6" xfId="926"/>
    <cellStyle name="Accent3 7" xfId="927"/>
    <cellStyle name="Accent3 8" xfId="928"/>
    <cellStyle name="Accent3 9" xfId="929"/>
    <cellStyle name="Accent4 - 20%" xfId="36"/>
    <cellStyle name="Accent4 - 40%" xfId="37"/>
    <cellStyle name="Accent4 - 60%" xfId="38"/>
    <cellStyle name="Accent4 10" xfId="930"/>
    <cellStyle name="Accent4 11" xfId="931"/>
    <cellStyle name="Accent4 12" xfId="932"/>
    <cellStyle name="Accent4 13" xfId="933"/>
    <cellStyle name="Accent4 14" xfId="934"/>
    <cellStyle name="Accent4 15" xfId="935"/>
    <cellStyle name="Accent4 16" xfId="936"/>
    <cellStyle name="Accent4 17" xfId="937"/>
    <cellStyle name="Accent4 18" xfId="938"/>
    <cellStyle name="Accent4 19" xfId="939"/>
    <cellStyle name="Accent4 2" xfId="940"/>
    <cellStyle name="Accent4 20" xfId="941"/>
    <cellStyle name="Accent4 21" xfId="942"/>
    <cellStyle name="Accent4 22" xfId="943"/>
    <cellStyle name="Accent4 23" xfId="944"/>
    <cellStyle name="Accent4 24" xfId="945"/>
    <cellStyle name="Accent4 25" xfId="946"/>
    <cellStyle name="Accent4 26" xfId="947"/>
    <cellStyle name="Accent4 27" xfId="948"/>
    <cellStyle name="Accent4 28" xfId="949"/>
    <cellStyle name="Accent4 29" xfId="950"/>
    <cellStyle name="Accent4 3" xfId="951"/>
    <cellStyle name="Accent4 30" xfId="952"/>
    <cellStyle name="Accent4 31" xfId="953"/>
    <cellStyle name="Accent4 32" xfId="954"/>
    <cellStyle name="Accent4 33" xfId="955"/>
    <cellStyle name="Accent4 34" xfId="956"/>
    <cellStyle name="Accent4 35" xfId="957"/>
    <cellStyle name="Accent4 36" xfId="958"/>
    <cellStyle name="Accent4 37" xfId="959"/>
    <cellStyle name="Accent4 38" xfId="960"/>
    <cellStyle name="Accent4 39" xfId="961"/>
    <cellStyle name="Accent4 4" xfId="962"/>
    <cellStyle name="Accent4 40" xfId="963"/>
    <cellStyle name="Accent4 5" xfId="964"/>
    <cellStyle name="Accent4 6" xfId="965"/>
    <cellStyle name="Accent4 7" xfId="966"/>
    <cellStyle name="Accent4 8" xfId="967"/>
    <cellStyle name="Accent4 9" xfId="968"/>
    <cellStyle name="Accent5 - 20%" xfId="39"/>
    <cellStyle name="Accent5 - 40%" xfId="40"/>
    <cellStyle name="Accent5 - 60%" xfId="41"/>
    <cellStyle name="Accent5 10" xfId="969"/>
    <cellStyle name="Accent5 11" xfId="970"/>
    <cellStyle name="Accent5 12" xfId="971"/>
    <cellStyle name="Accent5 13" xfId="972"/>
    <cellStyle name="Accent5 14" xfId="973"/>
    <cellStyle name="Accent5 15" xfId="974"/>
    <cellStyle name="Accent5 16" xfId="975"/>
    <cellStyle name="Accent5 17" xfId="976"/>
    <cellStyle name="Accent5 18" xfId="977"/>
    <cellStyle name="Accent5 19" xfId="978"/>
    <cellStyle name="Accent5 2" xfId="979"/>
    <cellStyle name="Accent5 20" xfId="980"/>
    <cellStyle name="Accent5 21" xfId="981"/>
    <cellStyle name="Accent5 22" xfId="982"/>
    <cellStyle name="Accent5 23" xfId="983"/>
    <cellStyle name="Accent5 24" xfId="984"/>
    <cellStyle name="Accent5 25" xfId="985"/>
    <cellStyle name="Accent5 26" xfId="986"/>
    <cellStyle name="Accent5 27" xfId="987"/>
    <cellStyle name="Accent5 28" xfId="988"/>
    <cellStyle name="Accent5 29" xfId="989"/>
    <cellStyle name="Accent5 3" xfId="990"/>
    <cellStyle name="Accent5 30" xfId="991"/>
    <cellStyle name="Accent5 31" xfId="992"/>
    <cellStyle name="Accent5 32" xfId="993"/>
    <cellStyle name="Accent5 33" xfId="994"/>
    <cellStyle name="Accent5 34" xfId="995"/>
    <cellStyle name="Accent5 35" xfId="996"/>
    <cellStyle name="Accent5 36" xfId="997"/>
    <cellStyle name="Accent5 37" xfId="998"/>
    <cellStyle name="Accent5 38" xfId="999"/>
    <cellStyle name="Accent5 39" xfId="1000"/>
    <cellStyle name="Accent5 4" xfId="1001"/>
    <cellStyle name="Accent5 40" xfId="1002"/>
    <cellStyle name="Accent5 5" xfId="1003"/>
    <cellStyle name="Accent5 6" xfId="1004"/>
    <cellStyle name="Accent5 7" xfId="1005"/>
    <cellStyle name="Accent5 8" xfId="1006"/>
    <cellStyle name="Accent5 9" xfId="1007"/>
    <cellStyle name="Accent6 - 20%" xfId="42"/>
    <cellStyle name="Accent6 - 40%" xfId="43"/>
    <cellStyle name="Accent6 - 60%" xfId="44"/>
    <cellStyle name="Accent6 10" xfId="1008"/>
    <cellStyle name="Accent6 11" xfId="1009"/>
    <cellStyle name="Accent6 12" xfId="1010"/>
    <cellStyle name="Accent6 13" xfId="1011"/>
    <cellStyle name="Accent6 14" xfId="1012"/>
    <cellStyle name="Accent6 15" xfId="1013"/>
    <cellStyle name="Accent6 16" xfId="1014"/>
    <cellStyle name="Accent6 17" xfId="1015"/>
    <cellStyle name="Accent6 18" xfId="1016"/>
    <cellStyle name="Accent6 19" xfId="1017"/>
    <cellStyle name="Accent6 2" xfId="1018"/>
    <cellStyle name="Accent6 20" xfId="1019"/>
    <cellStyle name="Accent6 21" xfId="1020"/>
    <cellStyle name="Accent6 22" xfId="1021"/>
    <cellStyle name="Accent6 23" xfId="1022"/>
    <cellStyle name="Accent6 24" xfId="1023"/>
    <cellStyle name="Accent6 25" xfId="1024"/>
    <cellStyle name="Accent6 26" xfId="1025"/>
    <cellStyle name="Accent6 27" xfId="1026"/>
    <cellStyle name="Accent6 28" xfId="1027"/>
    <cellStyle name="Accent6 29" xfId="1028"/>
    <cellStyle name="Accent6 3" xfId="1029"/>
    <cellStyle name="Accent6 30" xfId="1030"/>
    <cellStyle name="Accent6 31" xfId="1031"/>
    <cellStyle name="Accent6 32" xfId="1032"/>
    <cellStyle name="Accent6 33" xfId="1033"/>
    <cellStyle name="Accent6 34" xfId="1034"/>
    <cellStyle name="Accent6 35" xfId="1035"/>
    <cellStyle name="Accent6 36" xfId="1036"/>
    <cellStyle name="Accent6 37" xfId="1037"/>
    <cellStyle name="Accent6 38" xfId="1038"/>
    <cellStyle name="Accent6 39" xfId="1039"/>
    <cellStyle name="Accent6 4" xfId="1040"/>
    <cellStyle name="Accent6 40" xfId="1041"/>
    <cellStyle name="Accent6 5" xfId="1042"/>
    <cellStyle name="Accent6 6" xfId="1043"/>
    <cellStyle name="Accent6 7" xfId="1044"/>
    <cellStyle name="Accent6 8" xfId="1045"/>
    <cellStyle name="Accent6 9" xfId="1046"/>
    <cellStyle name="Bad 2" xfId="1047"/>
    <cellStyle name="Bad 3" xfId="1048"/>
    <cellStyle name="Bad 4" xfId="1049"/>
    <cellStyle name="Bad 5" xfId="1050"/>
    <cellStyle name="Bad 6" xfId="1051"/>
    <cellStyle name="Bad 7" xfId="1052"/>
    <cellStyle name="Bad 8" xfId="1053"/>
    <cellStyle name="Bad 9" xfId="1054"/>
    <cellStyle name="blank" xfId="1055"/>
    <cellStyle name="Calc Currency (0)" xfId="45"/>
    <cellStyle name="Calculation 2" xfId="1056"/>
    <cellStyle name="Calculation 3" xfId="1057"/>
    <cellStyle name="Calculation 4" xfId="1058"/>
    <cellStyle name="Calculation 5" xfId="1059"/>
    <cellStyle name="Calculation 6" xfId="1060"/>
    <cellStyle name="Calculation 7" xfId="1061"/>
    <cellStyle name="Calculation 8" xfId="1062"/>
    <cellStyle name="Calculation 9" xfId="1063"/>
    <cellStyle name="Check Cell 2" xfId="1064"/>
    <cellStyle name="Check Cell 3" xfId="1065"/>
    <cellStyle name="Check Cell 4" xfId="1066"/>
    <cellStyle name="Check Cell 5" xfId="1067"/>
    <cellStyle name="Check Cell 6" xfId="1068"/>
    <cellStyle name="Check Cell 7" xfId="1069"/>
    <cellStyle name="Check Cell 8" xfId="1070"/>
    <cellStyle name="Check Cell 9" xfId="1071"/>
    <cellStyle name="CheckCell" xfId="46"/>
    <cellStyle name="CheckCell 2" xfId="282"/>
    <cellStyle name="CheckCell 3" xfId="283"/>
    <cellStyle name="Comma" xfId="47" builtinId="3"/>
    <cellStyle name="Comma [0] 2" xfId="225"/>
    <cellStyle name="Comma [0] 2 2" xfId="230"/>
    <cellStyle name="Comma [0] 2 3" xfId="284"/>
    <cellStyle name="Comma [0] 3" xfId="232"/>
    <cellStyle name="Comma 10" xfId="1072"/>
    <cellStyle name="Comma 11" xfId="1073"/>
    <cellStyle name="Comma 12" xfId="224"/>
    <cellStyle name="Comma 13" xfId="1074"/>
    <cellStyle name="Comma 14" xfId="1075"/>
    <cellStyle name="Comma 15" xfId="1296"/>
    <cellStyle name="Comma 2" xfId="48"/>
    <cellStyle name="Comma 2 2" xfId="49"/>
    <cellStyle name="Comma 2 2 2" xfId="285"/>
    <cellStyle name="Comma 2 2 3" xfId="286"/>
    <cellStyle name="Comma 2 3" xfId="287"/>
    <cellStyle name="Comma 2 4" xfId="288"/>
    <cellStyle name="Comma 3" xfId="50"/>
    <cellStyle name="Comma 3 2" xfId="1076"/>
    <cellStyle name="Comma 3 3" xfId="1077"/>
    <cellStyle name="Comma 4" xfId="51"/>
    <cellStyle name="Comma 4 2" xfId="52"/>
    <cellStyle name="Comma 4 2 2" xfId="289"/>
    <cellStyle name="Comma 4 2 3" xfId="290"/>
    <cellStyle name="Comma 4 3" xfId="291"/>
    <cellStyle name="Comma 4 4" xfId="292"/>
    <cellStyle name="Comma 5" xfId="53"/>
    <cellStyle name="Comma 5 2" xfId="293"/>
    <cellStyle name="Comma 5 3" xfId="294"/>
    <cellStyle name="Comma 6" xfId="54"/>
    <cellStyle name="Comma 6 2" xfId="295"/>
    <cellStyle name="Comma 6 2 2" xfId="296"/>
    <cellStyle name="Comma 6 3" xfId="297"/>
    <cellStyle name="Comma 6 4" xfId="298"/>
    <cellStyle name="Comma 7" xfId="1078"/>
    <cellStyle name="Comma 8" xfId="1079"/>
    <cellStyle name="Comma 9" xfId="1080"/>
    <cellStyle name="Comma0" xfId="55"/>
    <cellStyle name="Comma0 - Style2" xfId="56"/>
    <cellStyle name="Comma0 - Style4" xfId="57"/>
    <cellStyle name="Comma0 - Style5" xfId="58"/>
    <cellStyle name="Comma0 2" xfId="299"/>
    <cellStyle name="Comma0_00COS Ind Allocators" xfId="59"/>
    <cellStyle name="Comma1 - Style1" xfId="60"/>
    <cellStyle name="Copied" xfId="61"/>
    <cellStyle name="COST1" xfId="62"/>
    <cellStyle name="Curren - Style1" xfId="63"/>
    <cellStyle name="Curren - Style2" xfId="64"/>
    <cellStyle name="Curren - Style5" xfId="65"/>
    <cellStyle name="Curren - Style6" xfId="66"/>
    <cellStyle name="Currency 10" xfId="1081"/>
    <cellStyle name="Currency 11" xfId="1082"/>
    <cellStyle name="Currency 2" xfId="67"/>
    <cellStyle name="Currency 2 2" xfId="300"/>
    <cellStyle name="Currency 2 3" xfId="301"/>
    <cellStyle name="Currency 3" xfId="68"/>
    <cellStyle name="Currency 3 2" xfId="69"/>
    <cellStyle name="Currency 3 2 2" xfId="302"/>
    <cellStyle name="Currency 3 2 3" xfId="303"/>
    <cellStyle name="Currency 3 3" xfId="304"/>
    <cellStyle name="Currency 3 4" xfId="305"/>
    <cellStyle name="Currency 4" xfId="70"/>
    <cellStyle name="Currency 4 2" xfId="306"/>
    <cellStyle name="Currency 4 2 2" xfId="307"/>
    <cellStyle name="Currency 4 3" xfId="308"/>
    <cellStyle name="Currency 4 4" xfId="309"/>
    <cellStyle name="Currency 5" xfId="310"/>
    <cellStyle name="Currency 6" xfId="1083"/>
    <cellStyle name="Currency 7" xfId="1084"/>
    <cellStyle name="Currency 8" xfId="1085"/>
    <cellStyle name="Currency 9" xfId="1086"/>
    <cellStyle name="Currency0" xfId="71"/>
    <cellStyle name="Date" xfId="72"/>
    <cellStyle name="Date 2" xfId="311"/>
    <cellStyle name="Emphasis 1" xfId="73"/>
    <cellStyle name="Emphasis 2" xfId="74"/>
    <cellStyle name="Emphasis 3" xfId="75"/>
    <cellStyle name="Entered" xfId="76"/>
    <cellStyle name="Entered 2" xfId="312"/>
    <cellStyle name="Entered 3" xfId="313"/>
    <cellStyle name="Explanatory Text 2" xfId="1087"/>
    <cellStyle name="Explanatory Text 3" xfId="1088"/>
    <cellStyle name="Explanatory Text 4" xfId="1089"/>
    <cellStyle name="Explanatory Text 5" xfId="1090"/>
    <cellStyle name="Explanatory Text 6" xfId="1091"/>
    <cellStyle name="Explanatory Text 7" xfId="1092"/>
    <cellStyle name="Explanatory Text 8" xfId="1093"/>
    <cellStyle name="Explanatory Text 9" xfId="1094"/>
    <cellStyle name="Fixed" xfId="77"/>
    <cellStyle name="Fixed3 - Style3" xfId="78"/>
    <cellStyle name="Good 2" xfId="1095"/>
    <cellStyle name="Good 3" xfId="1096"/>
    <cellStyle name="Good 4" xfId="1097"/>
    <cellStyle name="Good 5" xfId="1098"/>
    <cellStyle name="Good 6" xfId="1099"/>
    <cellStyle name="Good 7" xfId="1100"/>
    <cellStyle name="Good 8" xfId="1101"/>
    <cellStyle name="Good 9" xfId="1102"/>
    <cellStyle name="Grey" xfId="79"/>
    <cellStyle name="Header" xfId="1103"/>
    <cellStyle name="Header1" xfId="80"/>
    <cellStyle name="Header2" xfId="81"/>
    <cellStyle name="Heading" xfId="1104"/>
    <cellStyle name="Heading 1 2" xfId="1105"/>
    <cellStyle name="Heading 1 3" xfId="1106"/>
    <cellStyle name="Heading 1 4" xfId="1107"/>
    <cellStyle name="Heading 1 5" xfId="1108"/>
    <cellStyle name="Heading 1 6" xfId="1109"/>
    <cellStyle name="Heading 1 7" xfId="1110"/>
    <cellStyle name="Heading 1 8" xfId="1111"/>
    <cellStyle name="Heading 1 9" xfId="1112"/>
    <cellStyle name="Heading 2 2" xfId="1113"/>
    <cellStyle name="Heading 2 3" xfId="1114"/>
    <cellStyle name="Heading 2 4" xfId="1115"/>
    <cellStyle name="Heading 2 5" xfId="1116"/>
    <cellStyle name="Heading 2 6" xfId="1117"/>
    <cellStyle name="Heading 2 7" xfId="1118"/>
    <cellStyle name="Heading 2 8" xfId="1119"/>
    <cellStyle name="Heading 2 9" xfId="1120"/>
    <cellStyle name="Heading 3 2" xfId="1121"/>
    <cellStyle name="Heading 3 3" xfId="1122"/>
    <cellStyle name="Heading 3 4" xfId="1123"/>
    <cellStyle name="Heading 3 5" xfId="1124"/>
    <cellStyle name="Heading 3 6" xfId="1125"/>
    <cellStyle name="Heading 3 7" xfId="1126"/>
    <cellStyle name="Heading 3 8" xfId="1127"/>
    <cellStyle name="Heading 3 9" xfId="1128"/>
    <cellStyle name="Heading 4 2" xfId="1129"/>
    <cellStyle name="Heading 4 3" xfId="1130"/>
    <cellStyle name="Heading 4 4" xfId="1131"/>
    <cellStyle name="Heading 4 5" xfId="1132"/>
    <cellStyle name="Heading 4 6" xfId="1133"/>
    <cellStyle name="Heading 4 7" xfId="1134"/>
    <cellStyle name="Heading 4 8" xfId="1135"/>
    <cellStyle name="Heading 4 9" xfId="1136"/>
    <cellStyle name="Heading1" xfId="82"/>
    <cellStyle name="Heading2" xfId="83"/>
    <cellStyle name="Input [yellow]" xfId="84"/>
    <cellStyle name="Input 10" xfId="1137"/>
    <cellStyle name="Input 11" xfId="1138"/>
    <cellStyle name="Input 12" xfId="1139"/>
    <cellStyle name="Input 13" xfId="1140"/>
    <cellStyle name="Input 14" xfId="1141"/>
    <cellStyle name="Input 15" xfId="1142"/>
    <cellStyle name="Input 16" xfId="1143"/>
    <cellStyle name="Input 17" xfId="1144"/>
    <cellStyle name="Input 18" xfId="1145"/>
    <cellStyle name="Input 19" xfId="1146"/>
    <cellStyle name="Input 2" xfId="1147"/>
    <cellStyle name="Input 20" xfId="1148"/>
    <cellStyle name="Input 21" xfId="1149"/>
    <cellStyle name="Input 22" xfId="1150"/>
    <cellStyle name="Input 23" xfId="1151"/>
    <cellStyle name="Input 24" xfId="1152"/>
    <cellStyle name="Input 25" xfId="1153"/>
    <cellStyle name="Input 26" xfId="1154"/>
    <cellStyle name="Input 27" xfId="1155"/>
    <cellStyle name="Input 28" xfId="1156"/>
    <cellStyle name="Input 29" xfId="1157"/>
    <cellStyle name="Input 3" xfId="1158"/>
    <cellStyle name="Input 30" xfId="1159"/>
    <cellStyle name="Input 31" xfId="1160"/>
    <cellStyle name="Input 32" xfId="1161"/>
    <cellStyle name="Input 33" xfId="1162"/>
    <cellStyle name="Input 34" xfId="1163"/>
    <cellStyle name="Input 35" xfId="1164"/>
    <cellStyle name="Input 36" xfId="1165"/>
    <cellStyle name="Input 37" xfId="1166"/>
    <cellStyle name="Input 38" xfId="1167"/>
    <cellStyle name="Input 39" xfId="1168"/>
    <cellStyle name="Input 4" xfId="1169"/>
    <cellStyle name="Input 40" xfId="1170"/>
    <cellStyle name="Input 5" xfId="1171"/>
    <cellStyle name="Input 6" xfId="1172"/>
    <cellStyle name="Input 7" xfId="1173"/>
    <cellStyle name="Input 8" xfId="1174"/>
    <cellStyle name="Input 9" xfId="1175"/>
    <cellStyle name="Input Cells" xfId="85"/>
    <cellStyle name="Input Cells Percent" xfId="86"/>
    <cellStyle name="Lines" xfId="87"/>
    <cellStyle name="Lines 2" xfId="314"/>
    <cellStyle name="LINKED" xfId="88"/>
    <cellStyle name="Linked Cell 2" xfId="1176"/>
    <cellStyle name="Linked Cell 3" xfId="1177"/>
    <cellStyle name="Linked Cell 4" xfId="1178"/>
    <cellStyle name="Linked Cell 5" xfId="1179"/>
    <cellStyle name="Linked Cell 6" xfId="1180"/>
    <cellStyle name="Linked Cell 7" xfId="1181"/>
    <cellStyle name="Linked Cell 8" xfId="1182"/>
    <cellStyle name="Linked Cell 9" xfId="1183"/>
    <cellStyle name="modified border" xfId="89"/>
    <cellStyle name="modified border1" xfId="90"/>
    <cellStyle name="Neutral 2" xfId="1184"/>
    <cellStyle name="Neutral 3" xfId="1185"/>
    <cellStyle name="Neutral 4" xfId="1186"/>
    <cellStyle name="Neutral 5" xfId="1187"/>
    <cellStyle name="Neutral 6" xfId="1188"/>
    <cellStyle name="Neutral 7" xfId="1189"/>
    <cellStyle name="Neutral 8" xfId="1190"/>
    <cellStyle name="Neutral 9" xfId="1191"/>
    <cellStyle name="no dec" xfId="91"/>
    <cellStyle name="Normal" xfId="0" builtinId="0"/>
    <cellStyle name="Normal - Style1" xfId="92"/>
    <cellStyle name="Normal - Style1 2" xfId="1192"/>
    <cellStyle name="Normal 10" xfId="93"/>
    <cellStyle name="Normal 10 2" xfId="315"/>
    <cellStyle name="Normal 11" xfId="94"/>
    <cellStyle name="Normal 11 2" xfId="316"/>
    <cellStyle name="Normal 11 3" xfId="317"/>
    <cellStyle name="Normal 12" xfId="95"/>
    <cellStyle name="Normal 12 2" xfId="96"/>
    <cellStyle name="Normal 12 2 2" xfId="318"/>
    <cellStyle name="Normal 12 2 3" xfId="319"/>
    <cellStyle name="Normal 12 3" xfId="320"/>
    <cellStyle name="Normal 12 4" xfId="321"/>
    <cellStyle name="Normal 13" xfId="97"/>
    <cellStyle name="Normal 13 2" xfId="322"/>
    <cellStyle name="Normal 13 3" xfId="323"/>
    <cellStyle name="Normal 14" xfId="98"/>
    <cellStyle name="Normal 14 2" xfId="324"/>
    <cellStyle name="Normal 14 3" xfId="325"/>
    <cellStyle name="Normal 15" xfId="99"/>
    <cellStyle name="Normal 15 2" xfId="326"/>
    <cellStyle name="Normal 15 3" xfId="327"/>
    <cellStyle name="Normal 16" xfId="100"/>
    <cellStyle name="Normal 16 2" xfId="328"/>
    <cellStyle name="Normal 16 2 2" xfId="329"/>
    <cellStyle name="Normal 16 3" xfId="330"/>
    <cellStyle name="Normal 16 4" xfId="331"/>
    <cellStyle name="Normal 17" xfId="201"/>
    <cellStyle name="Normal 17 2" xfId="332"/>
    <cellStyle name="Normal 18" xfId="202"/>
    <cellStyle name="Normal 18 2" xfId="333"/>
    <cellStyle name="Normal 19" xfId="203"/>
    <cellStyle name="Normal 19 2" xfId="334"/>
    <cellStyle name="Normal 2" xfId="101"/>
    <cellStyle name="Normal 2 2" xfId="102"/>
    <cellStyle name="Normal 2 2 2" xfId="229"/>
    <cellStyle name="Normal 2 2 3" xfId="335"/>
    <cellStyle name="Normal 2 2 4" xfId="1324"/>
    <cellStyle name="Normal 2 3" xfId="336"/>
    <cellStyle name="Normal 2 4" xfId="1193"/>
    <cellStyle name="Normal 2 5" xfId="1194"/>
    <cellStyle name="Normal 2 6" xfId="1195"/>
    <cellStyle name="Normal 2 7" xfId="1196"/>
    <cellStyle name="Normal 2 8" xfId="1197"/>
    <cellStyle name="Normal 2_Allocation Method - Working File" xfId="103"/>
    <cellStyle name="Normal 20" xfId="227"/>
    <cellStyle name="Normal 20 2" xfId="231"/>
    <cellStyle name="Normal 20 3" xfId="337"/>
    <cellStyle name="Normal 21" xfId="204"/>
    <cellStyle name="Normal 21 2" xfId="338"/>
    <cellStyle name="Normal 22" xfId="205"/>
    <cellStyle name="Normal 22 2" xfId="339"/>
    <cellStyle name="Normal 23" xfId="206"/>
    <cellStyle name="Normal 23 2" xfId="340"/>
    <cellStyle name="Normal 24" xfId="207"/>
    <cellStyle name="Normal 24 2" xfId="341"/>
    <cellStyle name="Normal 25" xfId="228"/>
    <cellStyle name="Normal 25 2" xfId="342"/>
    <cellStyle name="Normal 25 3" xfId="343"/>
    <cellStyle name="Normal 26" xfId="208"/>
    <cellStyle name="Normal 26 2" xfId="344"/>
    <cellStyle name="Normal 27" xfId="209"/>
    <cellStyle name="Normal 27 2" xfId="345"/>
    <cellStyle name="Normal 28" xfId="210"/>
    <cellStyle name="Normal 28 2" xfId="346"/>
    <cellStyle name="Normal 29" xfId="347"/>
    <cellStyle name="Normal 29 2" xfId="348"/>
    <cellStyle name="Normal 3" xfId="104"/>
    <cellStyle name="Normal 3 2" xfId="349"/>
    <cellStyle name="Normal 3 3" xfId="350"/>
    <cellStyle name="Normal 3 4" xfId="1198"/>
    <cellStyle name="Normal 3 5" xfId="1199"/>
    <cellStyle name="Normal 3 6" xfId="1200"/>
    <cellStyle name="Normal 3 7" xfId="1310"/>
    <cellStyle name="Normal 3_Net Classified Plant" xfId="1201"/>
    <cellStyle name="Normal 30" xfId="351"/>
    <cellStyle name="Normal 30 2" xfId="352"/>
    <cellStyle name="Normal 31" xfId="353"/>
    <cellStyle name="Normal 31 2" xfId="354"/>
    <cellStyle name="Normal 32" xfId="211"/>
    <cellStyle name="Normal 32 2" xfId="355"/>
    <cellStyle name="Normal 33" xfId="356"/>
    <cellStyle name="Normal 33 2" xfId="357"/>
    <cellStyle name="Normal 34" xfId="212"/>
    <cellStyle name="Normal 34 2" xfId="358"/>
    <cellStyle name="Normal 34 3" xfId="489"/>
    <cellStyle name="Normal 35" xfId="213"/>
    <cellStyle name="Normal 35 2" xfId="359"/>
    <cellStyle name="Normal 36" xfId="214"/>
    <cellStyle name="Normal 36 2" xfId="360"/>
    <cellStyle name="Normal 36 3" xfId="490"/>
    <cellStyle name="Normal 37" xfId="215"/>
    <cellStyle name="Normal 37 2" xfId="361"/>
    <cellStyle name="Normal 38" xfId="362"/>
    <cellStyle name="Normal 38 2" xfId="363"/>
    <cellStyle name="Normal 39" xfId="216"/>
    <cellStyle name="Normal 39 2" xfId="364"/>
    <cellStyle name="Normal 4" xfId="105"/>
    <cellStyle name="Normal 4 2" xfId="106"/>
    <cellStyle name="Normal 4 2 2" xfId="365"/>
    <cellStyle name="Normal 4 2 3" xfId="366"/>
    <cellStyle name="Normal 4 3" xfId="1202"/>
    <cellStyle name="Normal 4 4" xfId="1203"/>
    <cellStyle name="Normal 4 5" xfId="1204"/>
    <cellStyle name="Normal 4 6" xfId="1205"/>
    <cellStyle name="Normal 40" xfId="222"/>
    <cellStyle name="Normal 40 2" xfId="367"/>
    <cellStyle name="Normal 41" xfId="217"/>
    <cellStyle name="Normal 41 2" xfId="368"/>
    <cellStyle name="Normal 42" xfId="218"/>
    <cellStyle name="Normal 42 2" xfId="369"/>
    <cellStyle name="Normal 43" xfId="219"/>
    <cellStyle name="Normal 43 2" xfId="370"/>
    <cellStyle name="Normal 44" xfId="220"/>
    <cellStyle name="Normal 44 2" xfId="371"/>
    <cellStyle name="Normal 45" xfId="372"/>
    <cellStyle name="Normal 45 2" xfId="373"/>
    <cellStyle name="Normal 46" xfId="374"/>
    <cellStyle name="Normal 46 2" xfId="375"/>
    <cellStyle name="Normal 47" xfId="376"/>
    <cellStyle name="Normal 47 2" xfId="377"/>
    <cellStyle name="Normal 48" xfId="378"/>
    <cellStyle name="Normal 48 2" xfId="379"/>
    <cellStyle name="Normal 49" xfId="380"/>
    <cellStyle name="Normal 49 2" xfId="381"/>
    <cellStyle name="Normal 5" xfId="107"/>
    <cellStyle name="Normal 5 2" xfId="108"/>
    <cellStyle name="Normal 5 2 2" xfId="382"/>
    <cellStyle name="Normal 5 2 3" xfId="383"/>
    <cellStyle name="Normal 5 3" xfId="1206"/>
    <cellStyle name="Normal 5 4" xfId="1207"/>
    <cellStyle name="Normal 5 5" xfId="1208"/>
    <cellStyle name="Normal 50" xfId="384"/>
    <cellStyle name="Normal 50 2" xfId="385"/>
    <cellStyle name="Normal 51" xfId="386"/>
    <cellStyle name="Normal 51 2" xfId="387"/>
    <cellStyle name="Normal 52" xfId="388"/>
    <cellStyle name="Normal 52 2" xfId="389"/>
    <cellStyle name="Normal 53" xfId="390"/>
    <cellStyle name="Normal 53 2" xfId="391"/>
    <cellStyle name="Normal 54" xfId="392"/>
    <cellStyle name="Normal 54 2" xfId="393"/>
    <cellStyle name="Normal 55" xfId="394"/>
    <cellStyle name="Normal 55 2" xfId="395"/>
    <cellStyle name="Normal 56" xfId="396"/>
    <cellStyle name="Normal 56 2" xfId="397"/>
    <cellStyle name="Normal 57" xfId="398"/>
    <cellStyle name="Normal 57 2" xfId="399"/>
    <cellStyle name="Normal 58" xfId="400"/>
    <cellStyle name="Normal 58 2" xfId="401"/>
    <cellStyle name="Normal 59" xfId="402"/>
    <cellStyle name="Normal 59 2" xfId="403"/>
    <cellStyle name="Normal 6" xfId="109"/>
    <cellStyle name="Normal 6 2" xfId="110"/>
    <cellStyle name="Normal 6 2 2" xfId="404"/>
    <cellStyle name="Normal 6 2 3" xfId="405"/>
    <cellStyle name="Normal 60" xfId="406"/>
    <cellStyle name="Normal 60 2" xfId="407"/>
    <cellStyle name="Normal 61" xfId="408"/>
    <cellStyle name="Normal 61 2" xfId="409"/>
    <cellStyle name="Normal 62" xfId="410"/>
    <cellStyle name="Normal 63" xfId="488"/>
    <cellStyle name="Normal 64" xfId="1295"/>
    <cellStyle name="Normal 65" xfId="1297"/>
    <cellStyle name="Normal 68" xfId="1323"/>
    <cellStyle name="Normal 7" xfId="111"/>
    <cellStyle name="Normal 7 2" xfId="112"/>
    <cellStyle name="Normal 7 2 2" xfId="411"/>
    <cellStyle name="Normal 7 2 3" xfId="412"/>
    <cellStyle name="Normal 7 3" xfId="413"/>
    <cellStyle name="Normal 7 4" xfId="414"/>
    <cellStyle name="Normal 70" xfId="1322"/>
    <cellStyle name="Normal 8" xfId="113"/>
    <cellStyle name="Normal 8 2" xfId="114"/>
    <cellStyle name="Normal 8 2 2" xfId="415"/>
    <cellStyle name="Normal 8 2 3" xfId="416"/>
    <cellStyle name="Normal 8 3" xfId="417"/>
    <cellStyle name="Normal 8 4" xfId="418"/>
    <cellStyle name="Normal 9" xfId="115"/>
    <cellStyle name="Normal 9 2" xfId="116"/>
    <cellStyle name="Normal 9 2 2" xfId="419"/>
    <cellStyle name="Normal 9 2 3" xfId="420"/>
    <cellStyle name="Normal 9 3" xfId="421"/>
    <cellStyle name="Note 10" xfId="1209"/>
    <cellStyle name="Note 10 2" xfId="1210"/>
    <cellStyle name="Note 11" xfId="1211"/>
    <cellStyle name="Note 11 2" xfId="1212"/>
    <cellStyle name="Note 12" xfId="1213"/>
    <cellStyle name="Note 12 2" xfId="1214"/>
    <cellStyle name="Note 13" xfId="1215"/>
    <cellStyle name="Note 14" xfId="1216"/>
    <cellStyle name="Note 15" xfId="1217"/>
    <cellStyle name="Note 16" xfId="1218"/>
    <cellStyle name="Note 17" xfId="1219"/>
    <cellStyle name="Note 18" xfId="1220"/>
    <cellStyle name="Note 19" xfId="1221"/>
    <cellStyle name="Note 2" xfId="117"/>
    <cellStyle name="Note 2 2" xfId="1222"/>
    <cellStyle name="Note 2 3" xfId="1311"/>
    <cellStyle name="Note 3" xfId="118"/>
    <cellStyle name="Note 3 2" xfId="1223"/>
    <cellStyle name="Note 4" xfId="119"/>
    <cellStyle name="Note 4 2" xfId="1224"/>
    <cellStyle name="Note 5" xfId="1225"/>
    <cellStyle name="Note 5 2" xfId="1226"/>
    <cellStyle name="Note 6" xfId="1227"/>
    <cellStyle name="Note 6 2" xfId="1228"/>
    <cellStyle name="Note 7" xfId="1229"/>
    <cellStyle name="Note 7 2" xfId="1230"/>
    <cellStyle name="Note 8" xfId="1231"/>
    <cellStyle name="Note 8 2" xfId="1232"/>
    <cellStyle name="Note 9" xfId="1233"/>
    <cellStyle name="Note 9 2" xfId="1234"/>
    <cellStyle name="Output 2" xfId="1235"/>
    <cellStyle name="Output 3" xfId="1236"/>
    <cellStyle name="Output 4" xfId="1237"/>
    <cellStyle name="Output 5" xfId="1238"/>
    <cellStyle name="Output 6" xfId="1239"/>
    <cellStyle name="Output 7" xfId="1240"/>
    <cellStyle name="Output 8" xfId="1241"/>
    <cellStyle name="Output 9" xfId="1242"/>
    <cellStyle name="Percen - Style1" xfId="120"/>
    <cellStyle name="Percen - Style2" xfId="121"/>
    <cellStyle name="Percen - Style3" xfId="122"/>
    <cellStyle name="Percent (0)" xfId="1243"/>
    <cellStyle name="Percent [2]" xfId="123"/>
    <cellStyle name="Percent 10" xfId="223"/>
    <cellStyle name="Percent 2" xfId="124"/>
    <cellStyle name="Percent 3" xfId="125"/>
    <cellStyle name="Percent 3 2" xfId="422"/>
    <cellStyle name="Percent 3 3" xfId="423"/>
    <cellStyle name="Percent 33" xfId="221"/>
    <cellStyle name="Percent 33 2" xfId="424"/>
    <cellStyle name="Percent 4" xfId="126"/>
    <cellStyle name="Percent 4 2" xfId="425"/>
    <cellStyle name="Percent 4 3" xfId="426"/>
    <cellStyle name="Percent 5" xfId="127"/>
    <cellStyle name="Percent 5 2" xfId="427"/>
    <cellStyle name="Percent 6" xfId="128"/>
    <cellStyle name="Percent 6 2" xfId="428"/>
    <cellStyle name="Percent 6 3" xfId="429"/>
    <cellStyle name="Percent 7" xfId="226"/>
    <cellStyle name="Percent 7 2" xfId="233"/>
    <cellStyle name="Percent 7 3" xfId="430"/>
    <cellStyle name="Percent 8" xfId="431"/>
    <cellStyle name="Percent 9" xfId="1244"/>
    <cellStyle name="Processing" xfId="129"/>
    <cellStyle name="Processing 2" xfId="432"/>
    <cellStyle name="Processing 3" xfId="433"/>
    <cellStyle name="PSChar" xfId="130"/>
    <cellStyle name="PSChar 2" xfId="434"/>
    <cellStyle name="PSDate" xfId="131"/>
    <cellStyle name="PSDate 2" xfId="435"/>
    <cellStyle name="PSDec" xfId="132"/>
    <cellStyle name="PSDec 2" xfId="436"/>
    <cellStyle name="PSHeading" xfId="133"/>
    <cellStyle name="PSInt" xfId="134"/>
    <cellStyle name="PSInt 2" xfId="437"/>
    <cellStyle name="PSSpacer" xfId="135"/>
    <cellStyle name="PSSpacer 2" xfId="438"/>
    <cellStyle name="purple - Style8" xfId="136"/>
    <cellStyle name="RED" xfId="137"/>
    <cellStyle name="Red - Style7" xfId="138"/>
    <cellStyle name="Report" xfId="139"/>
    <cellStyle name="Report 2" xfId="439"/>
    <cellStyle name="Report 3" xfId="440"/>
    <cellStyle name="Report Bar" xfId="140"/>
    <cellStyle name="Report Bar 2" xfId="441"/>
    <cellStyle name="Report Bar 3" xfId="442"/>
    <cellStyle name="Report Heading" xfId="141"/>
    <cellStyle name="Report Heading 2" xfId="443"/>
    <cellStyle name="Report Percent" xfId="142"/>
    <cellStyle name="Report Percent 2" xfId="444"/>
    <cellStyle name="Report Percent 3" xfId="445"/>
    <cellStyle name="Report Unit Cost" xfId="143"/>
    <cellStyle name="Report Unit Cost 2" xfId="446"/>
    <cellStyle name="Report Unit Cost 3" xfId="447"/>
    <cellStyle name="Reports" xfId="144"/>
    <cellStyle name="Reports 2" xfId="448"/>
    <cellStyle name="Reports Total" xfId="145"/>
    <cellStyle name="Reports Total 2" xfId="449"/>
    <cellStyle name="Reports Total 3" xfId="450"/>
    <cellStyle name="Reports Unit Cost Total" xfId="146"/>
    <cellStyle name="RevList" xfId="147"/>
    <cellStyle name="round100" xfId="148"/>
    <cellStyle name="round100 2" xfId="451"/>
    <cellStyle name="round100 3" xfId="452"/>
    <cellStyle name="SAPBEXaggData" xfId="149"/>
    <cellStyle name="SAPBEXaggData 2" xfId="1245"/>
    <cellStyle name="SAPBEXaggDataEmph" xfId="150"/>
    <cellStyle name="SAPBEXaggDataEmph 2" xfId="1246"/>
    <cellStyle name="SAPBEXaggDataEmph 3" xfId="1312"/>
    <cellStyle name="SAPBEXaggItem" xfId="151"/>
    <cellStyle name="SAPBEXaggItem 2" xfId="1247"/>
    <cellStyle name="SAPBEXaggItem 3" xfId="1313"/>
    <cellStyle name="SAPBEXaggItemX" xfId="152"/>
    <cellStyle name="SAPBEXaggItemX 2" xfId="1248"/>
    <cellStyle name="SAPBEXaggItemX 3" xfId="1314"/>
    <cellStyle name="SAPBEXchaText" xfId="153"/>
    <cellStyle name="SAPBEXchaText 2" xfId="453"/>
    <cellStyle name="SAPBEXchaText 3" xfId="454"/>
    <cellStyle name="SAPBEXchaText 4" xfId="1315"/>
    <cellStyle name="SAPBEXexcBad7" xfId="154"/>
    <cellStyle name="SAPBEXexcBad7 2" xfId="1249"/>
    <cellStyle name="SAPBEXexcBad8" xfId="155"/>
    <cellStyle name="SAPBEXexcBad8 2" xfId="1250"/>
    <cellStyle name="SAPBEXexcBad9" xfId="156"/>
    <cellStyle name="SAPBEXexcBad9 2" xfId="1251"/>
    <cellStyle name="SAPBEXexcCritical4" xfId="157"/>
    <cellStyle name="SAPBEXexcCritical4 2" xfId="1252"/>
    <cellStyle name="SAPBEXexcCritical5" xfId="158"/>
    <cellStyle name="SAPBEXexcCritical5 2" xfId="1253"/>
    <cellStyle name="SAPBEXexcCritical6" xfId="159"/>
    <cellStyle name="SAPBEXexcCritical6 2" xfId="1254"/>
    <cellStyle name="SAPBEXexcGood1" xfId="160"/>
    <cellStyle name="SAPBEXexcGood1 2" xfId="1255"/>
    <cellStyle name="SAPBEXexcGood2" xfId="161"/>
    <cellStyle name="SAPBEXexcGood2 2" xfId="1256"/>
    <cellStyle name="SAPBEXexcGood3" xfId="162"/>
    <cellStyle name="SAPBEXexcGood3 2" xfId="1257"/>
    <cellStyle name="SAPBEXfilterDrill" xfId="163"/>
    <cellStyle name="SAPBEXfilterDrill 2" xfId="1258"/>
    <cellStyle name="SAPBEXfilterItem" xfId="164"/>
    <cellStyle name="SAPBEXfilterItem 2" xfId="1259"/>
    <cellStyle name="SAPBEXfilterText" xfId="165"/>
    <cellStyle name="SAPBEXfilterText 2" xfId="1316"/>
    <cellStyle name="SAPBEXformats" xfId="166"/>
    <cellStyle name="SAPBEXformats 2" xfId="455"/>
    <cellStyle name="SAPBEXformats 3" xfId="456"/>
    <cellStyle name="SAPBEXheaderItem" xfId="167"/>
    <cellStyle name="SAPBEXheaderItem 2" xfId="457"/>
    <cellStyle name="SAPBEXheaderText" xfId="168"/>
    <cellStyle name="SAPBEXheaderText 2" xfId="458"/>
    <cellStyle name="SAPBEXheaderText 3" xfId="1317"/>
    <cellStyle name="SAPBEXHLevel0" xfId="169"/>
    <cellStyle name="SAPBEXHLevel0 2" xfId="459"/>
    <cellStyle name="SAPBEXHLevel0 3" xfId="460"/>
    <cellStyle name="SAPBEXHLevel0X" xfId="170"/>
    <cellStyle name="SAPBEXHLevel0X 2" xfId="461"/>
    <cellStyle name="SAPBEXHLevel0X 3" xfId="462"/>
    <cellStyle name="SAPBEXHLevel1" xfId="171"/>
    <cellStyle name="SAPBEXHLevel1 2" xfId="463"/>
    <cellStyle name="SAPBEXHLevel1 3" xfId="464"/>
    <cellStyle name="SAPBEXHLevel1X" xfId="172"/>
    <cellStyle name="SAPBEXHLevel1X 2" xfId="465"/>
    <cellStyle name="SAPBEXHLevel1X 3" xfId="466"/>
    <cellStyle name="SAPBEXHLevel2" xfId="173"/>
    <cellStyle name="SAPBEXHLevel2 2" xfId="467"/>
    <cellStyle name="SAPBEXHLevel2 3" xfId="468"/>
    <cellStyle name="SAPBEXHLevel2X" xfId="174"/>
    <cellStyle name="SAPBEXHLevel2X 2" xfId="469"/>
    <cellStyle name="SAPBEXHLevel2X 3" xfId="470"/>
    <cellStyle name="SAPBEXHLevel3" xfId="175"/>
    <cellStyle name="SAPBEXHLevel3 2" xfId="471"/>
    <cellStyle name="SAPBEXHLevel3 3" xfId="472"/>
    <cellStyle name="SAPBEXHLevel3X" xfId="176"/>
    <cellStyle name="SAPBEXHLevel3X 2" xfId="473"/>
    <cellStyle name="SAPBEXHLevel3X 3" xfId="474"/>
    <cellStyle name="SAPBEXinputData" xfId="177"/>
    <cellStyle name="SAPBEXinputData 2" xfId="475"/>
    <cellStyle name="SAPBEXinputData 3" xfId="476"/>
    <cellStyle name="SAPBEXresData" xfId="178"/>
    <cellStyle name="SAPBEXresData 2" xfId="1260"/>
    <cellStyle name="SAPBEXresData 3" xfId="1318"/>
    <cellStyle name="SAPBEXresDataEmph" xfId="179"/>
    <cellStyle name="SAPBEXresDataEmph 2" xfId="1261"/>
    <cellStyle name="SAPBEXresDataEmph 3" xfId="1319"/>
    <cellStyle name="SAPBEXresItem" xfId="180"/>
    <cellStyle name="SAPBEXresItem 2" xfId="1262"/>
    <cellStyle name="SAPBEXresItem 3" xfId="1320"/>
    <cellStyle name="SAPBEXresItemX" xfId="181"/>
    <cellStyle name="SAPBEXresItemX 2" xfId="1263"/>
    <cellStyle name="SAPBEXresItemX 3" xfId="1321"/>
    <cellStyle name="SAPBEXstdData" xfId="182"/>
    <cellStyle name="SAPBEXstdData 2" xfId="1264"/>
    <cellStyle name="SAPBEXstdDataEmph" xfId="183"/>
    <cellStyle name="SAPBEXstdDataEmph 2" xfId="1265"/>
    <cellStyle name="SAPBEXstdItem" xfId="184"/>
    <cellStyle name="SAPBEXstdItem 2" xfId="477"/>
    <cellStyle name="SAPBEXstdItem 3" xfId="478"/>
    <cellStyle name="SAPBEXstdItemX" xfId="185"/>
    <cellStyle name="SAPBEXstdItemX 2" xfId="479"/>
    <cellStyle name="SAPBEXstdItemX 3" xfId="480"/>
    <cellStyle name="SAPBEXtitle" xfId="186"/>
    <cellStyle name="SAPBEXtitle 2" xfId="1266"/>
    <cellStyle name="SAPBEXundefined" xfId="187"/>
    <cellStyle name="SAPBEXundefined 2" xfId="1267"/>
    <cellStyle name="shade" xfId="188"/>
    <cellStyle name="shade 2" xfId="481"/>
    <cellStyle name="shade 3" xfId="482"/>
    <cellStyle name="Sheet Title" xfId="189"/>
    <cellStyle name="StmtTtl1" xfId="190"/>
    <cellStyle name="StmtTtl2" xfId="191"/>
    <cellStyle name="STYL1 - Style1" xfId="192"/>
    <cellStyle name="Style 1" xfId="193"/>
    <cellStyle name="Style 1 2" xfId="194"/>
    <cellStyle name="Style 1 2 2" xfId="483"/>
    <cellStyle name="Style 1 2 3" xfId="484"/>
    <cellStyle name="Style 1 3" xfId="485"/>
    <cellStyle name="Style 1 4" xfId="486"/>
    <cellStyle name="Subtotal" xfId="195"/>
    <cellStyle name="Sub-total" xfId="196"/>
    <cellStyle name="taples Plaza" xfId="1268"/>
    <cellStyle name="Test" xfId="1269"/>
    <cellStyle name="Tickmark" xfId="1270"/>
    <cellStyle name="Title 2" xfId="1271"/>
    <cellStyle name="Title 3" xfId="1272"/>
    <cellStyle name="Title 4" xfId="1273"/>
    <cellStyle name="Title 5" xfId="1274"/>
    <cellStyle name="Title 6" xfId="1275"/>
    <cellStyle name="Title 7" xfId="1276"/>
    <cellStyle name="Title 8" xfId="1277"/>
    <cellStyle name="Title 9" xfId="1278"/>
    <cellStyle name="Title: Major" xfId="197"/>
    <cellStyle name="Title: Minor" xfId="198"/>
    <cellStyle name="Title: Minor 2" xfId="487"/>
    <cellStyle name="Title: Worksheet" xfId="199"/>
    <cellStyle name="Total 2" xfId="1279"/>
    <cellStyle name="Total 3" xfId="1280"/>
    <cellStyle name="Total 4" xfId="1281"/>
    <cellStyle name="Total 5" xfId="1282"/>
    <cellStyle name="Total 6" xfId="1283"/>
    <cellStyle name="Total 7" xfId="1284"/>
    <cellStyle name="Total 8" xfId="1285"/>
    <cellStyle name="Total 9" xfId="1286"/>
    <cellStyle name="Total4 - Style4" xfId="200"/>
    <cellStyle name="Warning Text 2" xfId="1287"/>
    <cellStyle name="Warning Text 3" xfId="1288"/>
    <cellStyle name="Warning Text 4" xfId="1289"/>
    <cellStyle name="Warning Text 5" xfId="1290"/>
    <cellStyle name="Warning Text 6" xfId="1291"/>
    <cellStyle name="Warning Text 7" xfId="1292"/>
    <cellStyle name="Warning Text 8" xfId="1293"/>
    <cellStyle name="Warning Text 9" xfId="12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%23Tax%20Reform%20Rate%20Decrease/Support/Copy%20of%203.04E%20Federal%20Income%20Tax%20for%20Tax%20Reform%20Calc%20v1.2%20(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winne\AppData\Local\Microsoft\Windows\Temporary%20Internet%20Files\Content.Outlook\C6G206WD\Oct%201,2015_Sept%2030,%202016%20Plant%20Tax%20Calculation%20@21%2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5.01E%20&amp;%205.01G%20Income%20Statement%2017G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 35%"/>
      <sheetName val="Electric 21%"/>
      <sheetName val="ARAM"/>
      <sheetName val="282 balances"/>
    </sheetNames>
    <sheetDataSet>
      <sheetData sheetId="0">
        <row r="8">
          <cell r="D8">
            <v>-1126217</v>
          </cell>
        </row>
        <row r="73">
          <cell r="C73">
            <v>209020152.96149999</v>
          </cell>
        </row>
      </sheetData>
      <sheetData sheetId="1" refreshError="1"/>
      <sheetData sheetId="2">
        <row r="21">
          <cell r="P21">
            <v>15894736.051163718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 tax calc. (ETR)"/>
      <sheetName val="plant tax calc. (ETR) (2)"/>
      <sheetName val="2015"/>
      <sheetName val="2015 (2)"/>
      <sheetName val="2016"/>
      <sheetName val="2016 (2)"/>
      <sheetName val="Sheet2"/>
    </sheetNames>
    <sheetDataSet>
      <sheetData sheetId="0" refreshError="1"/>
      <sheetData sheetId="1" refreshError="1">
        <row r="35">
          <cell r="C35">
            <v>39591350.2425</v>
          </cell>
          <cell r="G35">
            <v>-2820149.6399999997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"/>
      <sheetName val="Unallocated Summary"/>
      <sheetName val="Common by Account "/>
      <sheetName val="Detail"/>
      <sheetName val="UIP Summary"/>
      <sheetName val="Reclass"/>
      <sheetName val="allocation factors"/>
    </sheetNames>
    <sheetDataSet>
      <sheetData sheetId="0"/>
      <sheetData sheetId="1"/>
      <sheetData sheetId="2"/>
      <sheetData sheetId="3"/>
      <sheetData sheetId="4">
        <row r="10">
          <cell r="H10">
            <v>2146048308.1900001</v>
          </cell>
          <cell r="I10">
            <v>857492456.10000002</v>
          </cell>
        </row>
        <row r="11">
          <cell r="H11">
            <v>324382.2</v>
          </cell>
          <cell r="I11">
            <v>0</v>
          </cell>
        </row>
        <row r="12">
          <cell r="H12">
            <v>201125741.739999</v>
          </cell>
          <cell r="I12">
            <v>0</v>
          </cell>
        </row>
        <row r="13">
          <cell r="H13">
            <v>47841338.950000003</v>
          </cell>
          <cell r="I13">
            <v>37980142.479999997</v>
          </cell>
        </row>
        <row r="19">
          <cell r="H19">
            <v>235002886.5</v>
          </cell>
          <cell r="I19">
            <v>0</v>
          </cell>
        </row>
        <row r="20">
          <cell r="H20">
            <v>532346459.37</v>
          </cell>
          <cell r="I20">
            <v>326393369.14999998</v>
          </cell>
        </row>
        <row r="21">
          <cell r="H21">
            <v>113800193.219999</v>
          </cell>
          <cell r="I21">
            <v>0</v>
          </cell>
        </row>
        <row r="22">
          <cell r="H22">
            <v>-69268219.669999897</v>
          </cell>
          <cell r="I22">
            <v>0</v>
          </cell>
        </row>
        <row r="25">
          <cell r="H25">
            <v>125897437.02</v>
          </cell>
          <cell r="I25">
            <v>2420905.35</v>
          </cell>
        </row>
        <row r="26">
          <cell r="H26">
            <v>20270050.379999898</v>
          </cell>
          <cell r="I26">
            <v>0</v>
          </cell>
        </row>
        <row r="27">
          <cell r="H27">
            <v>83356029.179999903</v>
          </cell>
          <cell r="I27">
            <v>55510540.469999999</v>
          </cell>
        </row>
        <row r="28">
          <cell r="H28">
            <v>47600166.421824999</v>
          </cell>
          <cell r="I28">
            <v>26085152.498175003</v>
          </cell>
        </row>
        <row r="29">
          <cell r="H29">
            <v>19829127.240927998</v>
          </cell>
          <cell r="I29">
            <v>7953019.309071999</v>
          </cell>
        </row>
        <row r="30">
          <cell r="H30">
            <v>97566974.959999993</v>
          </cell>
          <cell r="I30">
            <v>12460807.43</v>
          </cell>
        </row>
        <row r="31">
          <cell r="H31">
            <v>114599758.581515</v>
          </cell>
          <cell r="I31">
            <v>50479810.318484999</v>
          </cell>
        </row>
        <row r="32">
          <cell r="H32">
            <v>268356984.80397999</v>
          </cell>
          <cell r="I32">
            <v>122080785.06602001</v>
          </cell>
        </row>
        <row r="33">
          <cell r="H33">
            <v>45684974.945897996</v>
          </cell>
          <cell r="I33">
            <v>11666003.494102001</v>
          </cell>
        </row>
        <row r="34">
          <cell r="H34">
            <v>20604866.16</v>
          </cell>
          <cell r="I34">
            <v>0</v>
          </cell>
        </row>
        <row r="35">
          <cell r="H35">
            <v>-9997193.5551139992</v>
          </cell>
          <cell r="I35">
            <v>-230972.9548859999</v>
          </cell>
        </row>
        <row r="36">
          <cell r="H36">
            <v>-64111667.629999898</v>
          </cell>
          <cell r="I36">
            <v>0</v>
          </cell>
        </row>
        <row r="37">
          <cell r="H37">
            <v>230800256.78218898</v>
          </cell>
          <cell r="I37">
            <v>95653986.857809991</v>
          </cell>
        </row>
        <row r="38">
          <cell r="H38">
            <v>800</v>
          </cell>
          <cell r="I38">
            <v>0</v>
          </cell>
        </row>
        <row r="39">
          <cell r="H39">
            <v>181996914.66999999</v>
          </cell>
          <cell r="I39">
            <v>65853422.740000002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35"/>
  <sheetViews>
    <sheetView tabSelected="1" topLeftCell="A4" workbookViewId="0">
      <selection activeCell="C13" sqref="C13"/>
    </sheetView>
  </sheetViews>
  <sheetFormatPr defaultRowHeight="13.2"/>
  <cols>
    <col min="2" max="2" width="43" bestFit="1" customWidth="1"/>
    <col min="3" max="3" width="14.6640625" bestFit="1" customWidth="1"/>
    <col min="4" max="4" width="16.5546875" customWidth="1"/>
    <col min="5" max="5" width="16" bestFit="1" customWidth="1"/>
    <col min="6" max="7" width="12.5546875" bestFit="1" customWidth="1"/>
  </cols>
  <sheetData>
    <row r="1" spans="1:5">
      <c r="A1" s="1"/>
      <c r="B1" s="21"/>
      <c r="C1" s="2"/>
      <c r="D1" s="3"/>
    </row>
    <row r="2" spans="1:5" ht="13.8" thickBot="1">
      <c r="A2" s="2"/>
      <c r="B2" s="2"/>
      <c r="C2" s="2"/>
      <c r="D2" s="3"/>
    </row>
    <row r="3" spans="1:5" ht="14.4" thickTop="1" thickBot="1">
      <c r="A3" s="4"/>
      <c r="B3" s="21" t="s">
        <v>19</v>
      </c>
      <c r="C3" s="4"/>
      <c r="D3" s="5" t="s">
        <v>176</v>
      </c>
    </row>
    <row r="4" spans="1:5" ht="13.8" thickTop="1">
      <c r="A4" s="159" t="s">
        <v>17</v>
      </c>
      <c r="B4" s="159"/>
      <c r="C4" s="159"/>
      <c r="D4" s="159"/>
    </row>
    <row r="5" spans="1:5">
      <c r="A5" s="160" t="s">
        <v>0</v>
      </c>
      <c r="B5" s="160"/>
      <c r="C5" s="160"/>
      <c r="D5" s="160"/>
      <c r="E5" s="4"/>
    </row>
    <row r="6" spans="1:5">
      <c r="A6" s="160" t="s">
        <v>164</v>
      </c>
      <c r="B6" s="160"/>
      <c r="C6" s="160"/>
      <c r="D6" s="160"/>
      <c r="E6" s="6"/>
    </row>
    <row r="7" spans="1:5">
      <c r="A7" s="159" t="s">
        <v>163</v>
      </c>
      <c r="B7" s="159"/>
      <c r="C7" s="159"/>
      <c r="D7" s="159"/>
      <c r="E7" s="6"/>
    </row>
    <row r="8" spans="1:5">
      <c r="A8" s="4"/>
      <c r="B8" s="7"/>
      <c r="C8" s="7"/>
      <c r="D8" s="8"/>
    </row>
    <row r="9" spans="1:5">
      <c r="A9" s="9" t="s">
        <v>1</v>
      </c>
      <c r="B9" s="4"/>
      <c r="C9" s="4"/>
      <c r="D9" s="10"/>
    </row>
    <row r="10" spans="1:5">
      <c r="A10" s="11" t="s">
        <v>2</v>
      </c>
      <c r="B10" s="12" t="s">
        <v>3</v>
      </c>
      <c r="C10" s="13"/>
      <c r="D10" s="14" t="s">
        <v>4</v>
      </c>
    </row>
    <row r="11" spans="1:5">
      <c r="A11" s="2"/>
      <c r="B11" s="2"/>
      <c r="C11" s="2"/>
      <c r="D11" s="15"/>
    </row>
    <row r="12" spans="1:5">
      <c r="A12" s="16">
        <v>1</v>
      </c>
      <c r="B12" s="17" t="s">
        <v>5</v>
      </c>
      <c r="C12" s="17"/>
      <c r="D12" s="75">
        <f>'Sept 16 Elect GRC'!C59</f>
        <v>413817759.64999998</v>
      </c>
    </row>
    <row r="13" spans="1:5">
      <c r="A13" s="16">
        <f>A12+1</f>
        <v>2</v>
      </c>
      <c r="B13" s="18"/>
      <c r="C13" s="18"/>
      <c r="D13" s="76"/>
    </row>
    <row r="14" spans="1:5">
      <c r="A14" s="16">
        <f t="shared" ref="A14:A19" si="0">A13+1</f>
        <v>3</v>
      </c>
      <c r="B14" s="19" t="s">
        <v>6</v>
      </c>
      <c r="C14" s="152">
        <v>0.21</v>
      </c>
      <c r="D14" s="153">
        <f>'Sept 16 Elect GRC'!C61</f>
        <v>86901729.526499987</v>
      </c>
      <c r="E14" s="80"/>
    </row>
    <row r="15" spans="1:5">
      <c r="A15" s="16">
        <f t="shared" si="0"/>
        <v>4</v>
      </c>
      <c r="B15" s="18" t="s">
        <v>7</v>
      </c>
      <c r="C15" s="18"/>
      <c r="D15" s="154">
        <f>+D14</f>
        <v>86901729.526499987</v>
      </c>
    </row>
    <row r="16" spans="1:5">
      <c r="A16" s="16">
        <f>A15+1</f>
        <v>5</v>
      </c>
      <c r="B16" s="18"/>
      <c r="C16" s="18"/>
      <c r="D16" s="76"/>
    </row>
    <row r="17" spans="1:6">
      <c r="A17" s="16">
        <f t="shared" si="0"/>
        <v>6</v>
      </c>
      <c r="B17" s="2" t="s">
        <v>8</v>
      </c>
      <c r="C17" s="2"/>
      <c r="D17" s="155">
        <f ca="1">'Sept 16 Elect GRC'!D61</f>
        <v>38059875.502900004</v>
      </c>
    </row>
    <row r="18" spans="1:6">
      <c r="A18" s="16">
        <f t="shared" si="0"/>
        <v>7</v>
      </c>
      <c r="B18" s="2" t="s">
        <v>102</v>
      </c>
      <c r="C18" s="2"/>
      <c r="D18" s="155">
        <v>0</v>
      </c>
    </row>
    <row r="19" spans="1:6">
      <c r="A19" s="16">
        <f t="shared" si="0"/>
        <v>8</v>
      </c>
      <c r="B19" s="2" t="s">
        <v>10</v>
      </c>
      <c r="C19" s="2"/>
      <c r="D19" s="153">
        <v>0</v>
      </c>
    </row>
    <row r="20" spans="1:6">
      <c r="A20" s="16">
        <f>A19+1</f>
        <v>9</v>
      </c>
      <c r="B20" s="2" t="s">
        <v>11</v>
      </c>
      <c r="C20" s="2"/>
      <c r="D20" s="154">
        <f ca="1">SUM(D15:D19)</f>
        <v>124961605.02939999</v>
      </c>
    </row>
    <row r="21" spans="1:6">
      <c r="A21" s="16">
        <f>A20+1</f>
        <v>10</v>
      </c>
      <c r="B21" s="2"/>
      <c r="C21" s="2"/>
      <c r="D21" s="76"/>
    </row>
    <row r="22" spans="1:6">
      <c r="A22" s="16">
        <f>A21+1</f>
        <v>11</v>
      </c>
      <c r="B22" s="2" t="s">
        <v>12</v>
      </c>
      <c r="C22" s="2"/>
      <c r="D22" s="76"/>
    </row>
    <row r="23" spans="1:6">
      <c r="A23" s="16">
        <f>A22+1</f>
        <v>12</v>
      </c>
      <c r="B23" s="18" t="s">
        <v>7</v>
      </c>
      <c r="C23" s="75">
        <v>0</v>
      </c>
      <c r="D23" s="76"/>
    </row>
    <row r="24" spans="1:6">
      <c r="A24" s="16">
        <f>A23+1</f>
        <v>13</v>
      </c>
      <c r="B24" s="2" t="s">
        <v>8</v>
      </c>
      <c r="C24" s="106">
        <f>'Account 4101 '!B9</f>
        <v>581832300.8599999</v>
      </c>
      <c r="D24" s="76"/>
    </row>
    <row r="25" spans="1:6">
      <c r="A25" s="16">
        <f t="shared" ref="A25:A31" si="1">A24+1</f>
        <v>14</v>
      </c>
      <c r="B25" s="2" t="s">
        <v>9</v>
      </c>
      <c r="C25" s="106">
        <f>'Account 4111'!B13</f>
        <v>-399835386.18000001</v>
      </c>
      <c r="D25" s="76"/>
    </row>
    <row r="26" spans="1:6">
      <c r="A26" s="16">
        <f t="shared" si="1"/>
        <v>15</v>
      </c>
      <c r="B26" s="2" t="s">
        <v>10</v>
      </c>
      <c r="C26" s="77">
        <v>0</v>
      </c>
      <c r="D26" s="76"/>
    </row>
    <row r="27" spans="1:6">
      <c r="A27" s="16">
        <f t="shared" si="1"/>
        <v>16</v>
      </c>
      <c r="B27" s="18" t="s">
        <v>13</v>
      </c>
      <c r="C27" s="78"/>
      <c r="D27" s="79">
        <f>SUM(C23:C26)</f>
        <v>181996914.67999989</v>
      </c>
      <c r="F27" s="20"/>
    </row>
    <row r="28" spans="1:6">
      <c r="A28" s="16">
        <f t="shared" si="1"/>
        <v>17</v>
      </c>
      <c r="B28" s="2"/>
      <c r="C28" s="2"/>
      <c r="D28" s="76"/>
    </row>
    <row r="29" spans="1:6">
      <c r="A29" s="16">
        <f t="shared" si="1"/>
        <v>18</v>
      </c>
      <c r="B29" s="18" t="s">
        <v>14</v>
      </c>
      <c r="C29" s="18"/>
      <c r="D29" s="156">
        <f>D15-C23</f>
        <v>86901729.526499987</v>
      </c>
    </row>
    <row r="30" spans="1:6">
      <c r="A30" s="16">
        <f t="shared" si="1"/>
        <v>19</v>
      </c>
      <c r="B30" s="18" t="s">
        <v>15</v>
      </c>
      <c r="C30" s="2"/>
      <c r="D30" s="157">
        <f ca="1">D17+D18+D19-C24-C25-C26</f>
        <v>-143937039.17709988</v>
      </c>
    </row>
    <row r="31" spans="1:6" ht="13.8" thickBot="1">
      <c r="A31" s="16">
        <f t="shared" si="1"/>
        <v>20</v>
      </c>
      <c r="B31" s="18" t="s">
        <v>16</v>
      </c>
      <c r="C31" s="18"/>
      <c r="D31" s="158">
        <f ca="1">-SUM(D29:D30)</f>
        <v>57035309.650599897</v>
      </c>
    </row>
    <row r="32" spans="1:6" ht="13.8" thickTop="1">
      <c r="B32" s="149"/>
      <c r="C32" s="149"/>
      <c r="D32" s="149"/>
    </row>
    <row r="33" spans="2:4">
      <c r="B33" s="149"/>
      <c r="C33" s="149"/>
      <c r="D33" s="150"/>
    </row>
    <row r="34" spans="2:4">
      <c r="B34" s="149"/>
      <c r="C34" s="149"/>
      <c r="D34" s="151"/>
    </row>
    <row r="35" spans="2:4">
      <c r="D35" s="50"/>
    </row>
  </sheetData>
  <mergeCells count="4">
    <mergeCell ref="A4:D4"/>
    <mergeCell ref="A6:D6"/>
    <mergeCell ref="A7:D7"/>
    <mergeCell ref="A5:D5"/>
  </mergeCells>
  <phoneticPr fontId="8" type="noConversion"/>
  <pageMargins left="0.5" right="0.5" top="1" bottom="1" header="0.5" footer="0.5"/>
  <pageSetup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topLeftCell="A61" workbookViewId="0">
      <selection activeCell="D83" sqref="D83"/>
    </sheetView>
  </sheetViews>
  <sheetFormatPr defaultColWidth="9.109375" defaultRowHeight="14.4" outlineLevelRow="2"/>
  <cols>
    <col min="1" max="1" width="9.109375" style="32"/>
    <col min="2" max="2" width="41.5546875" style="33" bestFit="1" customWidth="1"/>
    <col min="3" max="3" width="16.33203125" style="34" bestFit="1" customWidth="1"/>
    <col min="4" max="5" width="13.88671875" style="35" customWidth="1"/>
    <col min="6" max="6" width="2.5546875" style="33" customWidth="1"/>
    <col min="7" max="7" width="16.33203125" style="82" bestFit="1" customWidth="1"/>
    <col min="8" max="8" width="37.5546875" style="33" bestFit="1" customWidth="1"/>
    <col min="9" max="9" width="13.33203125" style="33" bestFit="1" customWidth="1"/>
    <col min="10" max="10" width="16" style="33" bestFit="1" customWidth="1"/>
    <col min="11" max="11" width="15.33203125" style="33" bestFit="1" customWidth="1"/>
    <col min="12" max="12" width="1.33203125" style="33" customWidth="1"/>
    <col min="13" max="13" width="14" style="32" customWidth="1"/>
    <col min="14" max="14" width="15" style="33" bestFit="1" customWidth="1"/>
    <col min="15" max="15" width="12.5546875" style="33" customWidth="1"/>
    <col min="16" max="16384" width="9.109375" style="33"/>
  </cols>
  <sheetData>
    <row r="1" spans="1:15">
      <c r="B1" s="81" t="s">
        <v>63</v>
      </c>
      <c r="D1" s="35" t="s">
        <v>159</v>
      </c>
      <c r="L1" s="120"/>
      <c r="M1" s="130"/>
    </row>
    <row r="2" spans="1:15">
      <c r="B2" s="81" t="s">
        <v>165</v>
      </c>
      <c r="L2" s="121"/>
      <c r="M2" s="130"/>
    </row>
    <row r="3" spans="1:15" ht="21">
      <c r="B3" s="33" t="s">
        <v>64</v>
      </c>
      <c r="C3" s="34">
        <v>401002972</v>
      </c>
      <c r="H3" s="139" t="s">
        <v>197</v>
      </c>
      <c r="I3" s="139" t="s">
        <v>200</v>
      </c>
      <c r="L3" s="121"/>
      <c r="M3" s="130"/>
    </row>
    <row r="4" spans="1:15">
      <c r="B4" s="33" t="s">
        <v>106</v>
      </c>
      <c r="C4" s="34">
        <f>800+181996915</f>
        <v>181997715</v>
      </c>
      <c r="G4" s="32"/>
      <c r="H4" s="33" t="s">
        <v>106</v>
      </c>
      <c r="I4" s="34">
        <v>181997714.66999999</v>
      </c>
      <c r="J4" s="35"/>
      <c r="K4" s="35"/>
      <c r="L4" s="122"/>
      <c r="M4" s="119"/>
    </row>
    <row r="5" spans="1:15">
      <c r="B5" s="33" t="s">
        <v>65</v>
      </c>
      <c r="C5" s="36">
        <f>+C3+C4</f>
        <v>583000687</v>
      </c>
      <c r="G5" s="32"/>
      <c r="H5" s="33" t="s">
        <v>65</v>
      </c>
      <c r="I5" s="36">
        <v>583000686.36877882</v>
      </c>
      <c r="J5" s="35"/>
      <c r="K5" s="35"/>
      <c r="L5" s="122"/>
      <c r="M5" s="119"/>
    </row>
    <row r="6" spans="1:15">
      <c r="G6" s="32"/>
      <c r="I6" s="34"/>
      <c r="J6" s="35"/>
      <c r="K6" s="35"/>
      <c r="L6" s="122"/>
      <c r="M6" s="119"/>
    </row>
    <row r="7" spans="1:15" ht="41.25" customHeight="1">
      <c r="A7" s="83" t="s">
        <v>107</v>
      </c>
      <c r="B7" s="37"/>
      <c r="C7" s="38" t="s">
        <v>66</v>
      </c>
      <c r="D7" s="38" t="s">
        <v>67</v>
      </c>
      <c r="E7" s="38" t="s">
        <v>177</v>
      </c>
      <c r="F7" s="39"/>
      <c r="G7" s="83" t="s">
        <v>107</v>
      </c>
      <c r="H7" s="37"/>
      <c r="I7" s="38" t="s">
        <v>66</v>
      </c>
      <c r="J7" s="38" t="s">
        <v>67</v>
      </c>
      <c r="K7" s="38" t="s">
        <v>193</v>
      </c>
      <c r="L7" s="123"/>
      <c r="M7" s="132" t="s">
        <v>199</v>
      </c>
      <c r="N7" s="117" t="s">
        <v>201</v>
      </c>
      <c r="O7" s="118" t="s">
        <v>198</v>
      </c>
    </row>
    <row r="8" spans="1:15">
      <c r="A8" s="71" t="s">
        <v>108</v>
      </c>
      <c r="B8" s="40" t="s">
        <v>69</v>
      </c>
      <c r="C8" s="84">
        <v>3526620</v>
      </c>
      <c r="D8" s="85">
        <f>'[2]Electric 35%'!D8</f>
        <v>-1126217</v>
      </c>
      <c r="E8" s="41">
        <f>+C8*0.21+D8</f>
        <v>-385626.80000000005</v>
      </c>
      <c r="G8" s="71" t="s">
        <v>108</v>
      </c>
      <c r="H8" s="40" t="s">
        <v>69</v>
      </c>
      <c r="I8" s="84">
        <v>3526620</v>
      </c>
      <c r="J8" s="85">
        <v>-1126217</v>
      </c>
      <c r="K8" s="41">
        <v>108100</v>
      </c>
      <c r="L8" s="124"/>
      <c r="M8" s="131">
        <f>I8-C8</f>
        <v>0</v>
      </c>
      <c r="N8" s="116">
        <f>J8-D8</f>
        <v>0</v>
      </c>
      <c r="O8" s="127">
        <f>K8-E8</f>
        <v>493726.80000000005</v>
      </c>
    </row>
    <row r="9" spans="1:15">
      <c r="A9" s="71" t="s">
        <v>142</v>
      </c>
      <c r="B9" s="40" t="s">
        <v>70</v>
      </c>
      <c r="C9" s="86">
        <v>2458878.21</v>
      </c>
      <c r="D9" s="87">
        <v>0</v>
      </c>
      <c r="E9" s="41">
        <f>+C9*0.21+D9</f>
        <v>516364.42409999995</v>
      </c>
      <c r="G9" s="71" t="s">
        <v>142</v>
      </c>
      <c r="H9" s="40" t="s">
        <v>70</v>
      </c>
      <c r="I9" s="86">
        <v>2458878.21</v>
      </c>
      <c r="J9" s="87">
        <v>0</v>
      </c>
      <c r="K9" s="41">
        <v>860607.37349999999</v>
      </c>
      <c r="L9" s="124"/>
      <c r="M9" s="131">
        <f t="shared" ref="M9:M57" si="0">I9-C9</f>
        <v>0</v>
      </c>
      <c r="N9" s="116">
        <f t="shared" ref="N9:N58" si="1">J9-D9</f>
        <v>0</v>
      </c>
      <c r="O9" s="127">
        <f t="shared" ref="O9:O58" si="2">K9-E9</f>
        <v>344242.94940000004</v>
      </c>
    </row>
    <row r="10" spans="1:15">
      <c r="A10" s="71" t="s">
        <v>109</v>
      </c>
      <c r="B10" s="40" t="s">
        <v>71</v>
      </c>
      <c r="C10" s="84">
        <f>536462.01+178820.67</f>
        <v>715282.68</v>
      </c>
      <c r="D10" s="87">
        <v>0</v>
      </c>
      <c r="E10" s="41">
        <f t="shared" ref="E10:E54" si="3">+C10*0.21+D10</f>
        <v>150209.3628</v>
      </c>
      <c r="G10" s="71" t="s">
        <v>109</v>
      </c>
      <c r="H10" s="40" t="s">
        <v>71</v>
      </c>
      <c r="I10" s="84">
        <v>715282.68</v>
      </c>
      <c r="J10" s="87">
        <v>0</v>
      </c>
      <c r="K10" s="41">
        <v>250348.93799999999</v>
      </c>
      <c r="L10" s="124"/>
      <c r="M10" s="131">
        <f t="shared" si="0"/>
        <v>0</v>
      </c>
      <c r="N10" s="116">
        <f t="shared" si="1"/>
        <v>0</v>
      </c>
      <c r="O10" s="127">
        <f t="shared" si="2"/>
        <v>100139.57519999999</v>
      </c>
    </row>
    <row r="11" spans="1:15" s="32" customFormat="1">
      <c r="A11" s="71" t="s">
        <v>143</v>
      </c>
      <c r="B11" s="73" t="s">
        <v>144</v>
      </c>
      <c r="C11" s="86">
        <f>-2459835-819945</f>
        <v>-3279780</v>
      </c>
      <c r="D11" s="85">
        <v>0</v>
      </c>
      <c r="E11" s="41">
        <f t="shared" si="3"/>
        <v>-688753.79999999993</v>
      </c>
      <c r="G11" s="71" t="s">
        <v>143</v>
      </c>
      <c r="H11" s="73" t="s">
        <v>144</v>
      </c>
      <c r="I11" s="86">
        <v>-3279780</v>
      </c>
      <c r="J11" s="85">
        <v>0</v>
      </c>
      <c r="K11" s="72">
        <v>-1147923</v>
      </c>
      <c r="L11" s="124"/>
      <c r="M11" s="131">
        <f t="shared" si="0"/>
        <v>0</v>
      </c>
      <c r="N11" s="116">
        <f t="shared" si="1"/>
        <v>0</v>
      </c>
      <c r="O11" s="127">
        <f t="shared" si="2"/>
        <v>-459169.20000000007</v>
      </c>
    </row>
    <row r="12" spans="1:15" s="32" customFormat="1">
      <c r="A12" s="71" t="s">
        <v>110</v>
      </c>
      <c r="B12" s="42" t="s">
        <v>59</v>
      </c>
      <c r="C12" s="88">
        <v>-1270994.83</v>
      </c>
      <c r="D12" s="88">
        <f>-C12*0.21</f>
        <v>266908.9143</v>
      </c>
      <c r="E12" s="41">
        <f t="shared" si="3"/>
        <v>0</v>
      </c>
      <c r="F12" s="42"/>
      <c r="G12" s="71" t="s">
        <v>110</v>
      </c>
      <c r="H12" s="42" t="s">
        <v>59</v>
      </c>
      <c r="I12" s="88">
        <v>-1270994.83</v>
      </c>
      <c r="J12" s="88">
        <v>444848.18</v>
      </c>
      <c r="K12" s="72">
        <v>-1.0500000033061951E-2</v>
      </c>
      <c r="L12" s="124"/>
      <c r="M12" s="131">
        <f t="shared" si="0"/>
        <v>0</v>
      </c>
      <c r="N12" s="116">
        <f t="shared" si="1"/>
        <v>177939.26569999999</v>
      </c>
      <c r="O12" s="127">
        <f t="shared" si="2"/>
        <v>-1.0500000033061951E-2</v>
      </c>
    </row>
    <row r="13" spans="1:15" s="32" customFormat="1">
      <c r="A13" s="71" t="s">
        <v>111</v>
      </c>
      <c r="B13" s="42" t="s">
        <v>20</v>
      </c>
      <c r="C13" s="88">
        <v>-283845.05</v>
      </c>
      <c r="D13" s="88">
        <f t="shared" ref="D13:D53" si="4">-C13*0.21</f>
        <v>59607.460499999994</v>
      </c>
      <c r="E13" s="41">
        <f t="shared" si="3"/>
        <v>0</v>
      </c>
      <c r="F13" s="42"/>
      <c r="G13" s="71" t="s">
        <v>111</v>
      </c>
      <c r="H13" s="42" t="s">
        <v>20</v>
      </c>
      <c r="I13" s="88">
        <v>-283845.05</v>
      </c>
      <c r="J13" s="88">
        <v>99345.76</v>
      </c>
      <c r="K13" s="72">
        <v>-7.4999999924330041E-3</v>
      </c>
      <c r="L13" s="124"/>
      <c r="M13" s="131">
        <f t="shared" si="0"/>
        <v>0</v>
      </c>
      <c r="N13" s="116">
        <f t="shared" si="1"/>
        <v>39738.299500000001</v>
      </c>
      <c r="O13" s="127">
        <f t="shared" si="2"/>
        <v>-7.4999999924330041E-3</v>
      </c>
    </row>
    <row r="14" spans="1:15" s="32" customFormat="1">
      <c r="A14" s="71" t="s">
        <v>112</v>
      </c>
      <c r="B14" s="42" t="s">
        <v>60</v>
      </c>
      <c r="C14" s="88">
        <v>-680609.35</v>
      </c>
      <c r="D14" s="88">
        <f t="shared" si="4"/>
        <v>142927.96349999998</v>
      </c>
      <c r="E14" s="41">
        <f t="shared" si="3"/>
        <v>0</v>
      </c>
      <c r="F14" s="42"/>
      <c r="G14" s="71" t="s">
        <v>112</v>
      </c>
      <c r="H14" s="42" t="s">
        <v>60</v>
      </c>
      <c r="I14" s="88">
        <v>-680609.35</v>
      </c>
      <c r="J14" s="88">
        <v>238213.28</v>
      </c>
      <c r="K14" s="72">
        <v>7.5000000360887498E-3</v>
      </c>
      <c r="L14" s="124"/>
      <c r="M14" s="131">
        <f t="shared" si="0"/>
        <v>0</v>
      </c>
      <c r="N14" s="116">
        <f t="shared" si="1"/>
        <v>95285.316500000015</v>
      </c>
      <c r="O14" s="127">
        <f t="shared" si="2"/>
        <v>7.5000000360887498E-3</v>
      </c>
    </row>
    <row r="15" spans="1:15" s="32" customFormat="1">
      <c r="A15" s="71" t="s">
        <v>113</v>
      </c>
      <c r="B15" s="42" t="s">
        <v>61</v>
      </c>
      <c r="C15" s="88">
        <v>332985.38</v>
      </c>
      <c r="D15" s="88">
        <f t="shared" si="4"/>
        <v>-69926.929799999998</v>
      </c>
      <c r="E15" s="41">
        <f t="shared" si="3"/>
        <v>0</v>
      </c>
      <c r="F15" s="42"/>
      <c r="G15" s="71" t="s">
        <v>113</v>
      </c>
      <c r="H15" s="42" t="s">
        <v>61</v>
      </c>
      <c r="I15" s="88">
        <v>332985.38</v>
      </c>
      <c r="J15" s="88">
        <v>-116544.88</v>
      </c>
      <c r="K15" s="72">
        <v>2.9999999824212864E-3</v>
      </c>
      <c r="L15" s="124"/>
      <c r="M15" s="131">
        <f t="shared" si="0"/>
        <v>0</v>
      </c>
      <c r="N15" s="116">
        <f t="shared" si="1"/>
        <v>-46617.950200000007</v>
      </c>
      <c r="O15" s="127">
        <f t="shared" si="2"/>
        <v>2.9999999824212864E-3</v>
      </c>
    </row>
    <row r="16" spans="1:15" s="32" customFormat="1">
      <c r="A16" s="71" t="s">
        <v>114</v>
      </c>
      <c r="B16" s="42" t="s">
        <v>73</v>
      </c>
      <c r="C16" s="88">
        <v>-26877.89</v>
      </c>
      <c r="D16" s="88">
        <f t="shared" si="4"/>
        <v>5644.3568999999998</v>
      </c>
      <c r="E16" s="41">
        <f t="shared" si="3"/>
        <v>0</v>
      </c>
      <c r="F16" s="42"/>
      <c r="G16" s="71" t="s">
        <v>114</v>
      </c>
      <c r="H16" s="42" t="s">
        <v>73</v>
      </c>
      <c r="I16" s="88">
        <v>-26877.89</v>
      </c>
      <c r="J16" s="88">
        <v>9407.26</v>
      </c>
      <c r="K16" s="72">
        <v>-1.4999999984866008E-3</v>
      </c>
      <c r="L16" s="124"/>
      <c r="M16" s="131">
        <f t="shared" si="0"/>
        <v>0</v>
      </c>
      <c r="N16" s="116">
        <f t="shared" si="1"/>
        <v>3762.9031000000004</v>
      </c>
      <c r="O16" s="127">
        <f t="shared" si="2"/>
        <v>-1.4999999984866008E-3</v>
      </c>
    </row>
    <row r="17" spans="1:15" s="32" customFormat="1">
      <c r="A17" s="71" t="s">
        <v>115</v>
      </c>
      <c r="B17" s="42" t="s">
        <v>93</v>
      </c>
      <c r="C17" s="88">
        <v>-11782539.140000001</v>
      </c>
      <c r="D17" s="88">
        <f t="shared" si="4"/>
        <v>2474333.2193999998</v>
      </c>
      <c r="E17" s="41">
        <f t="shared" si="3"/>
        <v>0</v>
      </c>
      <c r="F17" s="42"/>
      <c r="G17" s="71" t="s">
        <v>115</v>
      </c>
      <c r="H17" s="42" t="s">
        <v>93</v>
      </c>
      <c r="I17" s="88">
        <v>-11782539.140000001</v>
      </c>
      <c r="J17" s="88">
        <v>4123888.7</v>
      </c>
      <c r="K17" s="72">
        <v>1.0000001639127731E-3</v>
      </c>
      <c r="L17" s="124"/>
      <c r="M17" s="131">
        <f t="shared" si="0"/>
        <v>0</v>
      </c>
      <c r="N17" s="116">
        <f t="shared" si="1"/>
        <v>1649555.4806000004</v>
      </c>
      <c r="O17" s="127">
        <f t="shared" si="2"/>
        <v>1.0000001639127731E-3</v>
      </c>
    </row>
    <row r="18" spans="1:15" s="32" customFormat="1">
      <c r="A18" s="71" t="s">
        <v>116</v>
      </c>
      <c r="B18" s="42" t="s">
        <v>94</v>
      </c>
      <c r="C18" s="88">
        <v>15477396</v>
      </c>
      <c r="D18" s="88">
        <f t="shared" si="4"/>
        <v>-3250253.1599999997</v>
      </c>
      <c r="E18" s="41">
        <f t="shared" si="3"/>
        <v>0</v>
      </c>
      <c r="F18" s="42"/>
      <c r="G18" s="71" t="s">
        <v>116</v>
      </c>
      <c r="H18" s="42" t="s">
        <v>94</v>
      </c>
      <c r="I18" s="88">
        <v>15477396</v>
      </c>
      <c r="J18" s="88">
        <v>-5417088.5999999996</v>
      </c>
      <c r="K18" s="72">
        <v>0</v>
      </c>
      <c r="L18" s="124"/>
      <c r="M18" s="131">
        <f t="shared" si="0"/>
        <v>0</v>
      </c>
      <c r="N18" s="116">
        <f t="shared" si="1"/>
        <v>-2166835.44</v>
      </c>
      <c r="O18" s="127">
        <f t="shared" si="2"/>
        <v>0</v>
      </c>
    </row>
    <row r="19" spans="1:15" s="32" customFormat="1">
      <c r="A19" s="71" t="s">
        <v>116</v>
      </c>
      <c r="B19" s="42" t="s">
        <v>145</v>
      </c>
      <c r="C19" s="88">
        <v>-552.15</v>
      </c>
      <c r="D19" s="88">
        <f t="shared" si="4"/>
        <v>115.9515</v>
      </c>
      <c r="E19" s="41">
        <f t="shared" si="3"/>
        <v>0</v>
      </c>
      <c r="F19" s="42"/>
      <c r="G19" s="71" t="s">
        <v>116</v>
      </c>
      <c r="H19" s="42" t="s">
        <v>145</v>
      </c>
      <c r="I19" s="88">
        <v>-552.15</v>
      </c>
      <c r="J19" s="88">
        <v>193.26</v>
      </c>
      <c r="K19" s="72">
        <v>7.5000000000216005E-3</v>
      </c>
      <c r="L19" s="124"/>
      <c r="M19" s="131">
        <f t="shared" si="0"/>
        <v>0</v>
      </c>
      <c r="N19" s="116">
        <f t="shared" si="1"/>
        <v>77.308499999999995</v>
      </c>
      <c r="O19" s="127">
        <f t="shared" si="2"/>
        <v>7.5000000000216005E-3</v>
      </c>
    </row>
    <row r="20" spans="1:15" s="32" customFormat="1">
      <c r="A20" s="71" t="s">
        <v>116</v>
      </c>
      <c r="B20" s="73" t="s">
        <v>160</v>
      </c>
      <c r="C20" s="89">
        <v>-19223430.850000001</v>
      </c>
      <c r="D20" s="88">
        <f t="shared" si="4"/>
        <v>4036920.4785000002</v>
      </c>
      <c r="E20" s="41">
        <f t="shared" si="3"/>
        <v>0</v>
      </c>
      <c r="F20" s="42"/>
      <c r="G20" s="71" t="s">
        <v>116</v>
      </c>
      <c r="H20" s="73" t="s">
        <v>160</v>
      </c>
      <c r="I20" s="89">
        <v>-19223430.850000001</v>
      </c>
      <c r="J20" s="89">
        <v>6728200.7999999998</v>
      </c>
      <c r="K20" s="72">
        <v>2.4999994784593582E-3</v>
      </c>
      <c r="L20" s="124"/>
      <c r="M20" s="131">
        <f t="shared" si="0"/>
        <v>0</v>
      </c>
      <c r="N20" s="116">
        <f t="shared" si="1"/>
        <v>2691280.3214999996</v>
      </c>
      <c r="O20" s="127">
        <f t="shared" si="2"/>
        <v>2.4999994784593582E-3</v>
      </c>
    </row>
    <row r="21" spans="1:15" s="32" customFormat="1">
      <c r="A21" s="71" t="s">
        <v>116</v>
      </c>
      <c r="B21" s="73" t="s">
        <v>166</v>
      </c>
      <c r="C21" s="89">
        <v>-4574348.42</v>
      </c>
      <c r="D21" s="88">
        <f t="shared" si="4"/>
        <v>960613.16819999996</v>
      </c>
      <c r="E21" s="41">
        <f t="shared" si="3"/>
        <v>0</v>
      </c>
      <c r="F21" s="42"/>
      <c r="G21" s="71" t="s">
        <v>116</v>
      </c>
      <c r="H21" s="73" t="s">
        <v>166</v>
      </c>
      <c r="I21" s="89">
        <v>-4574348.42</v>
      </c>
      <c r="J21" s="89">
        <v>1601021.95</v>
      </c>
      <c r="K21" s="72">
        <v>3.0000000260770321E-3</v>
      </c>
      <c r="L21" s="124"/>
      <c r="M21" s="131">
        <f t="shared" si="0"/>
        <v>0</v>
      </c>
      <c r="N21" s="116">
        <f t="shared" si="1"/>
        <v>640408.7818</v>
      </c>
      <c r="O21" s="127">
        <f t="shared" si="2"/>
        <v>3.0000000260770321E-3</v>
      </c>
    </row>
    <row r="22" spans="1:15">
      <c r="A22" s="71" t="s">
        <v>117</v>
      </c>
      <c r="B22" s="40" t="s">
        <v>95</v>
      </c>
      <c r="C22" s="86">
        <v>-488252.07</v>
      </c>
      <c r="D22" s="88">
        <f t="shared" si="4"/>
        <v>102532.9347</v>
      </c>
      <c r="E22" s="41">
        <f t="shared" si="3"/>
        <v>0</v>
      </c>
      <c r="F22" s="42"/>
      <c r="G22" s="71" t="s">
        <v>117</v>
      </c>
      <c r="H22" s="40" t="s">
        <v>95</v>
      </c>
      <c r="I22" s="86">
        <v>-488252.07</v>
      </c>
      <c r="J22" s="86">
        <v>170888.23</v>
      </c>
      <c r="K22" s="72">
        <v>5.5000000284053385E-3</v>
      </c>
      <c r="L22" s="124"/>
      <c r="M22" s="131">
        <f t="shared" si="0"/>
        <v>0</v>
      </c>
      <c r="N22" s="116">
        <f t="shared" si="1"/>
        <v>68355.295300000013</v>
      </c>
      <c r="O22" s="127">
        <f t="shared" si="2"/>
        <v>5.5000000284053385E-3</v>
      </c>
    </row>
    <row r="23" spans="1:15">
      <c r="A23" s="71" t="s">
        <v>118</v>
      </c>
      <c r="B23" s="40" t="s">
        <v>74</v>
      </c>
      <c r="C23" s="86">
        <v>-392169.72</v>
      </c>
      <c r="D23" s="88">
        <f t="shared" si="4"/>
        <v>82355.641199999998</v>
      </c>
      <c r="E23" s="41">
        <f t="shared" si="3"/>
        <v>0</v>
      </c>
      <c r="F23" s="42"/>
      <c r="G23" s="71" t="s">
        <v>118</v>
      </c>
      <c r="H23" s="40" t="s">
        <v>74</v>
      </c>
      <c r="I23" s="86">
        <v>-392169.72</v>
      </c>
      <c r="J23" s="86">
        <v>137259.4</v>
      </c>
      <c r="K23" s="72">
        <v>-1.9999999785795808E-3</v>
      </c>
      <c r="L23" s="124"/>
      <c r="M23" s="131">
        <f t="shared" si="0"/>
        <v>0</v>
      </c>
      <c r="N23" s="116">
        <f t="shared" si="1"/>
        <v>54903.758799999996</v>
      </c>
      <c r="O23" s="127">
        <f t="shared" si="2"/>
        <v>-1.9999999785795808E-3</v>
      </c>
    </row>
    <row r="24" spans="1:15">
      <c r="A24" s="71" t="s">
        <v>119</v>
      </c>
      <c r="B24" s="40" t="s">
        <v>96</v>
      </c>
      <c r="C24" s="86">
        <v>2155803.5099999998</v>
      </c>
      <c r="D24" s="88">
        <f t="shared" si="4"/>
        <v>-452718.73709999991</v>
      </c>
      <c r="E24" s="41">
        <f t="shared" si="3"/>
        <v>0</v>
      </c>
      <c r="F24" s="42"/>
      <c r="G24" s="71" t="s">
        <v>119</v>
      </c>
      <c r="H24" s="40" t="s">
        <v>96</v>
      </c>
      <c r="I24" s="86">
        <v>2155803.5099999998</v>
      </c>
      <c r="J24" s="86">
        <v>-754531.23</v>
      </c>
      <c r="K24" s="72">
        <v>-1.5000001294538379E-3</v>
      </c>
      <c r="L24" s="124"/>
      <c r="M24" s="131">
        <f t="shared" si="0"/>
        <v>0</v>
      </c>
      <c r="N24" s="116">
        <f t="shared" si="1"/>
        <v>-301812.49290000007</v>
      </c>
      <c r="O24" s="127">
        <f t="shared" si="2"/>
        <v>-1.5000001294538379E-3</v>
      </c>
    </row>
    <row r="25" spans="1:15">
      <c r="A25" s="71" t="s">
        <v>119</v>
      </c>
      <c r="B25" s="40" t="s">
        <v>75</v>
      </c>
      <c r="C25" s="86">
        <v>-1282123</v>
      </c>
      <c r="D25" s="88">
        <f t="shared" si="4"/>
        <v>269245.83</v>
      </c>
      <c r="E25" s="41">
        <f t="shared" si="3"/>
        <v>0</v>
      </c>
      <c r="F25" s="42"/>
      <c r="G25" s="71" t="s">
        <v>119</v>
      </c>
      <c r="H25" s="40" t="s">
        <v>75</v>
      </c>
      <c r="I25" s="86">
        <v>-1282123</v>
      </c>
      <c r="J25" s="86">
        <v>448743.05</v>
      </c>
      <c r="K25" s="72">
        <v>0</v>
      </c>
      <c r="L25" s="124"/>
      <c r="M25" s="131">
        <f t="shared" si="0"/>
        <v>0</v>
      </c>
      <c r="N25" s="116">
        <f t="shared" si="1"/>
        <v>179497.21999999997</v>
      </c>
      <c r="O25" s="127">
        <f t="shared" si="2"/>
        <v>0</v>
      </c>
    </row>
    <row r="26" spans="1:15">
      <c r="A26" s="71" t="s">
        <v>120</v>
      </c>
      <c r="B26" s="40" t="s">
        <v>76</v>
      </c>
      <c r="C26" s="86">
        <v>-42812.32</v>
      </c>
      <c r="D26" s="88">
        <f t="shared" si="4"/>
        <v>8990.5871999999999</v>
      </c>
      <c r="E26" s="41">
        <f t="shared" si="3"/>
        <v>0</v>
      </c>
      <c r="F26" s="42"/>
      <c r="G26" s="71" t="s">
        <v>120</v>
      </c>
      <c r="H26" s="40" t="s">
        <v>76</v>
      </c>
      <c r="I26" s="86">
        <v>-42812.32</v>
      </c>
      <c r="J26" s="86">
        <v>14984.79</v>
      </c>
      <c r="K26" s="72">
        <v>0.47800000000279397</v>
      </c>
      <c r="L26" s="124"/>
      <c r="M26" s="131">
        <f t="shared" si="0"/>
        <v>0</v>
      </c>
      <c r="N26" s="116">
        <f t="shared" si="1"/>
        <v>5994.2028000000009</v>
      </c>
      <c r="O26" s="127">
        <f t="shared" si="2"/>
        <v>0.47800000000279397</v>
      </c>
    </row>
    <row r="27" spans="1:15" hidden="1" outlineLevel="1">
      <c r="A27" s="71" t="s">
        <v>121</v>
      </c>
      <c r="B27" s="40" t="s">
        <v>58</v>
      </c>
      <c r="C27" s="86"/>
      <c r="D27" s="88">
        <f t="shared" si="4"/>
        <v>0</v>
      </c>
      <c r="E27" s="41">
        <f t="shared" si="3"/>
        <v>0</v>
      </c>
      <c r="F27" s="42"/>
      <c r="G27" s="71" t="s">
        <v>121</v>
      </c>
      <c r="H27" s="40" t="s">
        <v>58</v>
      </c>
      <c r="I27" s="86"/>
      <c r="J27" s="86"/>
      <c r="K27" s="72">
        <v>0</v>
      </c>
      <c r="L27" s="124"/>
      <c r="M27" s="131">
        <f t="shared" si="0"/>
        <v>0</v>
      </c>
      <c r="N27" s="116">
        <f t="shared" si="1"/>
        <v>0</v>
      </c>
      <c r="O27" s="127">
        <f t="shared" si="2"/>
        <v>0</v>
      </c>
    </row>
    <row r="28" spans="1:15" collapsed="1">
      <c r="A28" s="71" t="s">
        <v>122</v>
      </c>
      <c r="B28" s="40" t="s">
        <v>77</v>
      </c>
      <c r="C28" s="86">
        <v>-1026108</v>
      </c>
      <c r="D28" s="88">
        <f t="shared" si="4"/>
        <v>215482.68</v>
      </c>
      <c r="E28" s="41">
        <f t="shared" si="3"/>
        <v>0</v>
      </c>
      <c r="F28" s="42"/>
      <c r="G28" s="71" t="s">
        <v>122</v>
      </c>
      <c r="H28" s="40" t="s">
        <v>77</v>
      </c>
      <c r="I28" s="86">
        <v>-1026108</v>
      </c>
      <c r="J28" s="86">
        <v>359137.8</v>
      </c>
      <c r="K28" s="72">
        <v>0</v>
      </c>
      <c r="L28" s="124"/>
      <c r="M28" s="131">
        <f t="shared" si="0"/>
        <v>0</v>
      </c>
      <c r="N28" s="116">
        <f t="shared" si="1"/>
        <v>143655.12</v>
      </c>
      <c r="O28" s="127">
        <f t="shared" si="2"/>
        <v>0</v>
      </c>
    </row>
    <row r="29" spans="1:15" hidden="1" outlineLevel="1">
      <c r="A29" s="71" t="s">
        <v>146</v>
      </c>
      <c r="B29" s="40" t="s">
        <v>78</v>
      </c>
      <c r="C29" s="86"/>
      <c r="D29" s="88">
        <f t="shared" si="4"/>
        <v>0</v>
      </c>
      <c r="E29" s="41">
        <f t="shared" si="3"/>
        <v>0</v>
      </c>
      <c r="F29" s="42"/>
      <c r="G29" s="71" t="s">
        <v>146</v>
      </c>
      <c r="H29" s="40" t="s">
        <v>78</v>
      </c>
      <c r="I29" s="86"/>
      <c r="J29" s="86"/>
      <c r="K29" s="72">
        <v>0</v>
      </c>
      <c r="L29" s="124"/>
      <c r="M29" s="131">
        <f t="shared" si="0"/>
        <v>0</v>
      </c>
      <c r="N29" s="116">
        <f t="shared" si="1"/>
        <v>0</v>
      </c>
      <c r="O29" s="127">
        <f t="shared" si="2"/>
        <v>0</v>
      </c>
    </row>
    <row r="30" spans="1:15" collapsed="1">
      <c r="A30" s="71" t="s">
        <v>123</v>
      </c>
      <c r="B30" s="40" t="s">
        <v>79</v>
      </c>
      <c r="C30" s="86">
        <v>-537626.16</v>
      </c>
      <c r="D30" s="88">
        <f t="shared" si="4"/>
        <v>112901.4936</v>
      </c>
      <c r="E30" s="41">
        <f t="shared" si="3"/>
        <v>0</v>
      </c>
      <c r="F30" s="42"/>
      <c r="G30" s="71" t="s">
        <v>123</v>
      </c>
      <c r="H30" s="40" t="s">
        <v>79</v>
      </c>
      <c r="I30" s="86">
        <v>-537626.16</v>
      </c>
      <c r="J30" s="86">
        <v>188169.16</v>
      </c>
      <c r="K30" s="72">
        <v>4.0000000153668225E-3</v>
      </c>
      <c r="L30" s="124"/>
      <c r="M30" s="131">
        <f t="shared" si="0"/>
        <v>0</v>
      </c>
      <c r="N30" s="116">
        <f t="shared" si="1"/>
        <v>75267.666400000002</v>
      </c>
      <c r="O30" s="127">
        <f t="shared" si="2"/>
        <v>4.0000000153668225E-3</v>
      </c>
    </row>
    <row r="31" spans="1:15">
      <c r="A31" s="71" t="s">
        <v>124</v>
      </c>
      <c r="B31" s="40" t="s">
        <v>97</v>
      </c>
      <c r="C31" s="86">
        <v>490882.9</v>
      </c>
      <c r="D31" s="88">
        <f t="shared" si="4"/>
        <v>-103085.409</v>
      </c>
      <c r="E31" s="41">
        <f t="shared" si="3"/>
        <v>0</v>
      </c>
      <c r="F31" s="42"/>
      <c r="G31" s="71" t="s">
        <v>124</v>
      </c>
      <c r="H31" s="40" t="s">
        <v>97</v>
      </c>
      <c r="I31" s="86">
        <v>490882.9</v>
      </c>
      <c r="J31" s="86">
        <v>-171809.02</v>
      </c>
      <c r="K31" s="72">
        <v>-5.0000000046566129E-3</v>
      </c>
      <c r="L31" s="124"/>
      <c r="M31" s="131">
        <f t="shared" si="0"/>
        <v>0</v>
      </c>
      <c r="N31" s="116">
        <f t="shared" si="1"/>
        <v>-68723.61099999999</v>
      </c>
      <c r="O31" s="127">
        <f t="shared" si="2"/>
        <v>-5.0000000046566129E-3</v>
      </c>
    </row>
    <row r="32" spans="1:15">
      <c r="A32" s="71" t="s">
        <v>125</v>
      </c>
      <c r="B32" s="74" t="s">
        <v>161</v>
      </c>
      <c r="C32" s="84">
        <v>-472478.14</v>
      </c>
      <c r="D32" s="88">
        <f t="shared" si="4"/>
        <v>99220.409400000004</v>
      </c>
      <c r="E32" s="41">
        <f t="shared" si="3"/>
        <v>0</v>
      </c>
      <c r="F32" s="42"/>
      <c r="G32" s="71" t="s">
        <v>125</v>
      </c>
      <c r="H32" s="74" t="s">
        <v>161</v>
      </c>
      <c r="I32" s="84">
        <v>-472478.14</v>
      </c>
      <c r="J32" s="84">
        <v>165367.35</v>
      </c>
      <c r="K32" s="72">
        <v>1.0000000183936208E-3</v>
      </c>
      <c r="L32" s="124"/>
      <c r="M32" s="131">
        <f t="shared" si="0"/>
        <v>0</v>
      </c>
      <c r="N32" s="116">
        <f t="shared" si="1"/>
        <v>66146.940600000002</v>
      </c>
      <c r="O32" s="127">
        <f t="shared" si="2"/>
        <v>1.0000000183936208E-3</v>
      </c>
    </row>
    <row r="33" spans="1:15" hidden="1" outlineLevel="1">
      <c r="A33" s="71" t="s">
        <v>126</v>
      </c>
      <c r="B33" s="40" t="s">
        <v>80</v>
      </c>
      <c r="C33" s="86"/>
      <c r="D33" s="88">
        <f t="shared" si="4"/>
        <v>0</v>
      </c>
      <c r="E33" s="41">
        <f t="shared" si="3"/>
        <v>0</v>
      </c>
      <c r="F33" s="42"/>
      <c r="G33" s="71" t="s">
        <v>126</v>
      </c>
      <c r="H33" s="40" t="s">
        <v>80</v>
      </c>
      <c r="I33" s="86"/>
      <c r="J33" s="86"/>
      <c r="K33" s="72">
        <v>0</v>
      </c>
      <c r="L33" s="124"/>
      <c r="M33" s="131">
        <f t="shared" si="0"/>
        <v>0</v>
      </c>
      <c r="N33" s="116">
        <f t="shared" si="1"/>
        <v>0</v>
      </c>
      <c r="O33" s="127">
        <f t="shared" si="2"/>
        <v>0</v>
      </c>
    </row>
    <row r="34" spans="1:15" collapsed="1">
      <c r="A34" s="71" t="s">
        <v>127</v>
      </c>
      <c r="B34" s="40" t="s">
        <v>81</v>
      </c>
      <c r="C34" s="86">
        <v>22899640</v>
      </c>
      <c r="D34" s="88">
        <f t="shared" si="4"/>
        <v>-4808924.3999999994</v>
      </c>
      <c r="E34" s="41">
        <f t="shared" si="3"/>
        <v>0</v>
      </c>
      <c r="F34" s="42"/>
      <c r="G34" s="71" t="s">
        <v>127</v>
      </c>
      <c r="H34" s="40" t="s">
        <v>81</v>
      </c>
      <c r="I34" s="86">
        <v>22899640</v>
      </c>
      <c r="J34" s="86">
        <v>-8014874</v>
      </c>
      <c r="K34" s="72">
        <v>0</v>
      </c>
      <c r="L34" s="124"/>
      <c r="M34" s="131">
        <f t="shared" si="0"/>
        <v>0</v>
      </c>
      <c r="N34" s="116">
        <f t="shared" si="1"/>
        <v>-3205949.6000000006</v>
      </c>
      <c r="O34" s="127">
        <f t="shared" si="2"/>
        <v>0</v>
      </c>
    </row>
    <row r="35" spans="1:15" hidden="1" outlineLevel="1">
      <c r="A35" s="71" t="s">
        <v>128</v>
      </c>
      <c r="B35" s="40" t="s">
        <v>82</v>
      </c>
      <c r="C35" s="86"/>
      <c r="D35" s="88">
        <f t="shared" si="4"/>
        <v>0</v>
      </c>
      <c r="E35" s="41">
        <f t="shared" si="3"/>
        <v>0</v>
      </c>
      <c r="F35" s="42"/>
      <c r="G35" s="71" t="s">
        <v>128</v>
      </c>
      <c r="H35" s="40" t="s">
        <v>82</v>
      </c>
      <c r="I35" s="86"/>
      <c r="J35" s="86"/>
      <c r="K35" s="72">
        <v>0</v>
      </c>
      <c r="L35" s="124"/>
      <c r="M35" s="131">
        <f t="shared" si="0"/>
        <v>0</v>
      </c>
      <c r="N35" s="116">
        <f t="shared" si="1"/>
        <v>0</v>
      </c>
      <c r="O35" s="127">
        <f t="shared" si="2"/>
        <v>0</v>
      </c>
    </row>
    <row r="36" spans="1:15" collapsed="1">
      <c r="A36" s="71" t="s">
        <v>129</v>
      </c>
      <c r="B36" s="40" t="s">
        <v>98</v>
      </c>
      <c r="C36" s="86">
        <v>-94273.24</v>
      </c>
      <c r="D36" s="88">
        <f t="shared" si="4"/>
        <v>19797.380400000002</v>
      </c>
      <c r="E36" s="41">
        <f t="shared" si="3"/>
        <v>0</v>
      </c>
      <c r="F36" s="42"/>
      <c r="G36" s="71" t="s">
        <v>129</v>
      </c>
      <c r="H36" s="40" t="s">
        <v>98</v>
      </c>
      <c r="I36" s="86">
        <v>-94273.24</v>
      </c>
      <c r="J36" s="86">
        <v>32995.629999999997</v>
      </c>
      <c r="K36" s="72">
        <v>-4.0000000008149073E-3</v>
      </c>
      <c r="L36" s="124"/>
      <c r="M36" s="131">
        <f t="shared" si="0"/>
        <v>0</v>
      </c>
      <c r="N36" s="116">
        <f t="shared" si="1"/>
        <v>13198.249599999996</v>
      </c>
      <c r="O36" s="127">
        <f t="shared" si="2"/>
        <v>-4.0000000008149073E-3</v>
      </c>
    </row>
    <row r="37" spans="1:15" s="32" customFormat="1">
      <c r="A37" s="71" t="s">
        <v>147</v>
      </c>
      <c r="B37" s="73" t="s">
        <v>148</v>
      </c>
      <c r="C37" s="89">
        <v>-480024</v>
      </c>
      <c r="D37" s="88">
        <f t="shared" si="4"/>
        <v>100805.04</v>
      </c>
      <c r="E37" s="41">
        <f t="shared" si="3"/>
        <v>0</v>
      </c>
      <c r="F37" s="42"/>
      <c r="G37" s="71" t="s">
        <v>147</v>
      </c>
      <c r="H37" s="73" t="s">
        <v>148</v>
      </c>
      <c r="I37" s="89">
        <v>-480024</v>
      </c>
      <c r="J37" s="89">
        <v>168008.4</v>
      </c>
      <c r="K37" s="72">
        <v>0</v>
      </c>
      <c r="L37" s="124"/>
      <c r="M37" s="131">
        <f t="shared" si="0"/>
        <v>0</v>
      </c>
      <c r="N37" s="116">
        <f t="shared" si="1"/>
        <v>67203.360000000001</v>
      </c>
      <c r="O37" s="127">
        <f t="shared" si="2"/>
        <v>0</v>
      </c>
    </row>
    <row r="38" spans="1:15">
      <c r="A38" s="71" t="s">
        <v>130</v>
      </c>
      <c r="B38" s="40" t="s">
        <v>99</v>
      </c>
      <c r="C38" s="86">
        <v>1727415.3</v>
      </c>
      <c r="D38" s="88">
        <f t="shared" si="4"/>
        <v>-362757.21299999999</v>
      </c>
      <c r="E38" s="41">
        <f t="shared" si="3"/>
        <v>0</v>
      </c>
      <c r="F38" s="42"/>
      <c r="G38" s="71" t="s">
        <v>130</v>
      </c>
      <c r="H38" s="40" t="s">
        <v>99</v>
      </c>
      <c r="I38" s="86">
        <v>1727415.3</v>
      </c>
      <c r="J38" s="86">
        <v>-604595.36</v>
      </c>
      <c r="K38" s="72">
        <v>-5.0000000046566129E-3</v>
      </c>
      <c r="L38" s="124"/>
      <c r="M38" s="131">
        <f t="shared" si="0"/>
        <v>0</v>
      </c>
      <c r="N38" s="116">
        <f t="shared" si="1"/>
        <v>-241838.147</v>
      </c>
      <c r="O38" s="127">
        <f t="shared" si="2"/>
        <v>-5.0000000046566129E-3</v>
      </c>
    </row>
    <row r="39" spans="1:15">
      <c r="A39" s="71" t="s">
        <v>131</v>
      </c>
      <c r="B39" s="74" t="s">
        <v>162</v>
      </c>
      <c r="C39" s="84">
        <v>162500</v>
      </c>
      <c r="D39" s="88">
        <f t="shared" si="4"/>
        <v>-34125</v>
      </c>
      <c r="E39" s="41">
        <f t="shared" si="3"/>
        <v>0</v>
      </c>
      <c r="F39" s="42"/>
      <c r="G39" s="71" t="s">
        <v>131</v>
      </c>
      <c r="H39" s="74" t="s">
        <v>162</v>
      </c>
      <c r="I39" s="84">
        <v>162500</v>
      </c>
      <c r="J39" s="84">
        <v>-56875</v>
      </c>
      <c r="K39" s="72">
        <v>0</v>
      </c>
      <c r="L39" s="124"/>
      <c r="M39" s="131">
        <f t="shared" si="0"/>
        <v>0</v>
      </c>
      <c r="N39" s="116">
        <f t="shared" si="1"/>
        <v>-22750</v>
      </c>
      <c r="O39" s="127">
        <f t="shared" si="2"/>
        <v>0</v>
      </c>
    </row>
    <row r="40" spans="1:15">
      <c r="A40" s="71" t="s">
        <v>132</v>
      </c>
      <c r="B40" s="40" t="s">
        <v>104</v>
      </c>
      <c r="C40" s="86">
        <v>-329483.76</v>
      </c>
      <c r="D40" s="88">
        <f t="shared" si="4"/>
        <v>69191.589600000007</v>
      </c>
      <c r="E40" s="41">
        <f t="shared" si="3"/>
        <v>0</v>
      </c>
      <c r="F40" s="42"/>
      <c r="G40" s="71" t="s">
        <v>132</v>
      </c>
      <c r="H40" s="40" t="s">
        <v>104</v>
      </c>
      <c r="I40" s="86">
        <v>-329483.76</v>
      </c>
      <c r="J40" s="86">
        <v>115319.31</v>
      </c>
      <c r="K40" s="72">
        <v>-5.9999999939464033E-3</v>
      </c>
      <c r="L40" s="124"/>
      <c r="M40" s="131">
        <f t="shared" si="0"/>
        <v>0</v>
      </c>
      <c r="N40" s="116">
        <f t="shared" si="1"/>
        <v>46127.720399999991</v>
      </c>
      <c r="O40" s="127">
        <f t="shared" si="2"/>
        <v>-5.9999999939464033E-3</v>
      </c>
    </row>
    <row r="41" spans="1:15">
      <c r="A41" s="71" t="s">
        <v>133</v>
      </c>
      <c r="B41" s="40" t="s">
        <v>83</v>
      </c>
      <c r="C41" s="86">
        <v>410748</v>
      </c>
      <c r="D41" s="88">
        <f t="shared" si="4"/>
        <v>-86257.08</v>
      </c>
      <c r="E41" s="41">
        <f t="shared" si="3"/>
        <v>0</v>
      </c>
      <c r="F41" s="42"/>
      <c r="G41" s="71" t="s">
        <v>133</v>
      </c>
      <c r="H41" s="40" t="s">
        <v>83</v>
      </c>
      <c r="I41" s="86">
        <v>410748</v>
      </c>
      <c r="J41" s="86">
        <v>-143761.79999999999</v>
      </c>
      <c r="K41" s="72">
        <v>0</v>
      </c>
      <c r="L41" s="124"/>
      <c r="M41" s="131">
        <f t="shared" si="0"/>
        <v>0</v>
      </c>
      <c r="N41" s="116">
        <f t="shared" si="1"/>
        <v>-57504.719999999987</v>
      </c>
      <c r="O41" s="127">
        <f t="shared" si="2"/>
        <v>0</v>
      </c>
    </row>
    <row r="42" spans="1:15">
      <c r="A42" s="71" t="s">
        <v>149</v>
      </c>
      <c r="B42" s="73" t="s">
        <v>150</v>
      </c>
      <c r="C42" s="89">
        <v>604328.18000000005</v>
      </c>
      <c r="D42" s="88">
        <f t="shared" si="4"/>
        <v>-126908.91780000001</v>
      </c>
      <c r="E42" s="41">
        <f t="shared" si="3"/>
        <v>0</v>
      </c>
      <c r="F42" s="42"/>
      <c r="G42" s="71" t="s">
        <v>149</v>
      </c>
      <c r="H42" s="73" t="s">
        <v>150</v>
      </c>
      <c r="I42" s="89">
        <v>604328.18000000005</v>
      </c>
      <c r="J42" s="89">
        <v>-211514.86</v>
      </c>
      <c r="K42" s="72">
        <v>3.0000000260770321E-3</v>
      </c>
      <c r="L42" s="124"/>
      <c r="M42" s="131">
        <f t="shared" si="0"/>
        <v>0</v>
      </c>
      <c r="N42" s="116">
        <f t="shared" si="1"/>
        <v>-84605.942199999976</v>
      </c>
      <c r="O42" s="127">
        <f t="shared" si="2"/>
        <v>3.0000000260770321E-3</v>
      </c>
    </row>
    <row r="43" spans="1:15">
      <c r="A43" s="71" t="s">
        <v>151</v>
      </c>
      <c r="B43" s="73" t="s">
        <v>152</v>
      </c>
      <c r="C43" s="89">
        <v>-1658220</v>
      </c>
      <c r="D43" s="88">
        <f t="shared" si="4"/>
        <v>348226.2</v>
      </c>
      <c r="E43" s="41">
        <f t="shared" si="3"/>
        <v>0</v>
      </c>
      <c r="F43" s="42"/>
      <c r="G43" s="71" t="s">
        <v>151</v>
      </c>
      <c r="H43" s="73" t="s">
        <v>152</v>
      </c>
      <c r="I43" s="89">
        <v>-1658220</v>
      </c>
      <c r="J43" s="89">
        <v>580377</v>
      </c>
      <c r="K43" s="72">
        <v>0</v>
      </c>
      <c r="L43" s="124"/>
      <c r="M43" s="131">
        <f t="shared" si="0"/>
        <v>0</v>
      </c>
      <c r="N43" s="116">
        <f t="shared" si="1"/>
        <v>232150.8</v>
      </c>
      <c r="O43" s="127">
        <f t="shared" si="2"/>
        <v>0</v>
      </c>
    </row>
    <row r="44" spans="1:15">
      <c r="A44" s="71" t="s">
        <v>134</v>
      </c>
      <c r="B44" s="42" t="s">
        <v>84</v>
      </c>
      <c r="C44" s="88">
        <v>-1667910.75</v>
      </c>
      <c r="D44" s="88">
        <f t="shared" si="4"/>
        <v>350261.25750000001</v>
      </c>
      <c r="E44" s="41">
        <f t="shared" si="3"/>
        <v>0</v>
      </c>
      <c r="F44" s="42"/>
      <c r="G44" s="71" t="s">
        <v>134</v>
      </c>
      <c r="H44" s="42" t="s">
        <v>84</v>
      </c>
      <c r="I44" s="88">
        <v>-1667910.75</v>
      </c>
      <c r="J44" s="88">
        <v>583768.76</v>
      </c>
      <c r="K44" s="72">
        <v>-2.4999999441206455E-3</v>
      </c>
      <c r="L44" s="124"/>
      <c r="M44" s="131">
        <f t="shared" si="0"/>
        <v>0</v>
      </c>
      <c r="N44" s="116">
        <f t="shared" si="1"/>
        <v>233507.5025</v>
      </c>
      <c r="O44" s="127">
        <f t="shared" si="2"/>
        <v>-2.4999999441206455E-3</v>
      </c>
    </row>
    <row r="45" spans="1:15">
      <c r="A45" s="71" t="s">
        <v>135</v>
      </c>
      <c r="B45" s="40" t="s">
        <v>85</v>
      </c>
      <c r="C45" s="86">
        <v>2000328.48</v>
      </c>
      <c r="D45" s="88">
        <f t="shared" si="4"/>
        <v>-420068.98079999996</v>
      </c>
      <c r="E45" s="41">
        <f t="shared" si="3"/>
        <v>0</v>
      </c>
      <c r="F45" s="42"/>
      <c r="G45" s="71" t="s">
        <v>135</v>
      </c>
      <c r="H45" s="40" t="s">
        <v>85</v>
      </c>
      <c r="I45" s="86">
        <v>2000328.48</v>
      </c>
      <c r="J45" s="86">
        <v>-700114.97</v>
      </c>
      <c r="K45" s="72">
        <v>-1.9999999785795808E-3</v>
      </c>
      <c r="L45" s="124"/>
      <c r="M45" s="131">
        <f t="shared" si="0"/>
        <v>0</v>
      </c>
      <c r="N45" s="116">
        <f t="shared" si="1"/>
        <v>-280045.98920000001</v>
      </c>
      <c r="O45" s="127">
        <f t="shared" si="2"/>
        <v>-1.9999999785795808E-3</v>
      </c>
    </row>
    <row r="46" spans="1:15">
      <c r="A46" s="71" t="s">
        <v>136</v>
      </c>
      <c r="B46" s="40" t="s">
        <v>100</v>
      </c>
      <c r="C46" s="86">
        <v>-166437.17000000001</v>
      </c>
      <c r="D46" s="88">
        <f t="shared" si="4"/>
        <v>34951.805700000004</v>
      </c>
      <c r="E46" s="41">
        <f t="shared" si="3"/>
        <v>0</v>
      </c>
      <c r="F46" s="42"/>
      <c r="G46" s="71" t="s">
        <v>136</v>
      </c>
      <c r="H46" s="40" t="s">
        <v>100</v>
      </c>
      <c r="I46" s="86">
        <v>-166437.17000000001</v>
      </c>
      <c r="J46" s="86">
        <v>58253</v>
      </c>
      <c r="K46" s="72">
        <v>-9.5000000001164153E-3</v>
      </c>
      <c r="L46" s="124"/>
      <c r="M46" s="131">
        <f t="shared" si="0"/>
        <v>0</v>
      </c>
      <c r="N46" s="116">
        <f t="shared" si="1"/>
        <v>23301.194299999996</v>
      </c>
      <c r="O46" s="127">
        <f t="shared" si="2"/>
        <v>-9.5000000001164153E-3</v>
      </c>
    </row>
    <row r="47" spans="1:15">
      <c r="A47" s="71" t="s">
        <v>137</v>
      </c>
      <c r="B47" s="40" t="s">
        <v>62</v>
      </c>
      <c r="C47" s="86">
        <v>1793914.03</v>
      </c>
      <c r="D47" s="88">
        <f t="shared" si="4"/>
        <v>-376721.94630000001</v>
      </c>
      <c r="E47" s="41">
        <f t="shared" si="3"/>
        <v>0</v>
      </c>
      <c r="F47" s="42"/>
      <c r="G47" s="71" t="s">
        <v>137</v>
      </c>
      <c r="H47" s="40" t="s">
        <v>62</v>
      </c>
      <c r="I47" s="86">
        <v>1793914.03</v>
      </c>
      <c r="J47" s="86">
        <v>-627869.91</v>
      </c>
      <c r="K47" s="72">
        <v>4.9999996554106474E-4</v>
      </c>
      <c r="L47" s="124"/>
      <c r="M47" s="131">
        <f t="shared" si="0"/>
        <v>0</v>
      </c>
      <c r="N47" s="116">
        <f t="shared" si="1"/>
        <v>-251147.96370000002</v>
      </c>
      <c r="O47" s="127">
        <f t="shared" si="2"/>
        <v>4.9999996554106474E-4</v>
      </c>
    </row>
    <row r="48" spans="1:15">
      <c r="A48" s="71" t="s">
        <v>138</v>
      </c>
      <c r="B48" s="40" t="s">
        <v>86</v>
      </c>
      <c r="C48" s="86">
        <v>-406344.14</v>
      </c>
      <c r="D48" s="88">
        <f t="shared" si="4"/>
        <v>85332.269400000005</v>
      </c>
      <c r="E48" s="41">
        <f t="shared" si="3"/>
        <v>0</v>
      </c>
      <c r="F48" s="42"/>
      <c r="G48" s="71" t="s">
        <v>138</v>
      </c>
      <c r="H48" s="40" t="s">
        <v>86</v>
      </c>
      <c r="I48" s="86">
        <v>-406344.14</v>
      </c>
      <c r="J48" s="86">
        <v>142220.45000000001</v>
      </c>
      <c r="K48" s="72">
        <v>1.0000000183936208E-3</v>
      </c>
      <c r="L48" s="124"/>
      <c r="M48" s="131">
        <f t="shared" si="0"/>
        <v>0</v>
      </c>
      <c r="N48" s="116">
        <f t="shared" si="1"/>
        <v>56888.180600000007</v>
      </c>
      <c r="O48" s="127">
        <f t="shared" si="2"/>
        <v>1.0000000183936208E-3</v>
      </c>
    </row>
    <row r="49" spans="1:16">
      <c r="A49" s="71" t="s">
        <v>139</v>
      </c>
      <c r="B49" s="40" t="s">
        <v>87</v>
      </c>
      <c r="C49" s="86">
        <v>3979120.44</v>
      </c>
      <c r="D49" s="88">
        <f t="shared" si="4"/>
        <v>-835615.29239999992</v>
      </c>
      <c r="E49" s="41">
        <f t="shared" si="3"/>
        <v>0</v>
      </c>
      <c r="F49" s="42"/>
      <c r="G49" s="71" t="s">
        <v>139</v>
      </c>
      <c r="H49" s="40" t="s">
        <v>87</v>
      </c>
      <c r="I49" s="86">
        <v>3979120.44</v>
      </c>
      <c r="J49" s="86">
        <v>-1392692.15</v>
      </c>
      <c r="K49" s="41">
        <v>3.9999999571591616E-3</v>
      </c>
      <c r="L49" s="124"/>
      <c r="M49" s="131">
        <f t="shared" si="0"/>
        <v>0</v>
      </c>
      <c r="N49" s="116">
        <f t="shared" si="1"/>
        <v>-557076.85759999999</v>
      </c>
      <c r="O49" s="127">
        <f t="shared" si="2"/>
        <v>3.9999999571591616E-3</v>
      </c>
    </row>
    <row r="50" spans="1:16">
      <c r="A50" s="71" t="s">
        <v>140</v>
      </c>
      <c r="B50" s="40" t="s">
        <v>101</v>
      </c>
      <c r="C50" s="86">
        <v>1773292.2</v>
      </c>
      <c r="D50" s="88">
        <f t="shared" si="4"/>
        <v>-372391.36199999996</v>
      </c>
      <c r="E50" s="41">
        <f t="shared" si="3"/>
        <v>0</v>
      </c>
      <c r="F50" s="42"/>
      <c r="G50" s="71" t="s">
        <v>140</v>
      </c>
      <c r="H50" s="40" t="s">
        <v>101</v>
      </c>
      <c r="I50" s="86">
        <v>1773292.2</v>
      </c>
      <c r="J50" s="86">
        <v>-620652.27</v>
      </c>
      <c r="K50" s="41">
        <v>0</v>
      </c>
      <c r="L50" s="124"/>
      <c r="M50" s="131">
        <f t="shared" si="0"/>
        <v>0</v>
      </c>
      <c r="N50" s="116">
        <f t="shared" si="1"/>
        <v>-248260.90800000005</v>
      </c>
      <c r="O50" s="127">
        <f t="shared" si="2"/>
        <v>0</v>
      </c>
    </row>
    <row r="51" spans="1:16">
      <c r="A51" s="71" t="s">
        <v>141</v>
      </c>
      <c r="B51" s="40" t="s">
        <v>105</v>
      </c>
      <c r="C51" s="86">
        <v>454390.68</v>
      </c>
      <c r="D51" s="88">
        <f t="shared" si="4"/>
        <v>-95422.042799999996</v>
      </c>
      <c r="E51" s="41">
        <f t="shared" si="3"/>
        <v>0</v>
      </c>
      <c r="F51" s="42"/>
      <c r="G51" s="71" t="s">
        <v>141</v>
      </c>
      <c r="H51" s="40" t="s">
        <v>105</v>
      </c>
      <c r="I51" s="86">
        <v>454390.68</v>
      </c>
      <c r="J51" s="86">
        <v>-159036.74</v>
      </c>
      <c r="K51" s="41">
        <v>-2.0000000076834112E-3</v>
      </c>
      <c r="L51" s="124"/>
      <c r="M51" s="131">
        <f t="shared" si="0"/>
        <v>0</v>
      </c>
      <c r="N51" s="116">
        <f t="shared" si="1"/>
        <v>-63614.697199999995</v>
      </c>
      <c r="O51" s="127">
        <f t="shared" si="2"/>
        <v>-2.0000000076834112E-3</v>
      </c>
    </row>
    <row r="52" spans="1:16">
      <c r="A52" s="71" t="s">
        <v>153</v>
      </c>
      <c r="B52" s="74" t="s">
        <v>154</v>
      </c>
      <c r="C52" s="84">
        <v>-3876298.2</v>
      </c>
      <c r="D52" s="88">
        <f t="shared" si="4"/>
        <v>814022.62199999997</v>
      </c>
      <c r="E52" s="41">
        <f t="shared" si="3"/>
        <v>0</v>
      </c>
      <c r="F52" s="42"/>
      <c r="G52" s="71" t="s">
        <v>153</v>
      </c>
      <c r="H52" s="74" t="s">
        <v>154</v>
      </c>
      <c r="I52" s="84">
        <v>-3876298.2</v>
      </c>
      <c r="J52" s="84">
        <v>1356704.3</v>
      </c>
      <c r="K52" s="41">
        <v>-6.9999999832361937E-2</v>
      </c>
      <c r="L52" s="124"/>
      <c r="M52" s="131">
        <f t="shared" si="0"/>
        <v>0</v>
      </c>
      <c r="N52" s="116">
        <f t="shared" si="1"/>
        <v>542681.67800000007</v>
      </c>
      <c r="O52" s="127">
        <f t="shared" si="2"/>
        <v>-6.9999999832361937E-2</v>
      </c>
      <c r="P52" s="91"/>
    </row>
    <row r="53" spans="1:16">
      <c r="A53" s="71" t="s">
        <v>155</v>
      </c>
      <c r="B53" s="73" t="s">
        <v>156</v>
      </c>
      <c r="C53" s="89">
        <v>-1569187.99</v>
      </c>
      <c r="D53" s="88">
        <f t="shared" si="4"/>
        <v>329529.4779</v>
      </c>
      <c r="E53" s="41">
        <f t="shared" si="3"/>
        <v>0</v>
      </c>
      <c r="F53" s="42"/>
      <c r="G53" s="71" t="s">
        <v>155</v>
      </c>
      <c r="H53" s="73" t="s">
        <v>156</v>
      </c>
      <c r="I53" s="89">
        <v>-1569187.99</v>
      </c>
      <c r="J53" s="89">
        <v>549215.80000000005</v>
      </c>
      <c r="K53" s="72">
        <v>3.5000001080334187E-3</v>
      </c>
      <c r="L53" s="124"/>
      <c r="M53" s="131">
        <f t="shared" si="0"/>
        <v>0</v>
      </c>
      <c r="N53" s="116">
        <f t="shared" si="1"/>
        <v>219686.32210000005</v>
      </c>
      <c r="O53" s="127">
        <f t="shared" si="2"/>
        <v>3.5000001080334187E-3</v>
      </c>
      <c r="P53" s="91"/>
    </row>
    <row r="54" spans="1:16">
      <c r="A54" s="71" t="s">
        <v>157</v>
      </c>
      <c r="B54" s="42" t="s">
        <v>68</v>
      </c>
      <c r="C54" s="88">
        <v>567228</v>
      </c>
      <c r="D54" s="88"/>
      <c r="E54" s="41">
        <f t="shared" si="3"/>
        <v>119117.87999999999</v>
      </c>
      <c r="F54" s="42"/>
      <c r="G54" s="71" t="s">
        <v>157</v>
      </c>
      <c r="H54" s="42" t="s">
        <v>68</v>
      </c>
      <c r="I54" s="88">
        <v>567228</v>
      </c>
      <c r="J54" s="88"/>
      <c r="K54" s="72">
        <v>198529.8</v>
      </c>
      <c r="L54" s="124"/>
      <c r="M54" s="131">
        <f t="shared" si="0"/>
        <v>0</v>
      </c>
      <c r="N54" s="116">
        <f t="shared" si="1"/>
        <v>0</v>
      </c>
      <c r="O54" s="127">
        <f t="shared" si="2"/>
        <v>79411.92</v>
      </c>
      <c r="P54" s="91"/>
    </row>
    <row r="55" spans="1:16">
      <c r="A55" s="71" t="s">
        <v>158</v>
      </c>
      <c r="B55" s="42" t="s">
        <v>72</v>
      </c>
      <c r="C55" s="88">
        <v>-175100955</v>
      </c>
      <c r="D55" s="88">
        <f ca="1">'[3]plant tax calc. (ETR) (2)'!$C$35</f>
        <v>39591350.2425</v>
      </c>
      <c r="E55" s="72">
        <f ca="1">-'[3]plant tax calc. (ETR) (2)'!$G$35</f>
        <v>2820149.6399999997</v>
      </c>
      <c r="F55" s="42"/>
      <c r="G55" s="71" t="s">
        <v>158</v>
      </c>
      <c r="H55" s="42" t="s">
        <v>72</v>
      </c>
      <c r="I55" s="88">
        <v>-175100955</v>
      </c>
      <c r="J55" s="88">
        <v>65985584</v>
      </c>
      <c r="K55" s="72">
        <v>4700249.7500000075</v>
      </c>
      <c r="L55" s="124"/>
      <c r="M55" s="131">
        <f t="shared" si="0"/>
        <v>0</v>
      </c>
      <c r="N55" s="116">
        <f t="shared" ca="1" si="1"/>
        <v>26394233.7575</v>
      </c>
      <c r="O55" s="127">
        <f t="shared" ca="1" si="2"/>
        <v>1880100.1100000078</v>
      </c>
      <c r="P55" s="91"/>
    </row>
    <row r="56" spans="1:16">
      <c r="A56" s="32" t="s">
        <v>158</v>
      </c>
      <c r="B56" s="140" t="s">
        <v>178</v>
      </c>
      <c r="C56" s="141"/>
      <c r="D56" s="142">
        <v>0</v>
      </c>
      <c r="E56" s="142">
        <f t="shared" ref="E56" si="5">+C56*0.35+D56</f>
        <v>0</v>
      </c>
      <c r="G56" s="32"/>
      <c r="H56" s="42"/>
      <c r="I56" s="88"/>
      <c r="J56" s="88"/>
      <c r="K56" s="72"/>
      <c r="L56" s="124"/>
      <c r="M56" s="131">
        <f t="shared" si="0"/>
        <v>0</v>
      </c>
      <c r="N56" s="116">
        <f t="shared" si="1"/>
        <v>0</v>
      </c>
      <c r="O56" s="127">
        <f t="shared" si="2"/>
        <v>0</v>
      </c>
      <c r="P56" s="91"/>
    </row>
    <row r="57" spans="1:16">
      <c r="B57" s="140" t="s">
        <v>179</v>
      </c>
      <c r="C57" s="143"/>
      <c r="D57" s="142">
        <v>0</v>
      </c>
      <c r="E57" s="142">
        <f>D57</f>
        <v>0</v>
      </c>
      <c r="G57" s="32"/>
      <c r="I57" s="115"/>
      <c r="J57" s="87"/>
      <c r="K57" s="87">
        <v>0</v>
      </c>
      <c r="L57" s="125"/>
      <c r="M57" s="133">
        <f t="shared" si="0"/>
        <v>0</v>
      </c>
      <c r="N57" s="128">
        <f t="shared" si="1"/>
        <v>0</v>
      </c>
      <c r="O57" s="129">
        <f t="shared" si="2"/>
        <v>0</v>
      </c>
      <c r="P57" s="91"/>
    </row>
    <row r="58" spans="1:16">
      <c r="B58" s="43" t="s">
        <v>88</v>
      </c>
      <c r="C58" s="92">
        <f>SUM(C8:C56)</f>
        <v>-169182927.35000002</v>
      </c>
      <c r="D58" s="93">
        <f ca="1">SUM(D8:D57)</f>
        <v>38059875.502900004</v>
      </c>
      <c r="E58" s="93">
        <f ca="1">SUM(E8:E57)</f>
        <v>2531460.7068999996</v>
      </c>
      <c r="G58" s="32"/>
      <c r="H58" s="43" t="s">
        <v>88</v>
      </c>
      <c r="I58" s="92">
        <v>-169182927.35000002</v>
      </c>
      <c r="J58" s="93">
        <v>64183937.829999998</v>
      </c>
      <c r="K58" s="93">
        <v>4969913.2575000077</v>
      </c>
      <c r="L58" s="125"/>
      <c r="M58" s="92">
        <f>SUM(M8:M56)</f>
        <v>0</v>
      </c>
      <c r="N58" s="116">
        <f t="shared" ca="1" si="1"/>
        <v>26124062.327099994</v>
      </c>
      <c r="O58" s="127">
        <f t="shared" ca="1" si="2"/>
        <v>2438452.5506000081</v>
      </c>
      <c r="P58" s="91"/>
    </row>
    <row r="59" spans="1:16">
      <c r="B59" s="33" t="s">
        <v>89</v>
      </c>
      <c r="C59" s="92">
        <f>+C5+C58</f>
        <v>413817759.64999998</v>
      </c>
      <c r="D59" s="87"/>
      <c r="E59" s="95"/>
      <c r="G59" s="32"/>
      <c r="H59" s="33" t="s">
        <v>89</v>
      </c>
      <c r="I59" s="92">
        <v>413817759.0187788</v>
      </c>
      <c r="J59" s="87"/>
      <c r="K59" s="95"/>
      <c r="L59" s="125"/>
      <c r="M59" s="134">
        <f>I59</f>
        <v>413817759.0187788</v>
      </c>
      <c r="N59" s="135"/>
      <c r="O59" s="135"/>
      <c r="P59" s="91"/>
    </row>
    <row r="60" spans="1:16">
      <c r="C60" s="45" t="s">
        <v>180</v>
      </c>
      <c r="E60" s="44"/>
      <c r="G60" s="32"/>
      <c r="I60" s="45" t="s">
        <v>194</v>
      </c>
      <c r="J60" s="35"/>
      <c r="K60" s="44"/>
      <c r="L60" s="122"/>
      <c r="M60" s="136">
        <v>0.21</v>
      </c>
      <c r="N60" s="135"/>
      <c r="O60" s="135"/>
      <c r="P60" s="91"/>
    </row>
    <row r="61" spans="1:16" ht="15" thickBot="1">
      <c r="B61" s="33" t="s">
        <v>90</v>
      </c>
      <c r="C61" s="46">
        <f>+C59*0.21</f>
        <v>86901729.526499987</v>
      </c>
      <c r="D61" s="47">
        <f ca="1">+D58</f>
        <v>38059875.502900004</v>
      </c>
      <c r="E61" s="46">
        <f t="shared" ref="E61" ca="1" si="6">+C61+D61</f>
        <v>124961605.02939999</v>
      </c>
      <c r="G61" s="32"/>
      <c r="H61" s="33" t="s">
        <v>90</v>
      </c>
      <c r="I61" s="46">
        <v>144836215.65657258</v>
      </c>
      <c r="J61" s="47">
        <v>64183937.829999998</v>
      </c>
      <c r="K61" s="46">
        <v>209020153.48657256</v>
      </c>
      <c r="L61" s="126"/>
      <c r="M61" s="137">
        <f>M59*M60</f>
        <v>86901729.393943548</v>
      </c>
      <c r="N61" s="138">
        <f ca="1">N58</f>
        <v>26124062.327099994</v>
      </c>
      <c r="O61" s="138">
        <f ca="1">M61+N61</f>
        <v>113025791.72104354</v>
      </c>
      <c r="P61" s="91"/>
    </row>
    <row r="62" spans="1:16" ht="15" thickTop="1">
      <c r="C62" s="32"/>
      <c r="D62" s="33"/>
      <c r="G62" s="32"/>
      <c r="I62" s="32"/>
      <c r="K62" s="35"/>
      <c r="L62" s="35"/>
      <c r="M62" s="34"/>
      <c r="N62" s="91"/>
      <c r="O62" s="91"/>
      <c r="P62" s="91"/>
    </row>
    <row r="63" spans="1:16">
      <c r="B63" s="48" t="s">
        <v>181</v>
      </c>
      <c r="G63" s="32"/>
      <c r="H63" s="48" t="s">
        <v>195</v>
      </c>
      <c r="I63" s="34"/>
      <c r="J63" s="35"/>
      <c r="K63" s="35"/>
      <c r="L63" s="35"/>
      <c r="M63" s="34"/>
      <c r="N63" s="91"/>
      <c r="O63" s="91"/>
      <c r="P63" s="91"/>
    </row>
    <row r="64" spans="1:16">
      <c r="B64" s="33" t="s">
        <v>91</v>
      </c>
      <c r="C64" s="34">
        <f>C5</f>
        <v>583000687</v>
      </c>
      <c r="D64" s="51"/>
      <c r="G64" s="32"/>
      <c r="H64" s="33" t="s">
        <v>91</v>
      </c>
      <c r="I64" s="34">
        <v>583000686.36877882</v>
      </c>
      <c r="J64" s="51"/>
      <c r="K64" s="35"/>
      <c r="L64" s="35"/>
      <c r="M64" s="34"/>
      <c r="N64" s="91"/>
      <c r="O64" s="91"/>
      <c r="P64" s="91"/>
    </row>
    <row r="65" spans="1:16">
      <c r="B65" s="33" t="s">
        <v>182</v>
      </c>
      <c r="C65" s="34">
        <f>+C64*D65</f>
        <v>122430144.27</v>
      </c>
      <c r="D65" s="51">
        <v>0.21</v>
      </c>
      <c r="G65" s="32"/>
      <c r="H65" s="33" t="s">
        <v>196</v>
      </c>
      <c r="I65" s="34">
        <v>204050240.22907257</v>
      </c>
      <c r="J65" s="51">
        <v>0.35</v>
      </c>
      <c r="K65" s="35"/>
      <c r="L65" s="35"/>
      <c r="M65" s="34"/>
      <c r="N65" s="91"/>
      <c r="O65" s="91"/>
      <c r="P65" s="91"/>
    </row>
    <row r="66" spans="1:16">
      <c r="B66" s="40" t="s">
        <v>68</v>
      </c>
      <c r="C66" s="34">
        <f>+E54</f>
        <v>119117.87999999999</v>
      </c>
      <c r="D66" s="51">
        <f t="shared" ref="D66:D76" si="7">+C66/$C$64</f>
        <v>2.0431859285270447E-4</v>
      </c>
      <c r="G66" s="34"/>
      <c r="H66" s="40" t="s">
        <v>68</v>
      </c>
      <c r="I66" s="34">
        <v>198529.8</v>
      </c>
      <c r="J66" s="51">
        <v>3.405309884565374E-4</v>
      </c>
      <c r="K66" s="35"/>
      <c r="L66" s="35"/>
      <c r="M66" s="34"/>
      <c r="N66" s="91"/>
      <c r="O66" s="91"/>
      <c r="P66" s="91"/>
    </row>
    <row r="67" spans="1:16" s="35" customFormat="1">
      <c r="A67" s="34"/>
      <c r="B67" s="40" t="s">
        <v>69</v>
      </c>
      <c r="C67" s="34">
        <f>+E8</f>
        <v>-385626.80000000005</v>
      </c>
      <c r="D67" s="51">
        <f t="shared" si="7"/>
        <v>-6.6145170768898258E-4</v>
      </c>
      <c r="F67" s="70"/>
      <c r="G67" s="34"/>
      <c r="H67" s="40" t="s">
        <v>69</v>
      </c>
      <c r="I67" s="34">
        <v>108100</v>
      </c>
      <c r="J67" s="51">
        <v>1.8542002184131396E-4</v>
      </c>
      <c r="M67" s="34"/>
      <c r="N67" s="91"/>
      <c r="O67" s="44"/>
      <c r="P67" s="44"/>
    </row>
    <row r="68" spans="1:16" s="35" customFormat="1">
      <c r="A68" s="34"/>
      <c r="B68" s="40" t="s">
        <v>70</v>
      </c>
      <c r="C68" s="34">
        <f>+E9</f>
        <v>516364.42409999995</v>
      </c>
      <c r="D68" s="51">
        <f t="shared" si="7"/>
        <v>8.8570122748414526E-4</v>
      </c>
      <c r="F68" s="33"/>
      <c r="G68" s="34"/>
      <c r="H68" s="40" t="s">
        <v>70</v>
      </c>
      <c r="I68" s="34">
        <v>860607.37349999999</v>
      </c>
      <c r="J68" s="51">
        <v>1.4761687140718393E-3</v>
      </c>
      <c r="M68" s="34"/>
      <c r="N68" s="91"/>
      <c r="O68" s="44"/>
      <c r="P68" s="44"/>
    </row>
    <row r="69" spans="1:16" s="35" customFormat="1">
      <c r="A69" s="34"/>
      <c r="B69" s="40" t="s">
        <v>71</v>
      </c>
      <c r="C69" s="34">
        <f>+E10</f>
        <v>150209.3628</v>
      </c>
      <c r="D69" s="51">
        <f t="shared" si="7"/>
        <v>2.5764868918584996E-4</v>
      </c>
      <c r="F69" s="33"/>
      <c r="G69" s="34"/>
      <c r="H69" s="40" t="s">
        <v>71</v>
      </c>
      <c r="I69" s="34">
        <v>250348.93799999999</v>
      </c>
      <c r="J69" s="51">
        <v>4.294144824413483E-4</v>
      </c>
      <c r="M69" s="34"/>
      <c r="N69" s="91"/>
      <c r="O69" s="44"/>
      <c r="P69" s="44"/>
    </row>
    <row r="70" spans="1:16" s="35" customFormat="1">
      <c r="A70" s="34"/>
      <c r="B70" s="40" t="str">
        <f>B11</f>
        <v>Hydro T grant</v>
      </c>
      <c r="C70" s="34">
        <f>E11</f>
        <v>-688753.79999999993</v>
      </c>
      <c r="D70" s="51">
        <f t="shared" si="7"/>
        <v>-1.1813944912212426E-3</v>
      </c>
      <c r="F70" s="33"/>
      <c r="G70" s="34"/>
      <c r="H70" s="40" t="s">
        <v>144</v>
      </c>
      <c r="I70" s="34">
        <v>-1147923</v>
      </c>
      <c r="J70" s="51">
        <v>-1.968990820833919E-3</v>
      </c>
      <c r="M70" s="34"/>
      <c r="N70" s="94"/>
      <c r="O70" s="44"/>
      <c r="P70" s="44"/>
    </row>
    <row r="71" spans="1:16" s="35" customFormat="1" hidden="1" outlineLevel="2">
      <c r="A71" s="34"/>
      <c r="B71" s="40" t="str">
        <f>B20</f>
        <v>Storm Damage 2015</v>
      </c>
      <c r="C71" s="34">
        <f>E20</f>
        <v>0</v>
      </c>
      <c r="D71" s="51">
        <f>+C71/$C$64</f>
        <v>0</v>
      </c>
      <c r="F71" s="33"/>
      <c r="G71" s="34"/>
      <c r="H71" s="40" t="s">
        <v>160</v>
      </c>
      <c r="I71" s="34">
        <v>2.4999994784593582E-3</v>
      </c>
      <c r="J71" s="51">
        <v>4.2881587224718564E-12</v>
      </c>
      <c r="M71" s="34"/>
      <c r="N71" s="44"/>
      <c r="O71" s="44"/>
      <c r="P71" s="44"/>
    </row>
    <row r="72" spans="1:16" s="35" customFormat="1" hidden="1" outlineLevel="2">
      <c r="A72" s="34"/>
      <c r="B72" s="40" t="str">
        <f>B44</f>
        <v>Electric Conservation</v>
      </c>
      <c r="C72" s="34">
        <f>E44</f>
        <v>0</v>
      </c>
      <c r="D72" s="51">
        <f>+C72/$C$64</f>
        <v>0</v>
      </c>
      <c r="F72" s="33"/>
      <c r="G72" s="34"/>
      <c r="H72" s="40" t="s">
        <v>84</v>
      </c>
      <c r="I72" s="34">
        <v>-2.4999999441206455E-3</v>
      </c>
      <c r="J72" s="51">
        <v>-4.2881595212038278E-12</v>
      </c>
      <c r="M72" s="34"/>
      <c r="N72" s="44"/>
      <c r="O72" s="44"/>
      <c r="P72" s="44"/>
    </row>
    <row r="73" spans="1:16" s="35" customFormat="1" collapsed="1">
      <c r="A73" s="34"/>
      <c r="B73" s="40" t="s">
        <v>92</v>
      </c>
      <c r="C73" s="34">
        <f ca="1">+E55</f>
        <v>2820149.6399999997</v>
      </c>
      <c r="D73" s="51">
        <f t="shared" ca="1" si="7"/>
        <v>4.8373007148789166E-3</v>
      </c>
      <c r="F73" s="33"/>
      <c r="G73" s="34"/>
      <c r="H73" s="40" t="s">
        <v>92</v>
      </c>
      <c r="I73" s="34">
        <v>4700249.7500000075</v>
      </c>
      <c r="J73" s="51">
        <v>8.0621684672028855E-3</v>
      </c>
      <c r="M73" s="34"/>
      <c r="N73" s="44"/>
      <c r="O73" s="44"/>
      <c r="P73" s="44"/>
    </row>
    <row r="74" spans="1:16" s="35" customFormat="1" ht="15" thickBot="1">
      <c r="A74" s="34"/>
      <c r="B74" s="144" t="s">
        <v>183</v>
      </c>
      <c r="C74" s="145">
        <f>E56</f>
        <v>0</v>
      </c>
      <c r="D74" s="146">
        <f t="shared" si="7"/>
        <v>0</v>
      </c>
      <c r="F74" s="33"/>
      <c r="G74" s="90"/>
      <c r="H74" s="33" t="s">
        <v>103</v>
      </c>
      <c r="I74" s="46">
        <v>209020153.09057257</v>
      </c>
      <c r="J74" s="49">
        <v>0.35852471185317997</v>
      </c>
      <c r="M74" s="34"/>
      <c r="N74" s="44"/>
      <c r="O74" s="44"/>
      <c r="P74" s="44"/>
    </row>
    <row r="75" spans="1:16" s="35" customFormat="1" ht="15" thickTop="1">
      <c r="A75" s="34"/>
      <c r="B75" s="144" t="str">
        <f>B57</f>
        <v>Non plant EDIT amort 3 yrs</v>
      </c>
      <c r="C75" s="145">
        <f>E57</f>
        <v>0</v>
      </c>
      <c r="D75" s="146">
        <f t="shared" si="7"/>
        <v>0</v>
      </c>
      <c r="F75" s="33"/>
      <c r="G75" s="90"/>
      <c r="H75" s="91"/>
      <c r="I75" s="44"/>
      <c r="J75" s="44"/>
      <c r="K75" s="44"/>
      <c r="L75" s="44"/>
      <c r="M75" s="119"/>
      <c r="N75" s="44"/>
      <c r="O75" s="44"/>
      <c r="P75" s="44"/>
    </row>
    <row r="76" spans="1:16" s="35" customFormat="1" ht="15" thickBot="1">
      <c r="A76" s="34"/>
      <c r="B76" s="33" t="s">
        <v>103</v>
      </c>
      <c r="C76" s="46">
        <f ca="1">SUM(C65:C75)</f>
        <v>124961604.9769</v>
      </c>
      <c r="D76" s="49">
        <f t="shared" ca="1" si="7"/>
        <v>0.21434212302549138</v>
      </c>
      <c r="F76" s="33"/>
      <c r="G76" s="90"/>
      <c r="H76" s="91"/>
      <c r="I76" s="44"/>
      <c r="J76" s="44"/>
      <c r="K76" s="44"/>
      <c r="L76" s="44"/>
      <c r="M76" s="119"/>
      <c r="N76" s="44"/>
      <c r="O76" s="44"/>
      <c r="P76" s="44"/>
    </row>
    <row r="77" spans="1:16" ht="15" thickTop="1">
      <c r="C77" s="34">
        <f ca="1">E61-C76</f>
        <v>5.249999463558197E-2</v>
      </c>
      <c r="H77" s="91"/>
      <c r="I77" s="44"/>
      <c r="J77" s="44"/>
      <c r="K77" s="44"/>
      <c r="L77" s="44"/>
      <c r="M77" s="119"/>
      <c r="N77" s="44"/>
    </row>
    <row r="79" spans="1:16">
      <c r="B79" s="33" t="s">
        <v>184</v>
      </c>
    </row>
    <row r="80" spans="1:16">
      <c r="B80" s="33" t="s">
        <v>185</v>
      </c>
      <c r="C80" s="34">
        <f>'[2]Electric 35%'!C73</f>
        <v>209020152.96149999</v>
      </c>
    </row>
    <row r="81" spans="2:13" s="33" customFormat="1">
      <c r="B81" s="33" t="s">
        <v>186</v>
      </c>
      <c r="C81" s="110">
        <f ca="1">C76</f>
        <v>124961604.9769</v>
      </c>
      <c r="D81" s="35"/>
      <c r="M81" s="32"/>
    </row>
    <row r="82" spans="2:13" s="33" customFormat="1">
      <c r="B82" s="33" t="s">
        <v>187</v>
      </c>
      <c r="C82" s="34">
        <f ca="1">C80-C81</f>
        <v>84058547.984599993</v>
      </c>
      <c r="D82" s="35"/>
      <c r="M82" s="32"/>
    </row>
    <row r="83" spans="2:13" s="33" customFormat="1" ht="15" thickBot="1">
      <c r="B83" s="33" t="s">
        <v>188</v>
      </c>
      <c r="C83" s="111">
        <f ca="1">C82/0.79</f>
        <v>106403225.29696201</v>
      </c>
      <c r="D83" s="148">
        <v>0.79</v>
      </c>
      <c r="M83" s="32"/>
    </row>
    <row r="84" spans="2:13" s="33" customFormat="1" ht="15" thickTop="1">
      <c r="B84" s="112" t="s">
        <v>189</v>
      </c>
      <c r="C84" s="147">
        <f ca="1">C83*0.1111</f>
        <v>11821398.33049248</v>
      </c>
      <c r="D84" s="35"/>
      <c r="M84" s="32"/>
    </row>
    <row r="86" spans="2:13" s="33" customFormat="1">
      <c r="B86" s="113" t="s">
        <v>190</v>
      </c>
      <c r="C86" s="114"/>
      <c r="D86" s="114"/>
      <c r="M86" s="32"/>
    </row>
    <row r="87" spans="2:13" s="33" customFormat="1">
      <c r="B87" s="114" t="s">
        <v>191</v>
      </c>
      <c r="C87" s="147">
        <f ca="1">C84</f>
        <v>11821398.33049248</v>
      </c>
      <c r="D87" s="147"/>
      <c r="M87" s="32"/>
    </row>
    <row r="88" spans="2:13" s="33" customFormat="1">
      <c r="B88" s="114" t="s">
        <v>192</v>
      </c>
      <c r="C88" s="147"/>
      <c r="D88" s="147">
        <f ca="1">-C87</f>
        <v>-11821398.33049248</v>
      </c>
      <c r="M88" s="3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selection activeCell="B37" sqref="B37:B38"/>
    </sheetView>
  </sheetViews>
  <sheetFormatPr defaultColWidth="8.88671875" defaultRowHeight="13.2"/>
  <cols>
    <col min="1" max="1" width="55.88671875" style="52" customWidth="1"/>
    <col min="2" max="4" width="16.6640625" style="52" customWidth="1"/>
    <col min="5" max="5" width="2.5546875" style="52" customWidth="1"/>
    <col min="6" max="6" width="8.88671875" style="55"/>
    <col min="7" max="7" width="16.5546875" style="52" customWidth="1"/>
    <col min="8" max="8" width="34" style="52" bestFit="1" customWidth="1"/>
    <col min="9" max="9" width="8.88671875" style="52"/>
    <col min="10" max="10" width="16.44140625" style="52" customWidth="1"/>
    <col min="11" max="16384" width="8.88671875" style="52"/>
  </cols>
  <sheetData>
    <row r="1" spans="1:6" ht="18" customHeight="1">
      <c r="A1" s="53" t="s">
        <v>21</v>
      </c>
      <c r="B1" s="54"/>
      <c r="C1" s="54"/>
      <c r="D1" s="54"/>
    </row>
    <row r="2" spans="1:6" ht="18" customHeight="1">
      <c r="A2" s="53" t="s">
        <v>22</v>
      </c>
      <c r="B2" s="54"/>
      <c r="C2" s="54"/>
      <c r="D2" s="54"/>
    </row>
    <row r="3" spans="1:6" ht="18" customHeight="1">
      <c r="A3" s="161" t="s">
        <v>167</v>
      </c>
      <c r="B3" s="161"/>
      <c r="C3" s="161"/>
      <c r="D3" s="161"/>
    </row>
    <row r="4" spans="1:6" ht="12" customHeight="1">
      <c r="B4" s="54"/>
      <c r="C4" s="54"/>
      <c r="D4" s="54"/>
    </row>
    <row r="5" spans="1:6" ht="18" customHeight="1">
      <c r="A5" s="162" t="s">
        <v>168</v>
      </c>
      <c r="B5" s="162"/>
      <c r="C5" s="162"/>
      <c r="D5" s="162"/>
      <c r="E5" s="96"/>
      <c r="F5" s="96"/>
    </row>
    <row r="6" spans="1:6" ht="18" customHeight="1">
      <c r="A6" s="162"/>
      <c r="B6" s="162"/>
      <c r="C6" s="162"/>
      <c r="D6" s="162"/>
      <c r="E6" s="56"/>
      <c r="F6" s="56"/>
    </row>
    <row r="7" spans="1:6" ht="18" customHeight="1">
      <c r="A7" s="57"/>
      <c r="B7" s="58" t="s">
        <v>23</v>
      </c>
      <c r="C7" s="59" t="s">
        <v>24</v>
      </c>
      <c r="D7" s="60" t="s">
        <v>25</v>
      </c>
    </row>
    <row r="8" spans="1:6" ht="18" customHeight="1">
      <c r="A8" s="61" t="s">
        <v>26</v>
      </c>
      <c r="B8" s="22"/>
      <c r="C8" s="22"/>
      <c r="D8" s="23"/>
      <c r="E8" s="55"/>
    </row>
    <row r="9" spans="1:6" ht="18" customHeight="1">
      <c r="A9" s="62" t="s">
        <v>27</v>
      </c>
      <c r="B9" s="64">
        <f ca="1">'[4]UIP Summary'!H10</f>
        <v>2146048308.1900001</v>
      </c>
      <c r="C9" s="64">
        <f ca="1">'[4]UIP Summary'!I10</f>
        <v>857492456.10000002</v>
      </c>
      <c r="D9" s="63">
        <f ca="1">SUM(B9:C9)</f>
        <v>3003540764.29</v>
      </c>
      <c r="E9" s="55"/>
    </row>
    <row r="10" spans="1:6" ht="18" customHeight="1">
      <c r="A10" s="62" t="s">
        <v>28</v>
      </c>
      <c r="B10" s="97">
        <f ca="1">'[4]UIP Summary'!H11</f>
        <v>324382.2</v>
      </c>
      <c r="C10" s="97">
        <f ca="1">'[4]UIP Summary'!I11</f>
        <v>0</v>
      </c>
      <c r="D10" s="23">
        <f ca="1">SUM(B10:C10)</f>
        <v>324382.2</v>
      </c>
      <c r="E10" s="55"/>
    </row>
    <row r="11" spans="1:6" ht="18" customHeight="1">
      <c r="A11" s="62" t="s">
        <v>29</v>
      </c>
      <c r="B11" s="97">
        <f ca="1">'[4]UIP Summary'!H12</f>
        <v>201125741.739999</v>
      </c>
      <c r="C11" s="97">
        <f ca="1">'[4]UIP Summary'!I12</f>
        <v>0</v>
      </c>
      <c r="D11" s="23">
        <f ca="1">SUM(B11:C11)</f>
        <v>201125741.739999</v>
      </c>
      <c r="E11" s="55"/>
    </row>
    <row r="12" spans="1:6" ht="18" customHeight="1">
      <c r="A12" s="62" t="s">
        <v>30</v>
      </c>
      <c r="B12" s="98">
        <f ca="1">'[4]UIP Summary'!H13</f>
        <v>47841338.950000003</v>
      </c>
      <c r="C12" s="99">
        <f ca="1">'[4]UIP Summary'!I13</f>
        <v>37980142.479999997</v>
      </c>
      <c r="D12" s="24">
        <f ca="1">SUM(B12:C12)</f>
        <v>85821481.430000007</v>
      </c>
      <c r="E12" s="55"/>
    </row>
    <row r="13" spans="1:6" ht="18" customHeight="1">
      <c r="A13" s="62" t="s">
        <v>31</v>
      </c>
      <c r="B13" s="64">
        <f ca="1">SUM(B9:B12)</f>
        <v>2395339771.079999</v>
      </c>
      <c r="C13" s="64">
        <f ca="1">SUM(C9:C12)</f>
        <v>895472598.58000004</v>
      </c>
      <c r="D13" s="63">
        <f ca="1">SUM(D9:D12)</f>
        <v>3290812369.6599984</v>
      </c>
      <c r="E13" s="55"/>
    </row>
    <row r="14" spans="1:6" ht="18" customHeight="1">
      <c r="A14" s="61" t="s">
        <v>32</v>
      </c>
      <c r="B14" s="22"/>
      <c r="C14" s="22"/>
      <c r="D14" s="23"/>
      <c r="E14" s="55"/>
    </row>
    <row r="15" spans="1:6" ht="18" customHeight="1">
      <c r="A15" s="61" t="s">
        <v>33</v>
      </c>
      <c r="B15" s="22"/>
      <c r="C15" s="22"/>
      <c r="D15" s="23"/>
      <c r="E15" s="55"/>
    </row>
    <row r="16" spans="1:6" ht="18" customHeight="1">
      <c r="A16" s="61" t="s">
        <v>34</v>
      </c>
      <c r="B16" s="22"/>
      <c r="C16" s="22"/>
      <c r="D16" s="23"/>
      <c r="E16" s="55"/>
    </row>
    <row r="17" spans="1:6" ht="18" customHeight="1">
      <c r="A17" s="61" t="s">
        <v>35</v>
      </c>
      <c r="B17" s="22"/>
      <c r="C17" s="22"/>
      <c r="D17" s="23"/>
      <c r="E17" s="55"/>
      <c r="F17" s="52"/>
    </row>
    <row r="18" spans="1:6" ht="18" customHeight="1">
      <c r="A18" s="62" t="s">
        <v>36</v>
      </c>
      <c r="B18" s="64">
        <f ca="1">'[4]UIP Summary'!H19</f>
        <v>235002886.5</v>
      </c>
      <c r="C18" s="64">
        <f ca="1">'[4]UIP Summary'!I19</f>
        <v>0</v>
      </c>
      <c r="D18" s="63">
        <f ca="1">B18+C18</f>
        <v>235002886.5</v>
      </c>
      <c r="E18" s="55"/>
      <c r="F18" s="52"/>
    </row>
    <row r="19" spans="1:6" ht="18" customHeight="1">
      <c r="A19" s="62" t="s">
        <v>37</v>
      </c>
      <c r="B19" s="97">
        <f ca="1">'[4]UIP Summary'!H20</f>
        <v>532346459.37</v>
      </c>
      <c r="C19" s="97">
        <f ca="1">'[4]UIP Summary'!I20</f>
        <v>326393369.14999998</v>
      </c>
      <c r="D19" s="25">
        <f ca="1">B19+C19</f>
        <v>858739828.51999998</v>
      </c>
      <c r="E19" s="55"/>
      <c r="F19" s="52"/>
    </row>
    <row r="20" spans="1:6" ht="18" customHeight="1">
      <c r="A20" s="62" t="s">
        <v>38</v>
      </c>
      <c r="B20" s="97">
        <f ca="1">'[4]UIP Summary'!H21</f>
        <v>113800193.219999</v>
      </c>
      <c r="C20" s="97">
        <f ca="1">'[4]UIP Summary'!I21</f>
        <v>0</v>
      </c>
      <c r="D20" s="25">
        <f ca="1">B20+C20</f>
        <v>113800193.219999</v>
      </c>
      <c r="E20" s="55"/>
      <c r="F20" s="52"/>
    </row>
    <row r="21" spans="1:6" ht="18" customHeight="1">
      <c r="A21" s="62" t="s">
        <v>39</v>
      </c>
      <c r="B21" s="98">
        <f ca="1">'[4]UIP Summary'!H22</f>
        <v>-69268219.669999897</v>
      </c>
      <c r="C21" s="99">
        <f ca="1">'[4]UIP Summary'!I22</f>
        <v>0</v>
      </c>
      <c r="D21" s="26">
        <f ca="1">B21+C21</f>
        <v>-69268219.669999897</v>
      </c>
      <c r="E21" s="55"/>
      <c r="F21" s="52"/>
    </row>
    <row r="22" spans="1:6" ht="18" customHeight="1">
      <c r="A22" s="62" t="s">
        <v>40</v>
      </c>
      <c r="B22" s="64">
        <f ca="1">SUM(B18:B21)</f>
        <v>811881319.41999912</v>
      </c>
      <c r="C22" s="64">
        <f ca="1">SUM(C18:C21)</f>
        <v>326393369.14999998</v>
      </c>
      <c r="D22" s="63">
        <f ca="1">SUM(D18:D21)</f>
        <v>1138274688.5699992</v>
      </c>
      <c r="E22" s="55"/>
      <c r="F22" s="52"/>
    </row>
    <row r="23" spans="1:6" ht="18" customHeight="1">
      <c r="A23" s="65" t="s">
        <v>41</v>
      </c>
      <c r="B23" s="27"/>
      <c r="C23" s="27"/>
      <c r="D23" s="28"/>
      <c r="F23" s="52"/>
    </row>
    <row r="24" spans="1:6" ht="18" customHeight="1">
      <c r="A24" s="62" t="s">
        <v>42</v>
      </c>
      <c r="B24" s="64">
        <f ca="1">'[4]UIP Summary'!H25</f>
        <v>125897437.02</v>
      </c>
      <c r="C24" s="64">
        <f ca="1">'[4]UIP Summary'!I25</f>
        <v>2420905.35</v>
      </c>
      <c r="D24" s="63">
        <f t="shared" ref="D24:D38" ca="1" si="0">B24+C24</f>
        <v>128318342.36999999</v>
      </c>
      <c r="E24" s="55"/>
      <c r="F24" s="52"/>
    </row>
    <row r="25" spans="1:6" ht="18" customHeight="1">
      <c r="A25" s="62" t="s">
        <v>43</v>
      </c>
      <c r="B25" s="100">
        <f ca="1">'[4]UIP Summary'!H26</f>
        <v>20270050.379999898</v>
      </c>
      <c r="C25" s="100">
        <f ca="1">'[4]UIP Summary'!I26</f>
        <v>0</v>
      </c>
      <c r="D25" s="25">
        <f t="shared" ca="1" si="0"/>
        <v>20270050.379999898</v>
      </c>
      <c r="E25" s="55"/>
      <c r="F25" s="52"/>
    </row>
    <row r="26" spans="1:6" ht="18" customHeight="1">
      <c r="A26" s="62" t="s">
        <v>44</v>
      </c>
      <c r="B26" s="100">
        <f ca="1">'[4]UIP Summary'!H27</f>
        <v>83356029.179999903</v>
      </c>
      <c r="C26" s="100">
        <f ca="1">'[4]UIP Summary'!I27</f>
        <v>55510540.469999999</v>
      </c>
      <c r="D26" s="25">
        <f t="shared" ca="1" si="0"/>
        <v>138866569.64999992</v>
      </c>
      <c r="E26" s="55"/>
      <c r="F26" s="52"/>
    </row>
    <row r="27" spans="1:6" ht="18" customHeight="1">
      <c r="A27" s="62" t="s">
        <v>45</v>
      </c>
      <c r="B27" s="100">
        <f ca="1">'[4]UIP Summary'!H28</f>
        <v>47600166.421824999</v>
      </c>
      <c r="C27" s="100">
        <f ca="1">'[4]UIP Summary'!I28</f>
        <v>26085152.498175003</v>
      </c>
      <c r="D27" s="25">
        <f t="shared" ca="1" si="0"/>
        <v>73685318.920000002</v>
      </c>
      <c r="E27" s="55"/>
      <c r="F27" s="52"/>
    </row>
    <row r="28" spans="1:6" ht="18" customHeight="1">
      <c r="A28" s="62" t="s">
        <v>46</v>
      </c>
      <c r="B28" s="100">
        <f ca="1">'[4]UIP Summary'!H29</f>
        <v>19829127.240927998</v>
      </c>
      <c r="C28" s="100">
        <f ca="1">'[4]UIP Summary'!I29</f>
        <v>7953019.309071999</v>
      </c>
      <c r="D28" s="25">
        <f t="shared" ca="1" si="0"/>
        <v>27782146.549999997</v>
      </c>
      <c r="E28" s="55"/>
      <c r="F28" s="52"/>
    </row>
    <row r="29" spans="1:6" ht="18" customHeight="1">
      <c r="A29" s="62" t="s">
        <v>47</v>
      </c>
      <c r="B29" s="100">
        <f ca="1">'[4]UIP Summary'!H30</f>
        <v>97566974.959999993</v>
      </c>
      <c r="C29" s="100">
        <f ca="1">'[4]UIP Summary'!I30</f>
        <v>12460807.43</v>
      </c>
      <c r="D29" s="25">
        <f t="shared" ca="1" si="0"/>
        <v>110027782.38999999</v>
      </c>
      <c r="E29" s="55"/>
      <c r="F29" s="52"/>
    </row>
    <row r="30" spans="1:6" ht="18" customHeight="1">
      <c r="A30" s="62" t="s">
        <v>48</v>
      </c>
      <c r="B30" s="100">
        <f ca="1">'[4]UIP Summary'!H31</f>
        <v>114599758.581515</v>
      </c>
      <c r="C30" s="100">
        <f ca="1">'[4]UIP Summary'!I31</f>
        <v>50479810.318484999</v>
      </c>
      <c r="D30" s="25">
        <f t="shared" ca="1" si="0"/>
        <v>165079568.90000001</v>
      </c>
      <c r="E30" s="55"/>
      <c r="F30" s="52"/>
    </row>
    <row r="31" spans="1:6" ht="18" customHeight="1">
      <c r="A31" s="62" t="s">
        <v>49</v>
      </c>
      <c r="B31" s="100">
        <f ca="1">'[4]UIP Summary'!H32</f>
        <v>268356984.80397999</v>
      </c>
      <c r="C31" s="100">
        <f ca="1">'[4]UIP Summary'!I32</f>
        <v>122080785.06602001</v>
      </c>
      <c r="D31" s="25">
        <f t="shared" ca="1" si="0"/>
        <v>390437769.87</v>
      </c>
      <c r="E31" s="55"/>
      <c r="F31" s="52"/>
    </row>
    <row r="32" spans="1:6" ht="18" customHeight="1">
      <c r="A32" s="62" t="s">
        <v>50</v>
      </c>
      <c r="B32" s="100">
        <f ca="1">'[4]UIP Summary'!H33</f>
        <v>45684974.945897996</v>
      </c>
      <c r="C32" s="100">
        <f ca="1">'[4]UIP Summary'!I33</f>
        <v>11666003.494102001</v>
      </c>
      <c r="D32" s="25">
        <f t="shared" ca="1" si="0"/>
        <v>57350978.439999998</v>
      </c>
      <c r="E32" s="55"/>
      <c r="F32" s="52"/>
    </row>
    <row r="33" spans="1:5" s="52" customFormat="1" ht="18" customHeight="1">
      <c r="A33" s="62" t="s">
        <v>51</v>
      </c>
      <c r="B33" s="100">
        <f ca="1">'[4]UIP Summary'!H34</f>
        <v>20604866.16</v>
      </c>
      <c r="C33" s="100">
        <f ca="1">'[4]UIP Summary'!I34</f>
        <v>0</v>
      </c>
      <c r="D33" s="25">
        <f t="shared" ca="1" si="0"/>
        <v>20604866.16</v>
      </c>
      <c r="E33" s="55"/>
    </row>
    <row r="34" spans="1:5" s="52" customFormat="1" ht="18" customHeight="1">
      <c r="A34" s="66" t="s">
        <v>52</v>
      </c>
      <c r="B34" s="100">
        <f ca="1">'[4]UIP Summary'!H35</f>
        <v>-9997193.5551139992</v>
      </c>
      <c r="C34" s="100">
        <f ca="1">'[4]UIP Summary'!I35</f>
        <v>-230972.9548859999</v>
      </c>
      <c r="D34" s="29">
        <f t="shared" ca="1" si="0"/>
        <v>-10228166.51</v>
      </c>
    </row>
    <row r="35" spans="1:5" s="52" customFormat="1" ht="18" customHeight="1">
      <c r="A35" s="66" t="s">
        <v>53</v>
      </c>
      <c r="B35" s="100">
        <f ca="1">'[4]UIP Summary'!H36</f>
        <v>-64111667.629999898</v>
      </c>
      <c r="C35" s="100">
        <f ca="1">'[4]UIP Summary'!I36</f>
        <v>0</v>
      </c>
      <c r="D35" s="29">
        <f t="shared" ca="1" si="0"/>
        <v>-64111667.629999898</v>
      </c>
    </row>
    <row r="36" spans="1:5" s="52" customFormat="1" ht="18" customHeight="1">
      <c r="A36" s="66" t="s">
        <v>54</v>
      </c>
      <c r="B36" s="100">
        <f ca="1">'[4]UIP Summary'!H37</f>
        <v>230800256.78218898</v>
      </c>
      <c r="C36" s="100">
        <f ca="1">'[4]UIP Summary'!I37</f>
        <v>95653986.857809991</v>
      </c>
      <c r="D36" s="29">
        <f t="shared" ca="1" si="0"/>
        <v>326454243.63999897</v>
      </c>
    </row>
    <row r="37" spans="1:5" s="52" customFormat="1" ht="18" customHeight="1">
      <c r="A37" s="66" t="s">
        <v>55</v>
      </c>
      <c r="B37" s="100">
        <f ca="1">'[4]UIP Summary'!H38</f>
        <v>800</v>
      </c>
      <c r="C37" s="100">
        <f ca="1">'[4]UIP Summary'!I38</f>
        <v>0</v>
      </c>
      <c r="D37" s="29">
        <f t="shared" ca="1" si="0"/>
        <v>800</v>
      </c>
    </row>
    <row r="38" spans="1:5" s="52" customFormat="1" ht="18" customHeight="1">
      <c r="A38" s="66" t="s">
        <v>56</v>
      </c>
      <c r="B38" s="101">
        <f ca="1">'[4]UIP Summary'!H39</f>
        <v>181996914.66999999</v>
      </c>
      <c r="C38" s="102">
        <f ca="1">'[4]UIP Summary'!I39</f>
        <v>65853422.740000002</v>
      </c>
      <c r="D38" s="30">
        <f t="shared" ca="1" si="0"/>
        <v>247850337.41</v>
      </c>
    </row>
    <row r="39" spans="1:5" s="52" customFormat="1" ht="18" customHeight="1">
      <c r="A39" s="65" t="s">
        <v>57</v>
      </c>
      <c r="B39" s="64">
        <f ca="1">SUM(B22:B38)</f>
        <v>1994336799.3812201</v>
      </c>
      <c r="C39" s="64">
        <f ca="1">SUM(C22:C38)</f>
        <v>776326829.72877812</v>
      </c>
      <c r="D39" s="63">
        <f ca="1">SUM(D22:D38)</f>
        <v>2770663629.1099973</v>
      </c>
    </row>
    <row r="40" spans="1:5" s="52" customFormat="1" ht="18" customHeight="1">
      <c r="A40" s="66"/>
      <c r="B40" s="27"/>
      <c r="C40" s="27"/>
      <c r="D40" s="28"/>
    </row>
    <row r="41" spans="1:5" s="52" customFormat="1" ht="18" customHeight="1">
      <c r="A41" s="67" t="s">
        <v>18</v>
      </c>
      <c r="B41" s="68">
        <f ca="1">B13-B39</f>
        <v>401002971.69877887</v>
      </c>
      <c r="C41" s="68">
        <f ca="1">C13-C39</f>
        <v>119145768.85122192</v>
      </c>
      <c r="D41" s="69">
        <f ca="1">D13-D39</f>
        <v>520148740.55000114</v>
      </c>
    </row>
    <row r="42" spans="1:5" s="52" customFormat="1" ht="12" customHeight="1">
      <c r="A42" s="103"/>
      <c r="B42" s="104"/>
      <c r="C42" s="104"/>
      <c r="D42" s="105"/>
      <c r="E42" s="55"/>
    </row>
    <row r="43" spans="1:5" s="52" customFormat="1" ht="18" customHeight="1">
      <c r="A43" s="55"/>
      <c r="B43" s="31"/>
    </row>
    <row r="45" spans="1:5" s="52" customFormat="1" ht="18" customHeight="1">
      <c r="B45" s="50"/>
      <c r="C45" s="50"/>
      <c r="D45" s="50"/>
    </row>
  </sheetData>
  <mergeCells count="3">
    <mergeCell ref="A3:D3"/>
    <mergeCell ref="A5:D5"/>
    <mergeCell ref="A6:D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activeCell="A4" sqref="A4"/>
    </sheetView>
  </sheetViews>
  <sheetFormatPr defaultColWidth="8.88671875" defaultRowHeight="13.2"/>
  <cols>
    <col min="1" max="1" width="40" style="107" customWidth="1"/>
    <col min="2" max="2" width="12.33203125" style="107" bestFit="1" customWidth="1"/>
    <col min="3" max="11" width="11.33203125" style="107" bestFit="1" customWidth="1"/>
    <col min="12" max="12" width="12.44140625" style="107" bestFit="1" customWidth="1"/>
    <col min="13" max="14" width="11.44140625" style="107" bestFit="1" customWidth="1"/>
    <col min="15" max="16384" width="8.88671875" style="107"/>
  </cols>
  <sheetData>
    <row r="1" spans="1:14">
      <c r="A1" s="107" t="s">
        <v>169</v>
      </c>
    </row>
    <row r="2" spans="1:14">
      <c r="A2" s="107" t="s">
        <v>170</v>
      </c>
    </row>
    <row r="3" spans="1:14">
      <c r="A3" s="107" t="s">
        <v>171</v>
      </c>
    </row>
    <row r="8" spans="1:14">
      <c r="A8" s="107" t="s">
        <v>172</v>
      </c>
      <c r="B8" s="107" t="s">
        <v>173</v>
      </c>
      <c r="C8" s="108">
        <v>42614</v>
      </c>
      <c r="D8" s="108">
        <v>42583</v>
      </c>
      <c r="E8" s="108">
        <v>42552</v>
      </c>
      <c r="F8" s="108">
        <v>42522</v>
      </c>
      <c r="G8" s="108">
        <v>42491</v>
      </c>
      <c r="H8" s="108">
        <v>42461</v>
      </c>
      <c r="I8" s="108">
        <v>42430</v>
      </c>
      <c r="J8" s="108">
        <v>42401</v>
      </c>
      <c r="K8" s="108">
        <v>42370</v>
      </c>
      <c r="L8" s="108">
        <v>42339</v>
      </c>
      <c r="M8" s="108">
        <v>42309</v>
      </c>
      <c r="N8" s="108">
        <v>42278</v>
      </c>
    </row>
    <row r="9" spans="1:14">
      <c r="A9" s="107" t="s">
        <v>174</v>
      </c>
      <c r="B9" s="109">
        <f>SUM(C9:N9)</f>
        <v>581832300.8599999</v>
      </c>
      <c r="C9" s="109">
        <v>17164009.09</v>
      </c>
      <c r="D9" s="109">
        <v>33326222.460000001</v>
      </c>
      <c r="E9" s="109">
        <v>31816722.059999999</v>
      </c>
      <c r="F9" s="109">
        <v>39765659.450000003</v>
      </c>
      <c r="G9" s="109">
        <v>33255088.199999999</v>
      </c>
      <c r="H9" s="109">
        <v>43810641.960000001</v>
      </c>
      <c r="I9" s="109">
        <v>59307127.670000002</v>
      </c>
      <c r="J9" s="109">
        <v>41329545.530000001</v>
      </c>
      <c r="K9" s="109">
        <v>58094925.950000003</v>
      </c>
      <c r="L9" s="109">
        <v>157775105.63999999</v>
      </c>
      <c r="M9" s="109">
        <v>36596269.32</v>
      </c>
      <c r="N9" s="109">
        <v>29590983.530000001</v>
      </c>
    </row>
  </sheetData>
  <pageMargins left="0.45" right="0.2" top="0.75" bottom="0.75" header="0.3" footer="0.3"/>
  <pageSetup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A4" sqref="A4"/>
    </sheetView>
  </sheetViews>
  <sheetFormatPr defaultColWidth="8.88671875" defaultRowHeight="13.2"/>
  <cols>
    <col min="1" max="1" width="38.5546875" style="107" customWidth="1"/>
    <col min="2" max="2" width="12.88671875" style="107" bestFit="1" customWidth="1"/>
    <col min="3" max="11" width="11.88671875" style="107" bestFit="1" customWidth="1"/>
    <col min="12" max="12" width="12.88671875" style="107" bestFit="1" customWidth="1"/>
    <col min="13" max="14" width="11.88671875" style="107" bestFit="1" customWidth="1"/>
    <col min="15" max="16384" width="8.88671875" style="107"/>
  </cols>
  <sheetData>
    <row r="1" spans="1:14">
      <c r="A1" s="107" t="s">
        <v>169</v>
      </c>
    </row>
    <row r="2" spans="1:14">
      <c r="A2" s="107" t="s">
        <v>170</v>
      </c>
    </row>
    <row r="3" spans="1:14">
      <c r="A3" s="107" t="s">
        <v>171</v>
      </c>
    </row>
    <row r="12" spans="1:14">
      <c r="A12" s="107" t="s">
        <v>172</v>
      </c>
      <c r="B12" s="107" t="s">
        <v>173</v>
      </c>
      <c r="C12" s="108">
        <v>42614</v>
      </c>
      <c r="D12" s="108">
        <v>42583</v>
      </c>
      <c r="E12" s="108">
        <v>42552</v>
      </c>
      <c r="F12" s="108">
        <v>42522</v>
      </c>
      <c r="G12" s="108">
        <v>42491</v>
      </c>
      <c r="H12" s="108">
        <v>42461</v>
      </c>
      <c r="I12" s="108">
        <v>42430</v>
      </c>
      <c r="J12" s="108">
        <v>42401</v>
      </c>
      <c r="K12" s="108">
        <v>42370</v>
      </c>
      <c r="L12" s="108">
        <v>42339</v>
      </c>
      <c r="M12" s="108">
        <v>42309</v>
      </c>
      <c r="N12" s="108">
        <v>42278</v>
      </c>
    </row>
    <row r="13" spans="1:14">
      <c r="A13" s="107" t="s">
        <v>175</v>
      </c>
      <c r="B13" s="109">
        <f>SUM(C13:N13)</f>
        <v>-399835386.18000001</v>
      </c>
      <c r="C13" s="109">
        <v>-15544679.68</v>
      </c>
      <c r="D13" s="109">
        <v>-20673340.32</v>
      </c>
      <c r="E13" s="109">
        <v>-18700187.629999999</v>
      </c>
      <c r="F13" s="109">
        <v>-22297833.82</v>
      </c>
      <c r="G13" s="109">
        <v>-21312138.149999999</v>
      </c>
      <c r="H13" s="109">
        <v>-25801711.120000001</v>
      </c>
      <c r="I13" s="109">
        <v>-34070171.880000003</v>
      </c>
      <c r="J13" s="109">
        <v>-29657525.57</v>
      </c>
      <c r="K13" s="109">
        <v>-33262093.120000001</v>
      </c>
      <c r="L13" s="109">
        <v>-136487408.59999999</v>
      </c>
      <c r="M13" s="109">
        <v>-23374053.859999999</v>
      </c>
      <c r="N13" s="109">
        <v>-18654242.43</v>
      </c>
    </row>
  </sheetData>
  <pageMargins left="0.45" right="0.2" top="0.75" bottom="0.75" header="0.3" footer="0.3"/>
  <pageSetup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3C679FACBF767418D4D2AF9C5803E0B" ma:contentTypeVersion="76" ma:contentTypeDescription="" ma:contentTypeScope="" ma:versionID="f058cda35981f7a69f184a1697251f0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30DF664-8B9E-492F-AD2A-2455E6796277}"/>
</file>

<file path=customXml/itemProps2.xml><?xml version="1.0" encoding="utf-8"?>
<ds:datastoreItem xmlns:ds="http://schemas.openxmlformats.org/officeDocument/2006/customXml" ds:itemID="{DF970559-8E20-4B1C-A733-003AE4E23AB0}"/>
</file>

<file path=customXml/itemProps3.xml><?xml version="1.0" encoding="utf-8"?>
<ds:datastoreItem xmlns:ds="http://schemas.openxmlformats.org/officeDocument/2006/customXml" ds:itemID="{8605C72B-C23E-4F01-87B9-BF2A3B76F86C}"/>
</file>

<file path=customXml/itemProps4.xml><?xml version="1.0" encoding="utf-8"?>
<ds:datastoreItem xmlns:ds="http://schemas.openxmlformats.org/officeDocument/2006/customXml" ds:itemID="{C4F0C8B4-3D5A-4E58-9DF1-DC56748DAA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Lead E</vt:lpstr>
      <vt:lpstr>Sept 16 Elect GRC</vt:lpstr>
      <vt:lpstr>IS Allocated</vt:lpstr>
      <vt:lpstr>Account 4101 </vt:lpstr>
      <vt:lpstr>Account 4111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kbarnard</cp:lastModifiedBy>
  <cp:lastPrinted>2016-10-17T19:27:37Z</cp:lastPrinted>
  <dcterms:created xsi:type="dcterms:W3CDTF">2005-09-20T18:46:18Z</dcterms:created>
  <dcterms:modified xsi:type="dcterms:W3CDTF">2018-04-05T15:12:50Z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0x0101006E56B4D1795A2E4DB2F0B01679ED314A00A3C679FACBF767418D4D2AF9C5803E0B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