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4475" yWindow="120" windowWidth="18375" windowHeight="11055" tabRatio="864" activeTab="2"/>
  </bookViews>
  <sheets>
    <sheet name="Allocated" sheetId="5" r:id="rId1"/>
    <sheet name="Unallocated Summary" sheetId="6" r:id="rId2"/>
    <sheet name="UI Detail" sheetId="3" r:id="rId3"/>
    <sheet name="Common by Account" sheetId="8" r:id="rId4"/>
  </sheets>
  <definedNames>
    <definedName name="_xlnm.Print_Titles" localSheetId="2">'UI Detail'!$1:$4</definedName>
  </definedNames>
  <calcPr calcId="145621"/>
</workbook>
</file>

<file path=xl/calcChain.xml><?xml version="1.0" encoding="utf-8"?>
<calcChain xmlns="http://schemas.openxmlformats.org/spreadsheetml/2006/main">
  <c r="A3" i="8" l="1"/>
  <c r="A3" i="3"/>
  <c r="H10" i="8"/>
  <c r="H55" i="8"/>
  <c r="H54" i="8"/>
  <c r="H50" i="8"/>
  <c r="H46" i="8"/>
  <c r="H43" i="8"/>
  <c r="H42" i="8"/>
  <c r="H41" i="8"/>
  <c r="H38" i="8"/>
  <c r="H37" i="8"/>
  <c r="H34" i="8"/>
  <c r="H33" i="8"/>
  <c r="H32" i="8"/>
  <c r="H31" i="8"/>
  <c r="H30" i="8"/>
  <c r="H29" i="8"/>
  <c r="H28" i="8"/>
  <c r="H27" i="8"/>
  <c r="H26" i="8"/>
  <c r="H25" i="8"/>
  <c r="H24" i="8"/>
  <c r="H23" i="8"/>
  <c r="H22" i="8"/>
  <c r="H19" i="8"/>
  <c r="H18" i="8"/>
  <c r="H17" i="8"/>
  <c r="H16" i="8"/>
  <c r="H15" i="8"/>
  <c r="H14" i="8"/>
  <c r="H13" i="8"/>
  <c r="H9" i="8"/>
  <c r="H8" i="8"/>
  <c r="H7" i="8"/>
  <c r="A3" i="6"/>
  <c r="H65" i="8"/>
  <c r="H64" i="8"/>
  <c r="H63" i="8"/>
  <c r="H62" i="8"/>
  <c r="H61" i="8"/>
  <c r="G55" i="8"/>
  <c r="F55" i="8"/>
  <c r="D55" i="8"/>
  <c r="C55" i="8"/>
  <c r="H56" i="8"/>
  <c r="G54" i="8"/>
  <c r="F54" i="8"/>
  <c r="D54" i="8"/>
  <c r="D56" i="8" s="1"/>
  <c r="C54" i="8"/>
  <c r="C56" i="8" s="1"/>
  <c r="D51" i="8"/>
  <c r="C51" i="8"/>
  <c r="H51" i="8"/>
  <c r="J50" i="8" s="1"/>
  <c r="G50" i="8"/>
  <c r="F50" i="8"/>
  <c r="H47" i="8"/>
  <c r="J47" i="8" s="1"/>
  <c r="G46" i="8"/>
  <c r="F46" i="8"/>
  <c r="D46" i="8"/>
  <c r="D47" i="8" s="1"/>
  <c r="C46" i="8"/>
  <c r="C47" i="8" s="1"/>
  <c r="G43" i="8"/>
  <c r="F43" i="8"/>
  <c r="D43" i="8"/>
  <c r="C43" i="8"/>
  <c r="D42" i="8"/>
  <c r="G42" i="8"/>
  <c r="F42" i="8"/>
  <c r="C42" i="8"/>
  <c r="H44" i="8"/>
  <c r="J44" i="8" s="1"/>
  <c r="G41" i="8"/>
  <c r="F41" i="8"/>
  <c r="D41" i="8"/>
  <c r="D44" i="8" s="1"/>
  <c r="C41" i="8"/>
  <c r="C44" i="8" s="1"/>
  <c r="G38" i="8"/>
  <c r="F38" i="8"/>
  <c r="D38" i="8"/>
  <c r="C38" i="8"/>
  <c r="H39" i="8"/>
  <c r="J39" i="8" s="1"/>
  <c r="G37" i="8"/>
  <c r="F37" i="8"/>
  <c r="D37" i="8"/>
  <c r="D39" i="8" s="1"/>
  <c r="C37" i="8"/>
  <c r="C39" i="8" s="1"/>
  <c r="J38" i="8" s="1"/>
  <c r="G34" i="8"/>
  <c r="F34" i="8"/>
  <c r="D34" i="8"/>
  <c r="C34" i="8"/>
  <c r="D33" i="8"/>
  <c r="G33" i="8"/>
  <c r="F33" i="8"/>
  <c r="C33" i="8"/>
  <c r="G32" i="8"/>
  <c r="F32" i="8"/>
  <c r="D32" i="8"/>
  <c r="C32" i="8"/>
  <c r="D31" i="8"/>
  <c r="G31" i="8"/>
  <c r="F31" i="8"/>
  <c r="C31" i="8"/>
  <c r="G30" i="8"/>
  <c r="F30" i="8"/>
  <c r="D30" i="8"/>
  <c r="C30" i="8"/>
  <c r="D29" i="8"/>
  <c r="G29" i="8"/>
  <c r="F29" i="8"/>
  <c r="C29" i="8"/>
  <c r="G28" i="8"/>
  <c r="F28" i="8"/>
  <c r="D28" i="8"/>
  <c r="C28" i="8"/>
  <c r="G27" i="8"/>
  <c r="F27" i="8"/>
  <c r="D27" i="8"/>
  <c r="C27" i="8"/>
  <c r="G26" i="8"/>
  <c r="F26" i="8"/>
  <c r="D26" i="8"/>
  <c r="C26" i="8"/>
  <c r="G25" i="8"/>
  <c r="F25" i="8"/>
  <c r="D25" i="8"/>
  <c r="C25" i="8"/>
  <c r="G24" i="8"/>
  <c r="F24" i="8"/>
  <c r="D24" i="8"/>
  <c r="C24" i="8"/>
  <c r="D23" i="8"/>
  <c r="G23" i="8"/>
  <c r="F23" i="8"/>
  <c r="C23" i="8"/>
  <c r="H35" i="8"/>
  <c r="J35" i="8" s="1"/>
  <c r="G22" i="8"/>
  <c r="F22" i="8"/>
  <c r="D22" i="8"/>
  <c r="C22" i="8"/>
  <c r="C35" i="8" s="1"/>
  <c r="G19" i="8"/>
  <c r="F19" i="8"/>
  <c r="D19" i="8"/>
  <c r="C19" i="8"/>
  <c r="D18" i="8"/>
  <c r="G18" i="8"/>
  <c r="F18" i="8"/>
  <c r="C18" i="8"/>
  <c r="G17" i="8"/>
  <c r="F17" i="8"/>
  <c r="D17" i="8"/>
  <c r="C17" i="8"/>
  <c r="D16" i="8"/>
  <c r="G16" i="8"/>
  <c r="F16" i="8"/>
  <c r="C16" i="8"/>
  <c r="G15" i="8"/>
  <c r="F15" i="8"/>
  <c r="D15" i="8"/>
  <c r="C15" i="8"/>
  <c r="D14" i="8"/>
  <c r="G14" i="8"/>
  <c r="F14" i="8"/>
  <c r="C14" i="8"/>
  <c r="H20" i="8"/>
  <c r="J20" i="8" s="1"/>
  <c r="G13" i="8"/>
  <c r="F13" i="8"/>
  <c r="D13" i="8"/>
  <c r="D20" i="8" s="1"/>
  <c r="C13" i="8"/>
  <c r="G10" i="8"/>
  <c r="F10" i="8"/>
  <c r="D10" i="8"/>
  <c r="C10" i="8"/>
  <c r="D9" i="8"/>
  <c r="G9" i="8"/>
  <c r="F9" i="8"/>
  <c r="C9" i="8"/>
  <c r="G8" i="8"/>
  <c r="F8" i="8"/>
  <c r="D8" i="8"/>
  <c r="C8" i="8"/>
  <c r="H11" i="8"/>
  <c r="J11" i="8" s="1"/>
  <c r="G7" i="8"/>
  <c r="F7" i="8"/>
  <c r="C7" i="8"/>
  <c r="C11" i="8" s="1"/>
  <c r="F44" i="6"/>
  <c r="E46" i="6"/>
  <c r="D46" i="6"/>
  <c r="C46" i="6"/>
  <c r="B46" i="6"/>
  <c r="E38" i="6"/>
  <c r="F37" i="6"/>
  <c r="F36" i="6"/>
  <c r="F35" i="6"/>
  <c r="F34" i="6"/>
  <c r="F33" i="6"/>
  <c r="F32" i="6"/>
  <c r="F31" i="6"/>
  <c r="F30" i="6"/>
  <c r="F29" i="6"/>
  <c r="F28" i="6"/>
  <c r="F27" i="6"/>
  <c r="F26" i="6"/>
  <c r="F25" i="6"/>
  <c r="F24" i="6"/>
  <c r="F23" i="6"/>
  <c r="E21" i="6"/>
  <c r="F20" i="6"/>
  <c r="F19" i="6"/>
  <c r="F18" i="6"/>
  <c r="D21" i="6"/>
  <c r="D38" i="6" s="1"/>
  <c r="C21" i="6"/>
  <c r="C38" i="6" s="1"/>
  <c r="F17" i="6"/>
  <c r="F21" i="6" s="1"/>
  <c r="F38" i="6" s="1"/>
  <c r="E12" i="6"/>
  <c r="E40" i="6" s="1"/>
  <c r="E48" i="6" s="1"/>
  <c r="F11" i="6"/>
  <c r="F10" i="6"/>
  <c r="F9" i="6"/>
  <c r="D12" i="6"/>
  <c r="D40" i="6" s="1"/>
  <c r="D48" i="6" s="1"/>
  <c r="D52" i="6" s="1"/>
  <c r="C12" i="6"/>
  <c r="C40" i="6" s="1"/>
  <c r="C48" i="6" s="1"/>
  <c r="C52" i="6" s="1"/>
  <c r="B12" i="6"/>
  <c r="D38" i="5"/>
  <c r="D37" i="5"/>
  <c r="D36" i="5"/>
  <c r="D35" i="5"/>
  <c r="D34" i="5"/>
  <c r="D33" i="5"/>
  <c r="D32" i="5"/>
  <c r="D31" i="5"/>
  <c r="D30" i="5"/>
  <c r="D29" i="5"/>
  <c r="D28" i="5"/>
  <c r="D27" i="5"/>
  <c r="D26" i="5"/>
  <c r="D25" i="5"/>
  <c r="D24" i="5"/>
  <c r="D21" i="5"/>
  <c r="D20" i="5"/>
  <c r="D19" i="5"/>
  <c r="C22" i="5"/>
  <c r="C39" i="5" s="1"/>
  <c r="B22" i="5"/>
  <c r="B39" i="5" s="1"/>
  <c r="D12" i="5"/>
  <c r="D11" i="5"/>
  <c r="D10" i="5"/>
  <c r="C13" i="5"/>
  <c r="C41" i="5" s="1"/>
  <c r="C45" i="5" s="1"/>
  <c r="B13" i="5"/>
  <c r="B41" i="5" s="1"/>
  <c r="B45" i="5" s="1"/>
  <c r="C20" i="8" l="1"/>
  <c r="J46" i="8"/>
  <c r="H58" i="8"/>
  <c r="H70" i="8" s="1"/>
  <c r="J19" i="8"/>
  <c r="D35" i="8"/>
  <c r="J34" i="8" s="1"/>
  <c r="J43" i="8"/>
  <c r="C58" i="8"/>
  <c r="C70" i="8" s="1"/>
  <c r="J55" i="8"/>
  <c r="D7" i="8"/>
  <c r="D11" i="8" s="1"/>
  <c r="D58" i="8" s="1"/>
  <c r="D70" i="8" s="1"/>
  <c r="F8" i="6"/>
  <c r="F12" i="6" s="1"/>
  <c r="F40" i="6" s="1"/>
  <c r="B21" i="6"/>
  <c r="B38" i="6" s="1"/>
  <c r="B40" i="6" s="1"/>
  <c r="B48" i="6" s="1"/>
  <c r="B52" i="6" s="1"/>
  <c r="F43" i="6"/>
  <c r="F46" i="6" s="1"/>
  <c r="D9" i="5"/>
  <c r="D13" i="5" s="1"/>
  <c r="D18" i="5"/>
  <c r="D22" i="5" s="1"/>
  <c r="D39" i="5" s="1"/>
  <c r="J10" i="8" l="1"/>
  <c r="F48" i="6"/>
  <c r="D41" i="5"/>
  <c r="D45" i="5" s="1"/>
</calcChain>
</file>

<file path=xl/sharedStrings.xml><?xml version="1.0" encoding="utf-8"?>
<sst xmlns="http://schemas.openxmlformats.org/spreadsheetml/2006/main" count="501" uniqueCount="422">
  <si>
    <t>NET INCOME</t>
  </si>
  <si>
    <t>TOTAL NON-OPERATING INCOME</t>
  </si>
  <si>
    <t>9999 - EXTRAORDINARY ITEMS</t>
  </si>
  <si>
    <t>999 - INTEREST</t>
  </si>
  <si>
    <t>99 - OTHER INCOME</t>
  </si>
  <si>
    <t>NON-OPERATING INCOME</t>
  </si>
  <si>
    <t>NET OPERATING INCOME</t>
  </si>
  <si>
    <t>32 - TOTAL OPERATING REV. DEDUCT.</t>
  </si>
  <si>
    <t>31 - DEFERRED INCOME TAXES</t>
  </si>
  <si>
    <t>30 - INCOME TAXES</t>
  </si>
  <si>
    <t>29 - TAXES OTHER THAN INCOME TAXES</t>
  </si>
  <si>
    <t>27 - OTHER OPERATING EXPENSES</t>
  </si>
  <si>
    <t>26 - AMORTIZ OF PROPERTY LOSS</t>
  </si>
  <si>
    <t>25 - AMORTIZATION</t>
  </si>
  <si>
    <t>24 - DEPRECIATION</t>
  </si>
  <si>
    <t>23 - ADMIN &amp; GENERAL EXPENSE</t>
  </si>
  <si>
    <t>22 - CONSERVATION AMORTIZATION</t>
  </si>
  <si>
    <t>21 - CUSTOMER SERVICE EXPENSES</t>
  </si>
  <si>
    <t>20 - CUSTOMER ACCTS EXPENSES</t>
  </si>
  <si>
    <t>19 - DISTRIBUTION EXPENSE</t>
  </si>
  <si>
    <t>18 - TRANSMISSION EXPENSE</t>
  </si>
  <si>
    <t>17 - OTHER ENERGY SUPPLY EXPENSES</t>
  </si>
  <si>
    <t>15 - TOTAL PRODUCTION EXPENSES</t>
  </si>
  <si>
    <t>14 - RESIDENTIAL EXCHANGE</t>
  </si>
  <si>
    <t>13 -  WHEELING</t>
  </si>
  <si>
    <t>12 -  PURCHASED AND INTERCHANGED</t>
  </si>
  <si>
    <t>11 -  FUEL</t>
  </si>
  <si>
    <t>6 - TOTAL OPERATING REVENUES</t>
  </si>
  <si>
    <t>5 - OTHER OPERATING REVENUES</t>
  </si>
  <si>
    <t>4 - SALES TO OTHER UTILITIES</t>
  </si>
  <si>
    <t>3 - SALES FOR RESALE-FIRM</t>
  </si>
  <si>
    <t>2 - SALES TO CUSTOMERS</t>
  </si>
  <si>
    <t>OPERATING INCOME</t>
  </si>
  <si>
    <t>Common</t>
  </si>
  <si>
    <t>Gas</t>
  </si>
  <si>
    <t>Electric</t>
  </si>
  <si>
    <t>1 - OPERATING REVENUES</t>
  </si>
  <si>
    <t xml:space="preserve">     2 - SALES TO CUSTOMERS</t>
  </si>
  <si>
    <t xml:space="preserve">          (2) 440 - Electric Residential Sales</t>
  </si>
  <si>
    <t xml:space="preserve">          (2) 442 - Electric Commercial &amp; Industrial Sales</t>
  </si>
  <si>
    <t xml:space="preserve">          (2) 444 - Public Street &amp; Highway Lighting</t>
  </si>
  <si>
    <t xml:space="preserve">          (2) 480 - Gas Residential Sales</t>
  </si>
  <si>
    <t xml:space="preserve">          (2) 481 - Gas Commercial &amp; Industrial Sales</t>
  </si>
  <si>
    <t xml:space="preserve">          (2) 489 - Rev From Transportation Of Gas To Others</t>
  </si>
  <si>
    <t xml:space="preserve">               (2) SUBTOTAL</t>
  </si>
  <si>
    <t xml:space="preserve">     3 - SALES FOR RESALE-FIRM</t>
  </si>
  <si>
    <t xml:space="preserve">          (3) 447 - Electric Sales For Resale</t>
  </si>
  <si>
    <t xml:space="preserve">               (3) SUBTOTAL</t>
  </si>
  <si>
    <t xml:space="preserve">     4 - SALES TO OTHER UTILITIES</t>
  </si>
  <si>
    <t xml:space="preserve">          (4) 447 - Electric Sales For Resale - Sales</t>
  </si>
  <si>
    <t xml:space="preserve">          (4) 447 - Electric Sales For Resale - Purchases</t>
  </si>
  <si>
    <t xml:space="preserve">               (4) SUBTOTAL</t>
  </si>
  <si>
    <t xml:space="preserve">     5 - OTHER OPERATING REVENUES</t>
  </si>
  <si>
    <t xml:space="preserve">          (5) 412 - Lease Inc Everett Delta to NWP - Gas</t>
  </si>
  <si>
    <t xml:space="preserve">          (5) 450 - Forfeited Discounts</t>
  </si>
  <si>
    <t xml:space="preserve">          (5) 451 - Electric Misc Service Revenue</t>
  </si>
  <si>
    <t xml:space="preserve">          (5) 454 - Rent For Electric Property</t>
  </si>
  <si>
    <t xml:space="preserve">          (5) 456 - Other Electric Revenues - Transportation</t>
  </si>
  <si>
    <t xml:space="preserve">          (5) 487 - Forfeited Discounts</t>
  </si>
  <si>
    <t xml:space="preserve">          (5) 488 - Gas Misc Service Revenues</t>
  </si>
  <si>
    <t xml:space="preserve">          (5) 4894 - Gas Revenues from Storing Gas of Others</t>
  </si>
  <si>
    <t xml:space="preserve">          (5) 493 - Rent From Gas Property</t>
  </si>
  <si>
    <t xml:space="preserve">          (5) 495 - Other Gas Revenues</t>
  </si>
  <si>
    <t xml:space="preserve">               (5) SUBTOTAL</t>
  </si>
  <si>
    <t>(1) TOTAL OPERATING REVENUES</t>
  </si>
  <si>
    <t>10 - ENERGY COST</t>
  </si>
  <si>
    <t xml:space="preserve">     11 - FUEL</t>
  </si>
  <si>
    <t xml:space="preserve">          (11) 501 - Steam Operations Fuel</t>
  </si>
  <si>
    <t xml:space="preserve">          (11) 547 - Other Power Generation Oper Fuel</t>
  </si>
  <si>
    <t xml:space="preserve">               (11) SUBTOTAL</t>
  </si>
  <si>
    <t xml:space="preserve">     12 - PURCHASED AND INTERCHANGED</t>
  </si>
  <si>
    <t xml:space="preserve">          (12) 555 - Purchased Power</t>
  </si>
  <si>
    <t xml:space="preserve">          (12) 557 - Other Power Supply Expense</t>
  </si>
  <si>
    <t xml:space="preserve">          (12) 804 - Natural Gas City Gate Purchases</t>
  </si>
  <si>
    <t xml:space="preserve">          (12) 805 - Other Gas Purchases</t>
  </si>
  <si>
    <t xml:space="preserve">          (12) 8051 - Purchased Gas Cost Adjustments</t>
  </si>
  <si>
    <t xml:space="preserve">          (12) 8081 - Gas Withdrawn From Storage</t>
  </si>
  <si>
    <t xml:space="preserve">          (12) 8082 - Gas Delivered To Storage</t>
  </si>
  <si>
    <t xml:space="preserve">               (12) SUBTOTAL</t>
  </si>
  <si>
    <t xml:space="preserve">     13 - WHEELING</t>
  </si>
  <si>
    <t xml:space="preserve">          (13) 565 - Transmission Of Electricity By Others</t>
  </si>
  <si>
    <t xml:space="preserve">               (13) SUBTOTAL</t>
  </si>
  <si>
    <t xml:space="preserve">     14 - RESIDENTIAL EXCHANGE</t>
  </si>
  <si>
    <t xml:space="preserve">          (14) 555 - Purchased Power</t>
  </si>
  <si>
    <t xml:space="preserve">               (14) SUBTOTAL</t>
  </si>
  <si>
    <t>(10) TOTAL ENERGY COST</t>
  </si>
  <si>
    <t>GROSS MARGIN</t>
  </si>
  <si>
    <t>OPERATING EXPENSES</t>
  </si>
  <si>
    <t xml:space="preserve">     OPERATING AND MAINTENANCE</t>
  </si>
  <si>
    <t xml:space="preserve">          17 - OTHER ENERGY SUPPLY EXPENSES</t>
  </si>
  <si>
    <t xml:space="preserve">               (17) 500 - Steam Oper Supv &amp; Engineering</t>
  </si>
  <si>
    <t xml:space="preserve">               (17) 502 - Steam Oper Steam Expenses</t>
  </si>
  <si>
    <t xml:space="preserve">               (17) 505 - Steam Oper Electric Expense</t>
  </si>
  <si>
    <t xml:space="preserve">               (17) 506 - Steam Oper Misc Steam Power</t>
  </si>
  <si>
    <t xml:space="preserve">               (17) 507 - Steam Operations Rents</t>
  </si>
  <si>
    <t xml:space="preserve">               (17) 510 - Steam Maint Supv &amp; Engineering</t>
  </si>
  <si>
    <t xml:space="preserve">               (17) 511 - Steam Maint Structures</t>
  </si>
  <si>
    <t xml:space="preserve">               (17) 512 - Steam Maint Boiler Plant</t>
  </si>
  <si>
    <t xml:space="preserve">               (17) 513 - Steam Maint Electric Plant</t>
  </si>
  <si>
    <t xml:space="preserve">               (17) 514 - Steam Maint Misc Steam Plant</t>
  </si>
  <si>
    <t xml:space="preserve">               (17) 535 - Hydro Oper Supv &amp; Engineering</t>
  </si>
  <si>
    <t xml:space="preserve">               (17) 536 - Hydro Oper Water For Power</t>
  </si>
  <si>
    <t xml:space="preserve">               (17) 537 - Hydro Oper Hydraulic Expenses</t>
  </si>
  <si>
    <t xml:space="preserve">               (17) 538 - Hydro Oper Electric Expenses</t>
  </si>
  <si>
    <t xml:space="preserve">               (17) 539 - Hydro Oper Misc Hydraulic Exp</t>
  </si>
  <si>
    <t xml:space="preserve">               (17) 540 - Hydro Office Rents</t>
  </si>
  <si>
    <t xml:space="preserve">               (17) 541 - Hydro Maint Supv &amp; Engineering</t>
  </si>
  <si>
    <t xml:space="preserve">               (17) 542 - Hydro Maint Structures</t>
  </si>
  <si>
    <t xml:space="preserve">               (17) 543 - Hydro Maint Res. Dams &amp; Waterways</t>
  </si>
  <si>
    <t xml:space="preserve">               (17) 544 - Hydro Maint Electric Plant</t>
  </si>
  <si>
    <t xml:space="preserve">               (17) 545 - Hydro Maint Misc Hydraulic Plant</t>
  </si>
  <si>
    <t xml:space="preserve">               (17) 546 - Other Pwr Gen Oper Supv &amp; Eng</t>
  </si>
  <si>
    <t xml:space="preserve">               (17) 548 - Other Power Gen Oper Gen Exp</t>
  </si>
  <si>
    <t xml:space="preserve">               (17) 549 - Other Power Gen Oper Misc</t>
  </si>
  <si>
    <t xml:space="preserve">               (17) 550 - Other Power Gen Oper Rents</t>
  </si>
  <si>
    <t xml:space="preserve">               (17) 551 - Other Power Gen Maint Supv &amp; Eng</t>
  </si>
  <si>
    <t xml:space="preserve">               (17) 552 - Other Power Gen Maint Structures</t>
  </si>
  <si>
    <t xml:space="preserve">               (17) 553 - Other Power Gen Maint Gen &amp; Elec</t>
  </si>
  <si>
    <t xml:space="preserve">               (17) 554 - Other Power Gen Maint Misc</t>
  </si>
  <si>
    <t xml:space="preserve">               (17) 556 - System Control &amp; Load Dispatch</t>
  </si>
  <si>
    <t xml:space="preserve">               (17) 710 - Production Operations Supv &amp; Engineering</t>
  </si>
  <si>
    <t xml:space="preserve">               (17) 717 - Liquefied Petroleum Gas Expenses</t>
  </si>
  <si>
    <t xml:space="preserve">               (17) 735 - Misc Gas Production Exp</t>
  </si>
  <si>
    <t xml:space="preserve">               (17) 741 - Production Plant Maint Structures</t>
  </si>
  <si>
    <t xml:space="preserve">               (17) 742 - Production Plant Maint Prod Equip</t>
  </si>
  <si>
    <t xml:space="preserve">               (17) 8072 - Purchased Gas Expenses</t>
  </si>
  <si>
    <t xml:space="preserve">               (17) 8074 - Purchased Gas Calculation Exp</t>
  </si>
  <si>
    <t xml:space="preserve">               (17) 812 - Gas Used For Other Utility Operations</t>
  </si>
  <si>
    <t xml:space="preserve">               (17) 813 - Other Gas Supply Expenses</t>
  </si>
  <si>
    <t xml:space="preserve">               (17) 814 - Undergrnd Strge - Operation Supv &amp; Eng</t>
  </si>
  <si>
    <t xml:space="preserve">               (17) 815 - Undergrnd Strge - Oper Map &amp; Records</t>
  </si>
  <si>
    <t xml:space="preserve">               (17) 816 - Undergrnd Strge - Oper Wells Expense</t>
  </si>
  <si>
    <t xml:space="preserve">               (17) 817 - Undergrnd Strge - Oper Lines Expense</t>
  </si>
  <si>
    <t xml:space="preserve">               (17) 818 - Undergrnd Strge - Oper Compressor Sta Exp</t>
  </si>
  <si>
    <t xml:space="preserve">               (17) 819 - Undergrnd Strge - Oper Compressor Sta Fuel</t>
  </si>
  <si>
    <t xml:space="preserve">               (17) 820 - Undergrnd Strge - Oper Meas &amp; Reg Sta Exp</t>
  </si>
  <si>
    <t xml:space="preserve">               (17) 821 - Undergrnd Strge - Oper Purification Exp</t>
  </si>
  <si>
    <t xml:space="preserve">               (17) 823 - Storage Gas Losses</t>
  </si>
  <si>
    <t xml:space="preserve">               (17) 824 - Undergrnd Strge - Oper Other Expenses</t>
  </si>
  <si>
    <t xml:space="preserve">               (17) 825 - Undergrnd Strge - Oper Storage Well Royalty</t>
  </si>
  <si>
    <t xml:space="preserve">               (17) 826 - Undergrnd Strge - Oper Other Storage Rents</t>
  </si>
  <si>
    <t xml:space="preserve">               (17) 830 - Undergrnd Strge - Maint Supv &amp; Engineering</t>
  </si>
  <si>
    <t xml:space="preserve">               (17) 831 - Undergrnd Strge - Maint Structures</t>
  </si>
  <si>
    <t xml:space="preserve">               (17) 832 - Undergrnd Strge - Maint Reservoirs &amp; Wells</t>
  </si>
  <si>
    <t xml:space="preserve">               (17) 833 - Undergrnd Strge - Maint Of Lines</t>
  </si>
  <si>
    <t xml:space="preserve">               (17) 834 - Undergrnd Strge - Maint Compressor Sta Equip</t>
  </si>
  <si>
    <t xml:space="preserve">               (17) 835 - Undergrnd Strge - Maint Meas &amp; Reg Sta E</t>
  </si>
  <si>
    <t xml:space="preserve">               (17) 836 - Undergrnd Strge - Maint Purification Equip</t>
  </si>
  <si>
    <t xml:space="preserve">               (17) 837 - Undergrnd Strge-Maint Other Equipment</t>
  </si>
  <si>
    <t xml:space="preserve">               (17) 841 - Operating Labor &amp; Expenses</t>
  </si>
  <si>
    <t xml:space="preserve">               (17) 8432 - Maint Struc &amp; Impro</t>
  </si>
  <si>
    <t xml:space="preserve">               (17) 8433 - Maintenance of Gas Holders</t>
  </si>
  <si>
    <t xml:space="preserve">               (17) 8436 - Maintenance of Vaporizing Equipment</t>
  </si>
  <si>
    <t xml:space="preserve">               (17) 8438 - Maint Measure &amp; Reg</t>
  </si>
  <si>
    <t xml:space="preserve">               (17) 8439 - Other Gas Maintenance</t>
  </si>
  <si>
    <t xml:space="preserve">                    (17) SUBTOTAL</t>
  </si>
  <si>
    <t xml:space="preserve">          18 - TRANSMISSION EXPENSE</t>
  </si>
  <si>
    <t xml:space="preserve">               (18) 560 - Transmission Oper Supv &amp; Engineering</t>
  </si>
  <si>
    <t xml:space="preserve">               (18) 561 - Transmission Oper Load Dispatching</t>
  </si>
  <si>
    <t xml:space="preserve">               (18) 5611 - Transmission Oper Load Dispatching</t>
  </si>
  <si>
    <t xml:space="preserve">               (18) 5612 - Load Dispatch - Monitor &amp; Oper Trans System</t>
  </si>
  <si>
    <t xml:space="preserve">               (18) 5613 - Load Dispatch - Service and Scheduling</t>
  </si>
  <si>
    <t xml:space="preserve">               (18) 5615 - Reliability Planning &amp; Standards</t>
  </si>
  <si>
    <t xml:space="preserve">               (18) 5616 - Transmission Svc Studies</t>
  </si>
  <si>
    <t xml:space="preserve">               (18) 5617 Gen Intercnct Studies</t>
  </si>
  <si>
    <t xml:space="preserve">               (18) 5618 - Reliability Planning</t>
  </si>
  <si>
    <t xml:space="preserve">               (18) 562 - Transmission Oper Station Expense</t>
  </si>
  <si>
    <t xml:space="preserve">               (18) 563 - Transmission Oper Overhead Line Exp</t>
  </si>
  <si>
    <t xml:space="preserve">               (18) 566 - Transmission Oper Misc</t>
  </si>
  <si>
    <t xml:space="preserve">               (18) 567 - Transmission Oper Rents</t>
  </si>
  <si>
    <t xml:space="preserve">               (18) 568 - Transmission Maint Supv &amp; Eng</t>
  </si>
  <si>
    <t xml:space="preserve">               (18) 569 - Transmission Maint Structures</t>
  </si>
  <si>
    <t xml:space="preserve">               (18) 5691 - Transmission Computer Hardware Maint</t>
  </si>
  <si>
    <t xml:space="preserve">               (18) 5692 - Maintenance of Computer Software</t>
  </si>
  <si>
    <t xml:space="preserve">               (18) 570 - Transmission Maint Station Equipment</t>
  </si>
  <si>
    <t xml:space="preserve">               (18) 571 - Transmission Maint Overhead Lines</t>
  </si>
  <si>
    <t xml:space="preserve">               (18) 572 - Transmission Maint Underground Lines</t>
  </si>
  <si>
    <t xml:space="preserve">               (18) 850 - Transmission Oper Supv &amp; Engineering</t>
  </si>
  <si>
    <t xml:space="preserve">               (18) 856 - Transmission Oper Mains Expenses</t>
  </si>
  <si>
    <t xml:space="preserve">               (18) 857 - Transmission Oper Meas &amp; Reg Sta Exp</t>
  </si>
  <si>
    <t xml:space="preserve">               (18) 862 - Transmission Maint Structures &amp; Improvements</t>
  </si>
  <si>
    <t xml:space="preserve">               (18) 863 - Transmission Maint Supv &amp; Eng</t>
  </si>
  <si>
    <t xml:space="preserve">               (18) 865 - Transmission Maint of measur &amp; regul station equip</t>
  </si>
  <si>
    <t xml:space="preserve">               (18) 867 - Transmission Maint Other Equipment</t>
  </si>
  <si>
    <t xml:space="preserve">                    (18) SUBTOTAL</t>
  </si>
  <si>
    <t xml:space="preserve">          19 - DISTRIBUTION EXPENSE</t>
  </si>
  <si>
    <t xml:space="preserve">               (19) 580 - Distribution Oper Supv &amp; Engineering</t>
  </si>
  <si>
    <t xml:space="preserve">               (19) 581 - Distribution Oper Load Dispatching</t>
  </si>
  <si>
    <t xml:space="preserve">               (19) 582 - Distribution Oper Station Expenses</t>
  </si>
  <si>
    <t xml:space="preserve">               (19) 583 - Distribution Oper Overhead Line Exp</t>
  </si>
  <si>
    <t xml:space="preserve">               (19) 584 - Distribution Oper Underground Line Exp</t>
  </si>
  <si>
    <t xml:space="preserve">               (19) 585 - Distribution Oper St Lighting &amp; Signal</t>
  </si>
  <si>
    <t xml:space="preserve">               (19) 586 - Distribution Oper Meter Expense</t>
  </si>
  <si>
    <t xml:space="preserve">               (19) 587 - Distribution Oper Cust Installation</t>
  </si>
  <si>
    <t xml:space="preserve">               (19) 588 - Distribution Oper Misc Dist Exp</t>
  </si>
  <si>
    <t xml:space="preserve">               (19) 589 - Distribution Oper Rents</t>
  </si>
  <si>
    <t xml:space="preserve">               (19) 590 - Distribution Maint Superv &amp; Engineering</t>
  </si>
  <si>
    <t xml:space="preserve">               (19) 591 - Distribution Maint Structures</t>
  </si>
  <si>
    <t xml:space="preserve">               (19) 592 - Distribution Maint Station Equipment</t>
  </si>
  <si>
    <t xml:space="preserve">               (19) 593 - Distribution Maint Overhead Lines</t>
  </si>
  <si>
    <t xml:space="preserve">               (19) 594 - Distribution Maint Underground Lines</t>
  </si>
  <si>
    <t xml:space="preserve">               (19) 595 - Distribution Maint Line Transformers</t>
  </si>
  <si>
    <t xml:space="preserve">               (19) 596 - Distribution Maint St Lighting/Signal</t>
  </si>
  <si>
    <t xml:space="preserve">               (19) 597 - Distribution Maint Meters</t>
  </si>
  <si>
    <t xml:space="preserve">               (19) 598 - Distribution Maint Misc Dist Plant</t>
  </si>
  <si>
    <t xml:space="preserve">               (19) 870 - Distribution Oper Supv &amp; Engineering</t>
  </si>
  <si>
    <t xml:space="preserve">               (19) 871 - Distribution Oper Load Dispatching</t>
  </si>
  <si>
    <t xml:space="preserve">               (19) 874 - Distribution Oper Mains &amp; Services Exp</t>
  </si>
  <si>
    <t xml:space="preserve">               (19) 875 - Distribution Oper Meas &amp; Reg Sta Gen</t>
  </si>
  <si>
    <t xml:space="preserve">               (19) 876 - Distribution Oper Meas &amp; Reg Sta Indus</t>
  </si>
  <si>
    <t xml:space="preserve">               (19) 878 - Distribution Oper Meter &amp; House Reg</t>
  </si>
  <si>
    <t xml:space="preserve">               (19) 879 - Distribution Oper Customer Install Exp</t>
  </si>
  <si>
    <t xml:space="preserve">               (19) 880 - Distribution Oper Other Expense</t>
  </si>
  <si>
    <t xml:space="preserve">               (19) 881 - Distribution Oper Rents Expense</t>
  </si>
  <si>
    <t xml:space="preserve">               (19) 887 - Distribution Maint Mains</t>
  </si>
  <si>
    <t xml:space="preserve">               (19) 889 - Distribution Maint Meas &amp; Reg Sta Gen</t>
  </si>
  <si>
    <t xml:space="preserve">               (19) 890 - Distribution Maint Meas &amp; Reg Sta Ind</t>
  </si>
  <si>
    <t xml:space="preserve">               (19) 892 - Distribution Maint Services</t>
  </si>
  <si>
    <t xml:space="preserve">               (19) 893 - Distribution Maint Meters &amp; House Reg</t>
  </si>
  <si>
    <t xml:space="preserve">               (19) 894 - Distribution Maint Other Equipment</t>
  </si>
  <si>
    <t xml:space="preserve">                    (19) SUBTOTAL</t>
  </si>
  <si>
    <t xml:space="preserve">          20 - CUSTOMER ACCTS EXPENSES</t>
  </si>
  <si>
    <t xml:space="preserve">               (20) 901 - Customer Accounts Supervision</t>
  </si>
  <si>
    <t xml:space="preserve">               (20) 902 - Meter Reading Expense</t>
  </si>
  <si>
    <t xml:space="preserve">               (20) 903 - Customer Records &amp; Collection Expense</t>
  </si>
  <si>
    <t xml:space="preserve">               (20) 904 - Uncollectible Accounts</t>
  </si>
  <si>
    <t xml:space="preserve">               (20) 905 - Misc. Customer Accounts Expense</t>
  </si>
  <si>
    <t xml:space="preserve">                    (20) SUBTOTAL</t>
  </si>
  <si>
    <t xml:space="preserve">          21 - CUSTOMER SERVICE EXPENSES</t>
  </si>
  <si>
    <t xml:space="preserve">               (21) 908 - Customer Assistance Expense</t>
  </si>
  <si>
    <t xml:space="preserve">               (21) 909 - Info &amp; Instructional Advertising</t>
  </si>
  <si>
    <t xml:space="preserve">               (21) 910 - Misc Cust Svc &amp; Info Expense</t>
  </si>
  <si>
    <t xml:space="preserve">               (21) 911 - Sales Supervision Exp</t>
  </si>
  <si>
    <t xml:space="preserve">               (21) 912 - Demonstration &amp; Selling Expense</t>
  </si>
  <si>
    <t xml:space="preserve">               (21) 913 - Advertising Expenses</t>
  </si>
  <si>
    <t xml:space="preserve">               (21) 916 - Misc. Sales Expense</t>
  </si>
  <si>
    <t xml:space="preserve">                    (21) SUBTOTAL</t>
  </si>
  <si>
    <t xml:space="preserve">          22 - CONSERVATION AMORTIZATION</t>
  </si>
  <si>
    <t xml:space="preserve">               (22) 908 - Customer Assistance Expense</t>
  </si>
  <si>
    <t xml:space="preserve">                    (22) SUBTOTAL</t>
  </si>
  <si>
    <t xml:space="preserve">          23 - ADMIN &amp; GENERAL EXPENSE</t>
  </si>
  <si>
    <t xml:space="preserve">               (23) 920 - A &amp; G Salaries</t>
  </si>
  <si>
    <t xml:space="preserve">               (23) 921 - Office Supplies and Expenses</t>
  </si>
  <si>
    <t xml:space="preserve">               (23) 922 - Admin Expenses Transferred</t>
  </si>
  <si>
    <t xml:space="preserve">               (23) 923 - Outside Services Employed</t>
  </si>
  <si>
    <t xml:space="preserve">               (23) 924 - Property Insurance</t>
  </si>
  <si>
    <t xml:space="preserve">               (23) 925 - Injuries &amp; Damages</t>
  </si>
  <si>
    <t xml:space="preserve">               (23) 926 - Emp Pension &amp; Benefits</t>
  </si>
  <si>
    <t xml:space="preserve">               (23) 928 - Regulatory Commission Expense</t>
  </si>
  <si>
    <t xml:space="preserve">               (23) 9301 - Gen Advertising Exp</t>
  </si>
  <si>
    <t xml:space="preserve">               (23) 9302 - Misc. General Expenses</t>
  </si>
  <si>
    <t xml:space="preserve">               (23) 931 - Rents</t>
  </si>
  <si>
    <t xml:space="preserve">               (23) 932 - Maint Of General Plant- Gas</t>
  </si>
  <si>
    <t xml:space="preserve">               (23) 935 - Maint General Plant - Electric</t>
  </si>
  <si>
    <t xml:space="preserve">                    (23) SUBTOTAL</t>
  </si>
  <si>
    <t xml:space="preserve">     TOTAL OPERATING AND MAINTENANCE</t>
  </si>
  <si>
    <t xml:space="preserve">     DEPRECIATION, DEPLETION AND AMORTIZATION</t>
  </si>
  <si>
    <t xml:space="preserve">          24 - DEPRECIATION</t>
  </si>
  <si>
    <t xml:space="preserve">               (24) 403 - Depreciation Expense</t>
  </si>
  <si>
    <t xml:space="preserve">               (24) 4031 - Depreciation Expense - FAS143</t>
  </si>
  <si>
    <t xml:space="preserve">                    (24) SUBTOTAL</t>
  </si>
  <si>
    <t xml:space="preserve">          25 - AMORTIZATION</t>
  </si>
  <si>
    <t xml:space="preserve">               (25) 404 - Amort Ltd-Term Plant</t>
  </si>
  <si>
    <t xml:space="preserve">               (25) 406 - Amortization Of Plant Acquisition Adj</t>
  </si>
  <si>
    <t xml:space="preserve">               (25) 4111 - Accretion Exp - FAS143</t>
  </si>
  <si>
    <t xml:space="preserve">                    (25) SUBTOTAL</t>
  </si>
  <si>
    <t xml:space="preserve">          26 - AMORTIZ OF PROPERTY LOSS</t>
  </si>
  <si>
    <t xml:space="preserve">               (26) 407 - Amortization Of Prop. Losses</t>
  </si>
  <si>
    <t xml:space="preserve">                    (26) SUBTOTAL</t>
  </si>
  <si>
    <t xml:space="preserve">          27 - OTHER OPERATING EXPENSES</t>
  </si>
  <si>
    <t xml:space="preserve">               (27) 4073 - Regulatory Debits</t>
  </si>
  <si>
    <t xml:space="preserve">               (27) 4074 - Regulatory Credits</t>
  </si>
  <si>
    <t xml:space="preserve">               (27) 4116 - Gains From Disposition Of Utility Plant</t>
  </si>
  <si>
    <t xml:space="preserve">               (27) 4117 - Losses From Disposition Of Utility Plant</t>
  </si>
  <si>
    <t xml:space="preserve">               (27) 4118 - Gains From Disposition Of Allowances</t>
  </si>
  <si>
    <t xml:space="preserve">               (27) 414 - Other Utility Operating Income</t>
  </si>
  <si>
    <t xml:space="preserve">                    (27) SUBTOTAL</t>
  </si>
  <si>
    <t xml:space="preserve">          28 - ASC 815</t>
  </si>
  <si>
    <t xml:space="preserve">               (28) 421 - FAS 133 Gain</t>
  </si>
  <si>
    <t xml:space="preserve">               (28) 4265 - FAS 133 Loss</t>
  </si>
  <si>
    <t xml:space="preserve">                    (28) SUBTOTAL</t>
  </si>
  <si>
    <t xml:space="preserve">     TOTAL DEPRECIATION, DEPLETION AND AMORTIZATION</t>
  </si>
  <si>
    <t xml:space="preserve">          </t>
  </si>
  <si>
    <t xml:space="preserve">     29 - TAXES OTHER THAN INCOME TAXES</t>
  </si>
  <si>
    <t xml:space="preserve">          (29) 4081 - Taxes Other-Util Income</t>
  </si>
  <si>
    <t xml:space="preserve">               (29) SUBTOTAL</t>
  </si>
  <si>
    <t xml:space="preserve">     30 - INCOME TAXES</t>
  </si>
  <si>
    <t xml:space="preserve">          (30) 4081 - Montana Corp. License Taxes</t>
  </si>
  <si>
    <t xml:space="preserve">          (30) 4091 - Montana Corp license Tax</t>
  </si>
  <si>
    <t xml:space="preserve">          (30) 4091 - Fit-Util Oper Income</t>
  </si>
  <si>
    <t xml:space="preserve">               (30) SUBTOTAL</t>
  </si>
  <si>
    <t xml:space="preserve">     31 - DEFERRED INCOME TAXES</t>
  </si>
  <si>
    <t xml:space="preserve">          (31) 4101 - Def Fit-Util Oper Income</t>
  </si>
  <si>
    <t xml:space="preserve">          (31) 4111 - Def Fit-Cr - Util Oper Income</t>
  </si>
  <si>
    <t xml:space="preserve">          (31) 4114 - Inv Tax Cr Adj-Util Operations</t>
  </si>
  <si>
    <t xml:space="preserve">               (31) SUBTOTAL</t>
  </si>
  <si>
    <t xml:space="preserve">     99 - OTHER INCOME</t>
  </si>
  <si>
    <t xml:space="preserve">          (99) 4082 - Taxes Other - Other Income</t>
  </si>
  <si>
    <t xml:space="preserve">          (99) 4092 - Fit - Other Income</t>
  </si>
  <si>
    <t xml:space="preserve">          (99) 4102 - Def Fit - Other Income</t>
  </si>
  <si>
    <t xml:space="preserve">          (99) 4112 - Provision for Deferred FIT - Credit &amp; Other Income</t>
  </si>
  <si>
    <t xml:space="preserve">          (99) 415 - Revenues From Merchandising And Jobbing</t>
  </si>
  <si>
    <t xml:space="preserve">          (99) 416 - Expenses Of Merchandising And Jobbing</t>
  </si>
  <si>
    <t xml:space="preserve">          (99) 417 - Revenues From Non-Utility Operations</t>
  </si>
  <si>
    <t xml:space="preserve">          (99) 4171 - Merger Related Costs</t>
  </si>
  <si>
    <t xml:space="preserve">          (99) 4171 - Expenses of Non-Utility Operations</t>
  </si>
  <si>
    <t xml:space="preserve">          (99) 418 - Nonoperating Rental Income</t>
  </si>
  <si>
    <t xml:space="preserve">          (99) 4181 - Equity in Earnings of Subsidiaries</t>
  </si>
  <si>
    <t xml:space="preserve">          (99) 419 - Interest And Dividend Income</t>
  </si>
  <si>
    <t xml:space="preserve">          (99) 4191 - Allowance For Other Funds Used During Construction</t>
  </si>
  <si>
    <t xml:space="preserve">          (99) 421 - Misc. Non-Operating Income</t>
  </si>
  <si>
    <t xml:space="preserve">          (99) 4211 - Gain On Disposition Of Property</t>
  </si>
  <si>
    <t xml:space="preserve">          (99) 4212 - Loss On Disposition Of Property</t>
  </si>
  <si>
    <t xml:space="preserve">          (99) 4213 - Misc. Non-Op Income - AFUDC(WUTC)</t>
  </si>
  <si>
    <t xml:space="preserve">          (99) 4214 - Misc. Non-Op Income - AFUCE</t>
  </si>
  <si>
    <t xml:space="preserve">          (99) 425 - Miscellaneous Amortization</t>
  </si>
  <si>
    <t xml:space="preserve">          (99) 4261 - Donations</t>
  </si>
  <si>
    <t xml:space="preserve">          (99) 4262 - Life Insurance</t>
  </si>
  <si>
    <t xml:space="preserve">          (99) 4263 - Penalties</t>
  </si>
  <si>
    <t xml:space="preserve">          (99) 4264 - Expenses For Civic &amp; Political Activities</t>
  </si>
  <si>
    <t xml:space="preserve">          (99) 4265 - Other Deductions</t>
  </si>
  <si>
    <t xml:space="preserve">               (99) SUBTOTAL</t>
  </si>
  <si>
    <t xml:space="preserve">     999 - INTEREST</t>
  </si>
  <si>
    <t xml:space="preserve">          (999) 427 - Interest On Long Term Debt</t>
  </si>
  <si>
    <t xml:space="preserve">          (999) 4271 - Interest on Preferred Stock</t>
  </si>
  <si>
    <t xml:space="preserve">          (999) 428 - Amortization Of Debt Discount &amp; Expenses</t>
  </si>
  <si>
    <t xml:space="preserve">          (999) 429 - Amortization Of Premium On Debt-Cr</t>
  </si>
  <si>
    <t xml:space="preserve">               (999) SUBTOTAL</t>
  </si>
  <si>
    <t xml:space="preserve">     9999 - EXTRAORDINARY ITEMS</t>
  </si>
  <si>
    <t xml:space="preserve">          (9999) 4111 - Def Fit-Cr - Util Oper Income</t>
  </si>
  <si>
    <t xml:space="preserve">          (9999) 435 - Extraordinary Deductions</t>
  </si>
  <si>
    <t xml:space="preserve">               (9999) SUBTOTAL</t>
  </si>
  <si>
    <t>RATE BASE</t>
  </si>
  <si>
    <t>Total</t>
  </si>
  <si>
    <t xml:space="preserve">          (5) 456 - Other Electric Revenues - Unbilled</t>
  </si>
  <si>
    <t xml:space="preserve">          (5) 456 - Other Electric Revenues</t>
  </si>
  <si>
    <t xml:space="preserve">               (17) 8441 - Gas LNG Oper Sup &amp; Eng</t>
  </si>
  <si>
    <t xml:space="preserve">               (19) 886 - Maint of Facilities and Structures</t>
  </si>
  <si>
    <t>PUGET SOUND ENERGY</t>
  </si>
  <si>
    <t>PERIODIC ALLOCATED RESULTS OF OPERATIONS</t>
  </si>
  <si>
    <t>(Based on allocation factors developed for the 12 ME 12/31/2014)</t>
  </si>
  <si>
    <t>Total Amount</t>
  </si>
  <si>
    <r>
      <t>1 -</t>
    </r>
    <r>
      <rPr>
        <b/>
        <sz val="10"/>
        <rFont val="Arial"/>
        <family val="2"/>
      </rPr>
      <t xml:space="preserve"> OPERATING REVENUES:</t>
    </r>
  </si>
  <si>
    <t xml:space="preserve">7  </t>
  </si>
  <si>
    <r>
      <t xml:space="preserve">8 - </t>
    </r>
    <r>
      <rPr>
        <b/>
        <sz val="10"/>
        <rFont val="Arial"/>
        <family val="2"/>
      </rPr>
      <t>OPERATING REVENUE DEDUCTIONS:</t>
    </r>
  </si>
  <si>
    <t>9</t>
  </si>
  <si>
    <r>
      <t>10 -</t>
    </r>
    <r>
      <rPr>
        <b/>
        <sz val="10"/>
        <rFont val="Arial"/>
        <family val="2"/>
      </rPr>
      <t xml:space="preserve"> POWER COSTS:</t>
    </r>
  </si>
  <si>
    <t>16</t>
  </si>
  <si>
    <t>28 - ASC 815</t>
  </si>
  <si>
    <t>ACTUAL RESULTS OF OPERATIONS</t>
  </si>
  <si>
    <t>Energy N/A</t>
  </si>
  <si>
    <t>ALLOCATION OF COMMON CHARGES</t>
  </si>
  <si>
    <t>Check</t>
  </si>
  <si>
    <t>FERC Account and Description</t>
  </si>
  <si>
    <t>Allocated Electric</t>
  </si>
  <si>
    <t>Allocated Gas</t>
  </si>
  <si>
    <t>Allocation Method   [1]</t>
  </si>
  <si>
    <t>Share (Allocated Electric / Common)</t>
  </si>
  <si>
    <t>Share (Allocated Gas / Common)</t>
  </si>
  <si>
    <t>(20) 901 - Customer Accounts Supervision</t>
  </si>
  <si>
    <t/>
  </si>
  <si>
    <t>(20) 902 - Meter Reading Expense</t>
  </si>
  <si>
    <t>(20) 903 - Customer Records &amp; Collection Expense</t>
  </si>
  <si>
    <t>(20) 905 - Misc. Customer Accounts Expense</t>
  </si>
  <si>
    <t>SUBTOTAL</t>
  </si>
  <si>
    <t>(21) 908 - Customer Assistance Expense</t>
  </si>
  <si>
    <t>(21) 909 - Info &amp; Instructional Advertising</t>
  </si>
  <si>
    <t>(21) 910 - Misc Cust Svc &amp; Info Expense</t>
  </si>
  <si>
    <t>(21) 911 - Sales Supervision Exp</t>
  </si>
  <si>
    <t>(21) 912 - Demonstration &amp; Selling Expense</t>
  </si>
  <si>
    <t>(21) 913 - Advertising Expense</t>
  </si>
  <si>
    <t>(21) 916 - Misc. Sales Expense</t>
  </si>
  <si>
    <t>(23) 920 - A &amp; G Salaries</t>
  </si>
  <si>
    <t>(23) 921 - Office Supplies and Expenses</t>
  </si>
  <si>
    <t>(23) 922 - Admin Expenses Transferred</t>
  </si>
  <si>
    <t>(23) 923 - Outside Services Employed</t>
  </si>
  <si>
    <t>(23) 924 - Property Insurance</t>
  </si>
  <si>
    <t>(23) 925 - Injuries &amp; Damages</t>
  </si>
  <si>
    <t>(23) 926 - Emp Pension &amp; Benefits</t>
  </si>
  <si>
    <t>(23) 928 - Regulatory Commission Expense</t>
  </si>
  <si>
    <t>(23) 9301 - Gen Advertising Exp</t>
  </si>
  <si>
    <t>(23) 9302 - Misc. General Expenses</t>
  </si>
  <si>
    <t>(23) 931 - Rents</t>
  </si>
  <si>
    <t>(23) 932 - Maint Of General Plant- Gas</t>
  </si>
  <si>
    <t>(23) 935 - Maint General Plant - Electric</t>
  </si>
  <si>
    <t>24 - DEPRECIATION/AMORTIZATION</t>
  </si>
  <si>
    <t>(24) 403 - Depreciation Expense</t>
  </si>
  <si>
    <t>(24) 4031 - Depreciation Expense - FAS143</t>
  </si>
  <si>
    <t>(25) 404 - Amort Ltd-Term Plant</t>
  </si>
  <si>
    <t>(25) 406 - Amortization Of Plant Acquisition Adj</t>
  </si>
  <si>
    <t>(25) 4111 - Accretion Exp - FAS143</t>
  </si>
  <si>
    <t>29 -TAXES OTHER THAN INCOME TAXES</t>
  </si>
  <si>
    <t>(29) 4081 - Taxes Other-Util Income</t>
  </si>
  <si>
    <t xml:space="preserve">30 - INCOME TAXES </t>
  </si>
  <si>
    <t>(30) 4091 -  Fit-Util Oper Income</t>
  </si>
  <si>
    <t xml:space="preserve">31 - DEFERRED INCOME TAXES </t>
  </si>
  <si>
    <t>(31) 4101 - Def Fit-Util Oper Income</t>
  </si>
  <si>
    <t>(31) 4111 - Def Fit-Cr - Util Oper Income</t>
  </si>
  <si>
    <t>GRAND TOTAL</t>
  </si>
  <si>
    <r>
      <t xml:space="preserve"> </t>
    </r>
    <r>
      <rPr>
        <u/>
        <sz val="10"/>
        <rFont val="Arial"/>
        <family val="2"/>
      </rPr>
      <t>Allocation Method</t>
    </r>
  </si>
  <si>
    <t>12 Month Average number of Customers</t>
  </si>
  <si>
    <t>Joint Meter Reading Customers</t>
  </si>
  <si>
    <t>Non-Production Plant</t>
  </si>
  <si>
    <t>4-Factor Allocator</t>
  </si>
  <si>
    <t>Direct Labor</t>
  </si>
  <si>
    <t>CHECK</t>
  </si>
  <si>
    <t>Detail</t>
  </si>
  <si>
    <t>Summary</t>
  </si>
  <si>
    <t>FOR 12 MONTHS ENDED DECEMBER 31, 2015</t>
  </si>
  <si>
    <t>INCOME STATEMENT DETAIL</t>
  </si>
  <si>
    <t>Account Description</t>
  </si>
  <si>
    <t xml:space="preserve">Gas </t>
  </si>
  <si>
    <t>Electric Common</t>
  </si>
  <si>
    <t>Gas Common</t>
  </si>
  <si>
    <t>Electric Allloc</t>
  </si>
  <si>
    <t>Gas Alloc</t>
  </si>
  <si>
    <t xml:space="preserve">         (999) 4281 - Amortization Of Loss On Required Debt</t>
  </si>
  <si>
    <t xml:space="preserve">         (999) 4291 - Amortization Gain On Reacquired Debt</t>
  </si>
  <si>
    <t xml:space="preserve">         (999) 430 - Int on Debt to Assoc. Companies</t>
  </si>
  <si>
    <t xml:space="preserve">         (999) 431 - Other Interest Expense</t>
  </si>
  <si>
    <t xml:space="preserve">         (999) 432 - Allowances For Borrowed Funds</t>
  </si>
  <si>
    <t xml:space="preserve">RATE BASE (AMA For 12 Months Ended December 31, 2015)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</si>
</sst>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5" formatCode="&quot;$&quot;#,##0_);\(&quot;$&quot;#,##0\)"/>
    <numFmt numFmtId="42" formatCode="_(&quot;$&quot;* #,##0_);_(&quot;$&quot;* \(#,##0\);_(&quot;$&quot;* &quot;-&quot;_);_(@_)"/>
    <numFmt numFmtId="43" formatCode="_(* #,##0.00_);_(* \(#,##0.00\);_(* &quot;-&quot;??_);_(@_)"/>
    <numFmt numFmtId="164" formatCode="#,##0_);[Red]\(#,##0\);&quot; &quot;"/>
    <numFmt numFmtId="165" formatCode="__@"/>
    <numFmt numFmtId="166" formatCode="_(&quot;$&quot;* #,##0_);_(&quot;$&quot;* \(#,##0\);_(&quot;$&quot;* &quot;-&quot;??_);_(@_)"/>
    <numFmt numFmtId="167" formatCode="_(* #,##0_);_(* \(#,##0\);_(* &quot;-&quot;??_);_(@_)"/>
    <numFmt numFmtId="168" formatCode="________@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9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b/>
      <u val="singleAccounting"/>
      <sz val="10"/>
      <name val="Arial"/>
      <family val="2"/>
    </font>
    <font>
      <u/>
      <sz val="10"/>
      <name val="Arial"/>
      <family val="2"/>
    </font>
    <font>
      <sz val="6"/>
      <name val="Arial"/>
      <family val="2"/>
    </font>
    <font>
      <b/>
      <sz val="9"/>
      <name val="Arial"/>
      <family val="2"/>
    </font>
    <font>
      <sz val="11"/>
      <name val="Calibri"/>
      <family val="2"/>
      <scheme val="minor"/>
    </font>
    <font>
      <i/>
      <sz val="9"/>
      <name val="Arial"/>
      <family val="2"/>
    </font>
    <font>
      <sz val="8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180">
    <xf numFmtId="0" fontId="0" fillId="0" borderId="0" xfId="0"/>
    <xf numFmtId="0" fontId="0" fillId="0" borderId="0" xfId="0"/>
    <xf numFmtId="164" fontId="18" fillId="0" borderId="0" xfId="0" applyNumberFormat="1" applyFont="1" applyAlignment="1">
      <alignment horizontal="right"/>
    </xf>
    <xf numFmtId="164" fontId="18" fillId="0" borderId="0" xfId="0" applyNumberFormat="1" applyFont="1" applyAlignment="1">
      <alignment horizontal="left"/>
    </xf>
    <xf numFmtId="0" fontId="22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23" fillId="0" borderId="0" xfId="0" applyFont="1" applyAlignment="1">
      <alignment vertical="center"/>
    </xf>
    <xf numFmtId="0" fontId="0" fillId="0" borderId="14" xfId="0" applyBorder="1"/>
    <xf numFmtId="0" fontId="22" fillId="0" borderId="15" xfId="0" applyFont="1" applyBorder="1" applyAlignment="1">
      <alignment horizontal="center" vertical="center"/>
    </xf>
    <xf numFmtId="0" fontId="22" fillId="0" borderId="16" xfId="0" applyFont="1" applyBorder="1" applyAlignment="1">
      <alignment horizontal="center" vertical="center"/>
    </xf>
    <xf numFmtId="0" fontId="22" fillId="0" borderId="17" xfId="0" applyFont="1" applyBorder="1" applyAlignment="1">
      <alignment horizontal="center" vertical="center"/>
    </xf>
    <xf numFmtId="165" fontId="24" fillId="0" borderId="18" xfId="0" quotePrefix="1" applyNumberFormat="1" applyFont="1" applyFill="1" applyBorder="1" applyAlignment="1">
      <alignment horizontal="left"/>
    </xf>
    <xf numFmtId="37" fontId="24" fillId="0" borderId="0" xfId="0" applyNumberFormat="1" applyFont="1" applyFill="1" applyBorder="1"/>
    <xf numFmtId="37" fontId="24" fillId="0" borderId="19" xfId="0" applyNumberFormat="1" applyFont="1" applyFill="1" applyBorder="1"/>
    <xf numFmtId="165" fontId="24" fillId="0" borderId="18" xfId="0" applyNumberFormat="1" applyFont="1" applyFill="1" applyBorder="1"/>
    <xf numFmtId="166" fontId="24" fillId="0" borderId="0" xfId="0" applyNumberFormat="1" applyFont="1" applyFill="1"/>
    <xf numFmtId="166" fontId="24" fillId="0" borderId="19" xfId="0" applyNumberFormat="1" applyFont="1" applyFill="1" applyBorder="1"/>
    <xf numFmtId="166" fontId="24" fillId="0" borderId="20" xfId="0" applyNumberFormat="1" applyFont="1" applyFill="1" applyBorder="1"/>
    <xf numFmtId="166" fontId="24" fillId="0" borderId="12" xfId="0" applyNumberFormat="1" applyFont="1" applyFill="1" applyBorder="1"/>
    <xf numFmtId="37" fontId="24" fillId="0" borderId="21" xfId="0" applyNumberFormat="1" applyFont="1" applyFill="1" applyBorder="1"/>
    <xf numFmtId="166" fontId="24" fillId="0" borderId="0" xfId="0" applyNumberFormat="1" applyFont="1" applyFill="1" applyBorder="1"/>
    <xf numFmtId="166" fontId="24" fillId="0" borderId="22" xfId="0" applyNumberFormat="1" applyFont="1" applyFill="1" applyBorder="1"/>
    <xf numFmtId="167" fontId="24" fillId="0" borderId="19" xfId="0" applyNumberFormat="1" applyFont="1" applyFill="1" applyBorder="1"/>
    <xf numFmtId="167" fontId="24" fillId="0" borderId="21" xfId="0" applyNumberFormat="1" applyFont="1" applyFill="1" applyBorder="1"/>
    <xf numFmtId="165" fontId="24" fillId="0" borderId="18" xfId="0" quotePrefix="1" applyNumberFormat="1" applyFont="1" applyBorder="1" applyAlignment="1">
      <alignment horizontal="left"/>
    </xf>
    <xf numFmtId="37" fontId="24" fillId="0" borderId="0" xfId="0" applyNumberFormat="1" applyFont="1" applyBorder="1"/>
    <xf numFmtId="37" fontId="24" fillId="0" borderId="19" xfId="0" applyNumberFormat="1" applyFont="1" applyBorder="1"/>
    <xf numFmtId="165" fontId="24" fillId="0" borderId="18" xfId="0" applyNumberFormat="1" applyFont="1" applyBorder="1"/>
    <xf numFmtId="167" fontId="24" fillId="0" borderId="19" xfId="0" applyNumberFormat="1" applyFont="1" applyBorder="1"/>
    <xf numFmtId="167" fontId="24" fillId="0" borderId="21" xfId="0" applyNumberFormat="1" applyFont="1" applyBorder="1"/>
    <xf numFmtId="165" fontId="25" fillId="0" borderId="18" xfId="0" applyNumberFormat="1" applyFont="1" applyBorder="1"/>
    <xf numFmtId="166" fontId="26" fillId="0" borderId="0" xfId="0" applyNumberFormat="1" applyFont="1" applyBorder="1"/>
    <xf numFmtId="166" fontId="26" fillId="0" borderId="19" xfId="0" applyNumberFormat="1" applyFont="1" applyBorder="1"/>
    <xf numFmtId="165" fontId="22" fillId="0" borderId="23" xfId="0" quotePrefix="1" applyNumberFormat="1" applyFont="1" applyFill="1" applyBorder="1" applyAlignment="1">
      <alignment horizontal="left" vertical="center"/>
    </xf>
    <xf numFmtId="42" fontId="24" fillId="0" borderId="12" xfId="0" applyNumberFormat="1" applyFont="1" applyFill="1" applyBorder="1"/>
    <xf numFmtId="166" fontId="0" fillId="0" borderId="0" xfId="0" applyNumberFormat="1"/>
    <xf numFmtId="0" fontId="0" fillId="0" borderId="0" xfId="0" applyFill="1" applyAlignment="1">
      <alignment horizontal="centerContinuous"/>
    </xf>
    <xf numFmtId="0" fontId="0" fillId="0" borderId="0" xfId="0" applyFill="1"/>
    <xf numFmtId="0" fontId="22" fillId="0" borderId="16" xfId="0" applyFont="1" applyFill="1" applyBorder="1" applyAlignment="1">
      <alignment horizontal="center" vertical="center"/>
    </xf>
    <xf numFmtId="0" fontId="22" fillId="0" borderId="17" xfId="0" applyFont="1" applyFill="1" applyBorder="1" applyAlignment="1">
      <alignment horizontal="center" vertical="center"/>
    </xf>
    <xf numFmtId="165" fontId="25" fillId="0" borderId="24" xfId="0" applyNumberFormat="1" applyFont="1" applyBorder="1"/>
    <xf numFmtId="37" fontId="24" fillId="0" borderId="10" xfId="0" applyNumberFormat="1" applyFont="1" applyFill="1" applyBorder="1"/>
    <xf numFmtId="37" fontId="24" fillId="0" borderId="25" xfId="0" applyNumberFormat="1" applyFont="1" applyFill="1" applyBorder="1"/>
    <xf numFmtId="167" fontId="0" fillId="0" borderId="0" xfId="0" applyNumberFormat="1" applyFill="1"/>
    <xf numFmtId="167" fontId="24" fillId="0" borderId="0" xfId="0" applyNumberFormat="1" applyFont="1" applyFill="1" applyBorder="1"/>
    <xf numFmtId="167" fontId="24" fillId="0" borderId="12" xfId="0" applyNumberFormat="1" applyFont="1" applyFill="1" applyBorder="1"/>
    <xf numFmtId="43" fontId="0" fillId="0" borderId="0" xfId="0" applyNumberFormat="1" applyFill="1"/>
    <xf numFmtId="165" fontId="24" fillId="0" borderId="22" xfId="0" applyNumberFormat="1" applyFont="1" applyBorder="1"/>
    <xf numFmtId="165" fontId="22" fillId="0" borderId="18" xfId="0" applyNumberFormat="1" applyFont="1" applyBorder="1" applyAlignment="1">
      <alignment vertical="top"/>
    </xf>
    <xf numFmtId="166" fontId="26" fillId="0" borderId="0" xfId="0" applyNumberFormat="1" applyFont="1" applyFill="1" applyBorder="1"/>
    <xf numFmtId="166" fontId="26" fillId="0" borderId="19" xfId="0" applyNumberFormat="1" applyFont="1" applyFill="1" applyBorder="1"/>
    <xf numFmtId="165" fontId="0" fillId="0" borderId="23" xfId="0" applyNumberFormat="1" applyBorder="1"/>
    <xf numFmtId="37" fontId="0" fillId="0" borderId="12" xfId="0" applyNumberFormat="1" applyFill="1" applyBorder="1"/>
    <xf numFmtId="37" fontId="0" fillId="0" borderId="21" xfId="0" applyNumberFormat="1" applyFill="1" applyBorder="1"/>
    <xf numFmtId="166" fontId="0" fillId="0" borderId="0" xfId="0" applyNumberFormat="1" applyFill="1"/>
    <xf numFmtId="166" fontId="16" fillId="0" borderId="0" xfId="0" applyNumberFormat="1" applyFont="1" applyFill="1"/>
    <xf numFmtId="0" fontId="22" fillId="0" borderId="0" xfId="0" applyFont="1" applyFill="1" applyAlignment="1">
      <alignment horizontal="centerContinuous" vertical="center"/>
    </xf>
    <xf numFmtId="0" fontId="24" fillId="0" borderId="0" xfId="0" applyFont="1" applyFill="1"/>
    <xf numFmtId="0" fontId="22" fillId="0" borderId="0" xfId="0" applyFont="1" applyFill="1" applyAlignment="1">
      <alignment horizontal="centerContinuous"/>
    </xf>
    <xf numFmtId="0" fontId="24" fillId="0" borderId="0" xfId="0" applyFont="1" applyFill="1" applyBorder="1"/>
    <xf numFmtId="0" fontId="24" fillId="0" borderId="15" xfId="0" applyFont="1" applyFill="1" applyBorder="1" applyAlignment="1">
      <alignment vertical="center" wrapText="1"/>
    </xf>
    <xf numFmtId="0" fontId="24" fillId="0" borderId="16" xfId="0" applyFont="1" applyFill="1" applyBorder="1" applyAlignment="1">
      <alignment vertical="center" wrapText="1"/>
    </xf>
    <xf numFmtId="167" fontId="24" fillId="0" borderId="14" xfId="0" applyNumberFormat="1" applyFont="1" applyFill="1" applyBorder="1" applyAlignment="1">
      <alignment horizontal="center" vertical="center" wrapText="1"/>
    </xf>
    <xf numFmtId="167" fontId="24" fillId="0" borderId="14" xfId="0" quotePrefix="1" applyNumberFormat="1" applyFont="1" applyFill="1" applyBorder="1" applyAlignment="1">
      <alignment horizontal="center" vertical="center" wrapText="1"/>
    </xf>
    <xf numFmtId="10" fontId="24" fillId="0" borderId="14" xfId="0" quotePrefix="1" applyNumberFormat="1" applyFont="1" applyFill="1" applyBorder="1" applyAlignment="1">
      <alignment horizontal="center" vertical="center" wrapText="1"/>
    </xf>
    <xf numFmtId="0" fontId="24" fillId="0" borderId="22" xfId="0" applyFont="1" applyFill="1" applyBorder="1"/>
    <xf numFmtId="0" fontId="24" fillId="0" borderId="19" xfId="0" applyFont="1" applyFill="1" applyBorder="1"/>
    <xf numFmtId="167" fontId="24" fillId="0" borderId="24" xfId="0" applyNumberFormat="1" applyFont="1" applyFill="1" applyBorder="1"/>
    <xf numFmtId="167" fontId="24" fillId="0" borderId="24" xfId="0" applyNumberFormat="1" applyFont="1" applyFill="1" applyBorder="1" applyAlignment="1">
      <alignment horizontal="center"/>
    </xf>
    <xf numFmtId="10" fontId="24" fillId="0" borderId="24" xfId="0" applyNumberFormat="1" applyFont="1" applyFill="1" applyBorder="1"/>
    <xf numFmtId="168" fontId="24" fillId="0" borderId="0" xfId="0" applyNumberFormat="1" applyFont="1" applyFill="1"/>
    <xf numFmtId="166" fontId="24" fillId="0" borderId="18" xfId="0" applyNumberFormat="1" applyFont="1" applyFill="1" applyBorder="1"/>
    <xf numFmtId="0" fontId="24" fillId="0" borderId="18" xfId="0" applyNumberFormat="1" applyFont="1" applyFill="1" applyBorder="1" applyAlignment="1">
      <alignment horizontal="center"/>
    </xf>
    <xf numFmtId="10" fontId="24" fillId="0" borderId="18" xfId="0" applyNumberFormat="1" applyFont="1" applyFill="1" applyBorder="1" applyAlignment="1">
      <alignment horizontal="right" wrapText="1"/>
    </xf>
    <xf numFmtId="37" fontId="24" fillId="0" borderId="18" xfId="0" applyNumberFormat="1" applyFont="1" applyFill="1" applyBorder="1"/>
    <xf numFmtId="37" fontId="24" fillId="0" borderId="23" xfId="0" applyNumberFormat="1" applyFont="1" applyFill="1" applyBorder="1"/>
    <xf numFmtId="0" fontId="24" fillId="0" borderId="23" xfId="0" applyNumberFormat="1" applyFont="1" applyFill="1" applyBorder="1" applyAlignment="1">
      <alignment horizontal="center"/>
    </xf>
    <xf numFmtId="10" fontId="24" fillId="0" borderId="23" xfId="0" applyNumberFormat="1" applyFont="1" applyFill="1" applyBorder="1" applyAlignment="1">
      <alignment horizontal="right" wrapText="1"/>
    </xf>
    <xf numFmtId="166" fontId="24" fillId="0" borderId="23" xfId="0" applyNumberFormat="1" applyFont="1" applyFill="1" applyBorder="1"/>
    <xf numFmtId="10" fontId="24" fillId="0" borderId="18" xfId="0" applyNumberFormat="1" applyFont="1" applyFill="1" applyBorder="1"/>
    <xf numFmtId="167" fontId="24" fillId="0" borderId="18" xfId="0" applyNumberFormat="1" applyFont="1" applyFill="1" applyBorder="1"/>
    <xf numFmtId="167" fontId="24" fillId="0" borderId="23" xfId="0" applyNumberFormat="1" applyFont="1" applyFill="1" applyBorder="1"/>
    <xf numFmtId="10" fontId="24" fillId="0" borderId="22" xfId="0" applyNumberFormat="1" applyFont="1" applyFill="1" applyBorder="1" applyAlignment="1">
      <alignment horizontal="right" wrapText="1"/>
    </xf>
    <xf numFmtId="10" fontId="24" fillId="0" borderId="22" xfId="0" applyNumberFormat="1" applyFont="1" applyFill="1" applyBorder="1"/>
    <xf numFmtId="166" fontId="24" fillId="0" borderId="24" xfId="0" applyNumberFormat="1" applyFont="1" applyFill="1" applyBorder="1"/>
    <xf numFmtId="168" fontId="24" fillId="0" borderId="0" xfId="0" applyNumberFormat="1" applyFont="1"/>
    <xf numFmtId="10" fontId="24" fillId="0" borderId="20" xfId="0" applyNumberFormat="1" applyFont="1" applyFill="1" applyBorder="1" applyAlignment="1">
      <alignment horizontal="right" wrapText="1"/>
    </xf>
    <xf numFmtId="166" fontId="24" fillId="0" borderId="21" xfId="0" applyNumberFormat="1" applyFont="1" applyFill="1" applyBorder="1"/>
    <xf numFmtId="0" fontId="24" fillId="0" borderId="22" xfId="0" quotePrefix="1" applyFont="1" applyFill="1" applyBorder="1" applyAlignment="1">
      <alignment horizontal="left"/>
    </xf>
    <xf numFmtId="0" fontId="24" fillId="0" borderId="18" xfId="0" applyFont="1" applyFill="1" applyBorder="1"/>
    <xf numFmtId="43" fontId="24" fillId="0" borderId="18" xfId="0" applyNumberFormat="1" applyFont="1" applyFill="1" applyBorder="1"/>
    <xf numFmtId="5" fontId="24" fillId="0" borderId="19" xfId="0" applyNumberFormat="1" applyFont="1" applyFill="1" applyBorder="1"/>
    <xf numFmtId="0" fontId="24" fillId="0" borderId="23" xfId="0" applyFont="1" applyFill="1" applyBorder="1" applyAlignment="1">
      <alignment horizontal="center"/>
    </xf>
    <xf numFmtId="0" fontId="24" fillId="0" borderId="20" xfId="0" applyFont="1" applyFill="1" applyBorder="1"/>
    <xf numFmtId="0" fontId="24" fillId="0" borderId="21" xfId="0" applyFont="1" applyFill="1" applyBorder="1"/>
    <xf numFmtId="10" fontId="24" fillId="0" borderId="23" xfId="0" applyNumberFormat="1" applyFont="1" applyFill="1" applyBorder="1"/>
    <xf numFmtId="166" fontId="26" fillId="0" borderId="23" xfId="0" applyNumberFormat="1" applyFont="1" applyFill="1" applyBorder="1"/>
    <xf numFmtId="10" fontId="26" fillId="0" borderId="23" xfId="0" applyNumberFormat="1" applyFont="1" applyFill="1" applyBorder="1"/>
    <xf numFmtId="166" fontId="26" fillId="0" borderId="21" xfId="0" applyNumberFormat="1" applyFont="1" applyFill="1" applyBorder="1"/>
    <xf numFmtId="43" fontId="21" fillId="0" borderId="0" xfId="0" applyNumberFormat="1" applyFont="1"/>
    <xf numFmtId="0" fontId="24" fillId="0" borderId="26" xfId="0" applyFont="1" applyFill="1" applyBorder="1"/>
    <xf numFmtId="0" fontId="24" fillId="0" borderId="10" xfId="0" applyFont="1" applyFill="1" applyBorder="1" applyAlignment="1">
      <alignment horizontal="center"/>
    </xf>
    <xf numFmtId="167" fontId="24" fillId="0" borderId="10" xfId="0" applyNumberFormat="1" applyFont="1" applyFill="1" applyBorder="1"/>
    <xf numFmtId="10" fontId="24" fillId="0" borderId="10" xfId="0" applyNumberFormat="1" applyFont="1" applyFill="1" applyBorder="1" applyAlignment="1">
      <alignment horizontal="center"/>
    </xf>
    <xf numFmtId="167" fontId="24" fillId="0" borderId="25" xfId="0" applyNumberFormat="1" applyFont="1" applyFill="1" applyBorder="1"/>
    <xf numFmtId="0" fontId="24" fillId="0" borderId="0" xfId="0" applyFont="1" applyFill="1" applyBorder="1" applyAlignment="1">
      <alignment horizontal="center"/>
    </xf>
    <xf numFmtId="167" fontId="24" fillId="0" borderId="0" xfId="0" quotePrefix="1" applyNumberFormat="1" applyFont="1" applyFill="1" applyBorder="1" applyAlignment="1">
      <alignment horizontal="left"/>
    </xf>
    <xf numFmtId="10" fontId="24" fillId="0" borderId="26" xfId="0" applyNumberFormat="1" applyFont="1" applyFill="1" applyBorder="1"/>
    <xf numFmtId="10" fontId="24" fillId="0" borderId="25" xfId="0" applyNumberFormat="1" applyFont="1" applyFill="1" applyBorder="1"/>
    <xf numFmtId="10" fontId="24" fillId="0" borderId="19" xfId="0" applyNumberFormat="1" applyFont="1" applyFill="1" applyBorder="1"/>
    <xf numFmtId="0" fontId="24" fillId="0" borderId="12" xfId="0" applyFont="1" applyFill="1" applyBorder="1" applyAlignment="1">
      <alignment horizontal="center"/>
    </xf>
    <xf numFmtId="167" fontId="24" fillId="0" borderId="12" xfId="0" quotePrefix="1" applyNumberFormat="1" applyFont="1" applyFill="1" applyBorder="1" applyAlignment="1">
      <alignment horizontal="left"/>
    </xf>
    <xf numFmtId="10" fontId="24" fillId="0" borderId="20" xfId="0" applyNumberFormat="1" applyFont="1" applyFill="1" applyBorder="1"/>
    <xf numFmtId="10" fontId="24" fillId="0" borderId="21" xfId="0" applyNumberFormat="1" applyFont="1" applyFill="1" applyBorder="1"/>
    <xf numFmtId="0" fontId="24" fillId="0" borderId="12" xfId="0" applyFont="1" applyFill="1" applyBorder="1"/>
    <xf numFmtId="0" fontId="28" fillId="0" borderId="0" xfId="0" applyFont="1" applyFill="1"/>
    <xf numFmtId="43" fontId="24" fillId="0" borderId="0" xfId="0" applyNumberFormat="1" applyFont="1" applyFill="1"/>
    <xf numFmtId="43" fontId="29" fillId="0" borderId="12" xfId="0" applyNumberFormat="1" applyFont="1" applyFill="1" applyBorder="1" applyAlignment="1">
      <alignment horizontal="center"/>
    </xf>
    <xf numFmtId="167" fontId="29" fillId="0" borderId="12" xfId="0" applyNumberFormat="1" applyFont="1" applyFill="1" applyBorder="1" applyAlignment="1">
      <alignment horizontal="center"/>
    </xf>
    <xf numFmtId="167" fontId="21" fillId="0" borderId="12" xfId="0" applyNumberFormat="1" applyFont="1" applyBorder="1" applyAlignment="1">
      <alignment horizontal="center" wrapText="1"/>
    </xf>
    <xf numFmtId="167" fontId="21" fillId="0" borderId="12" xfId="0" applyNumberFormat="1" applyFont="1" applyFill="1" applyBorder="1" applyAlignment="1">
      <alignment wrapText="1"/>
    </xf>
    <xf numFmtId="0" fontId="30" fillId="0" borderId="0" xfId="0" applyFont="1"/>
    <xf numFmtId="164" fontId="31" fillId="0" borderId="0" xfId="0" applyNumberFormat="1" applyFont="1" applyAlignment="1">
      <alignment horizontal="left"/>
    </xf>
    <xf numFmtId="167" fontId="32" fillId="0" borderId="0" xfId="0" applyNumberFormat="1" applyFont="1" applyAlignment="1">
      <alignment horizontal="right"/>
    </xf>
    <xf numFmtId="164" fontId="21" fillId="0" borderId="0" xfId="0" applyNumberFormat="1" applyFont="1" applyAlignment="1">
      <alignment horizontal="left"/>
    </xf>
    <xf numFmtId="167" fontId="21" fillId="0" borderId="0" xfId="42" applyNumberFormat="1" applyFont="1" applyAlignment="1">
      <alignment horizontal="right"/>
    </xf>
    <xf numFmtId="167" fontId="19" fillId="0" borderId="0" xfId="42" applyNumberFormat="1" applyFont="1" applyAlignment="1">
      <alignment horizontal="right"/>
    </xf>
    <xf numFmtId="164" fontId="21" fillId="0" borderId="12" xfId="0" applyNumberFormat="1" applyFont="1" applyBorder="1" applyAlignment="1">
      <alignment horizontal="left"/>
    </xf>
    <xf numFmtId="167" fontId="21" fillId="0" borderId="10" xfId="42" applyNumberFormat="1" applyFont="1" applyFill="1" applyBorder="1" applyAlignment="1">
      <alignment horizontal="right"/>
    </xf>
    <xf numFmtId="167" fontId="19" fillId="0" borderId="10" xfId="42" applyNumberFormat="1" applyFont="1" applyFill="1" applyBorder="1" applyAlignment="1">
      <alignment horizontal="right"/>
    </xf>
    <xf numFmtId="167" fontId="30" fillId="0" borderId="0" xfId="42" applyNumberFormat="1" applyFont="1"/>
    <xf numFmtId="167" fontId="29" fillId="0" borderId="27" xfId="0" applyNumberFormat="1" applyFont="1" applyFill="1" applyBorder="1" applyAlignment="1">
      <alignment horizontal="left"/>
    </xf>
    <xf numFmtId="167" fontId="29" fillId="0" borderId="27" xfId="42" applyNumberFormat="1" applyFont="1" applyFill="1" applyBorder="1" applyAlignment="1">
      <alignment horizontal="right"/>
    </xf>
    <xf numFmtId="167" fontId="20" fillId="0" borderId="27" xfId="42" applyNumberFormat="1" applyFont="1" applyFill="1" applyBorder="1" applyAlignment="1">
      <alignment horizontal="right"/>
    </xf>
    <xf numFmtId="164" fontId="29" fillId="0" borderId="0" xfId="0" applyNumberFormat="1" applyFont="1" applyAlignment="1">
      <alignment horizontal="left"/>
    </xf>
    <xf numFmtId="167" fontId="21" fillId="0" borderId="0" xfId="42" applyNumberFormat="1" applyFont="1"/>
    <xf numFmtId="167" fontId="29" fillId="0" borderId="0" xfId="0" applyNumberFormat="1" applyFont="1" applyAlignment="1">
      <alignment horizontal="left"/>
    </xf>
    <xf numFmtId="167" fontId="31" fillId="0" borderId="0" xfId="0" applyNumberFormat="1" applyFont="1" applyAlignment="1">
      <alignment horizontal="left"/>
    </xf>
    <xf numFmtId="167" fontId="21" fillId="0" borderId="0" xfId="0" applyNumberFormat="1" applyFont="1" applyAlignment="1">
      <alignment horizontal="left"/>
    </xf>
    <xf numFmtId="167" fontId="21" fillId="0" borderId="12" xfId="0" applyNumberFormat="1" applyFont="1" applyBorder="1" applyAlignment="1">
      <alignment horizontal="left"/>
    </xf>
    <xf numFmtId="167" fontId="21" fillId="0" borderId="12" xfId="42" applyNumberFormat="1" applyFont="1" applyBorder="1" applyAlignment="1">
      <alignment horizontal="right"/>
    </xf>
    <xf numFmtId="167" fontId="19" fillId="0" borderId="12" xfId="42" applyNumberFormat="1" applyFont="1" applyBorder="1" applyAlignment="1">
      <alignment horizontal="right"/>
    </xf>
    <xf numFmtId="167" fontId="29" fillId="0" borderId="10" xfId="42" applyNumberFormat="1" applyFont="1" applyFill="1" applyBorder="1" applyAlignment="1">
      <alignment horizontal="right"/>
    </xf>
    <xf numFmtId="167" fontId="20" fillId="0" borderId="10" xfId="42" applyNumberFormat="1" applyFont="1" applyFill="1" applyBorder="1" applyAlignment="1">
      <alignment horizontal="right"/>
    </xf>
    <xf numFmtId="167" fontId="29" fillId="0" borderId="27" xfId="0" applyNumberFormat="1" applyFont="1" applyBorder="1" applyAlignment="1">
      <alignment horizontal="left"/>
    </xf>
    <xf numFmtId="167" fontId="29" fillId="0" borderId="13" xfId="42" applyNumberFormat="1" applyFont="1" applyFill="1" applyBorder="1" applyAlignment="1">
      <alignment horizontal="right"/>
    </xf>
    <xf numFmtId="167" fontId="20" fillId="0" borderId="13" xfId="42" applyNumberFormat="1" applyFont="1" applyFill="1" applyBorder="1" applyAlignment="1">
      <alignment horizontal="right"/>
    </xf>
    <xf numFmtId="167" fontId="21" fillId="0" borderId="0" xfId="0" applyNumberFormat="1" applyFont="1" applyBorder="1" applyAlignment="1">
      <alignment horizontal="left"/>
    </xf>
    <xf numFmtId="167" fontId="21" fillId="0" borderId="16" xfId="0" applyNumberFormat="1" applyFont="1" applyBorder="1" applyAlignment="1">
      <alignment horizontal="left"/>
    </xf>
    <xf numFmtId="167" fontId="21" fillId="0" borderId="16" xfId="42" applyNumberFormat="1" applyFont="1" applyBorder="1" applyAlignment="1">
      <alignment horizontal="right"/>
    </xf>
    <xf numFmtId="167" fontId="21" fillId="0" borderId="27" xfId="0" applyNumberFormat="1" applyFont="1" applyBorder="1" applyAlignment="1">
      <alignment horizontal="left"/>
    </xf>
    <xf numFmtId="167" fontId="21" fillId="0" borderId="27" xfId="42" applyNumberFormat="1" applyFont="1" applyBorder="1" applyAlignment="1">
      <alignment horizontal="right"/>
    </xf>
    <xf numFmtId="167" fontId="21" fillId="0" borderId="0" xfId="42" applyNumberFormat="1" applyFont="1" applyBorder="1" applyAlignment="1">
      <alignment horizontal="right"/>
    </xf>
    <xf numFmtId="167" fontId="19" fillId="0" borderId="11" xfId="42" applyNumberFormat="1" applyFont="1" applyBorder="1" applyAlignment="1">
      <alignment horizontal="right"/>
    </xf>
    <xf numFmtId="167" fontId="21" fillId="0" borderId="27" xfId="42" applyNumberFormat="1" applyFont="1" applyFill="1" applyBorder="1" applyAlignment="1">
      <alignment horizontal="right"/>
    </xf>
    <xf numFmtId="167" fontId="29" fillId="0" borderId="0" xfId="42" applyNumberFormat="1" applyFont="1" applyFill="1" applyBorder="1" applyAlignment="1">
      <alignment horizontal="right"/>
    </xf>
    <xf numFmtId="167" fontId="29" fillId="0" borderId="28" xfId="0" applyNumberFormat="1" applyFont="1" applyFill="1" applyBorder="1" applyAlignment="1">
      <alignment horizontal="center"/>
    </xf>
    <xf numFmtId="167" fontId="21" fillId="0" borderId="28" xfId="0" applyNumberFormat="1" applyFont="1" applyBorder="1" applyAlignment="1">
      <alignment horizontal="center" wrapText="1"/>
    </xf>
    <xf numFmtId="167" fontId="21" fillId="0" borderId="28" xfId="0" applyNumberFormat="1" applyFont="1" applyFill="1" applyBorder="1" applyAlignment="1">
      <alignment wrapText="1"/>
    </xf>
    <xf numFmtId="164" fontId="21" fillId="0" borderId="0" xfId="0" applyNumberFormat="1" applyFont="1" applyBorder="1" applyAlignment="1">
      <alignment horizontal="left"/>
    </xf>
    <xf numFmtId="167" fontId="19" fillId="0" borderId="0" xfId="42" applyNumberFormat="1" applyFont="1" applyBorder="1" applyAlignment="1">
      <alignment horizontal="right"/>
    </xf>
    <xf numFmtId="167" fontId="21" fillId="0" borderId="0" xfId="42" applyNumberFormat="1" applyFont="1" applyFill="1" applyBorder="1" applyAlignment="1">
      <alignment horizontal="right"/>
    </xf>
    <xf numFmtId="167" fontId="19" fillId="0" borderId="0" xfId="42" applyNumberFormat="1" applyFont="1" applyFill="1" applyBorder="1" applyAlignment="1">
      <alignment horizontal="right"/>
    </xf>
    <xf numFmtId="164" fontId="31" fillId="0" borderId="0" xfId="0" applyNumberFormat="1" applyFont="1" applyBorder="1" applyAlignment="1">
      <alignment horizontal="left"/>
    </xf>
    <xf numFmtId="167" fontId="30" fillId="0" borderId="0" xfId="42" applyNumberFormat="1" applyFont="1" applyBorder="1"/>
    <xf numFmtId="167" fontId="21" fillId="0" borderId="0" xfId="0" applyNumberFormat="1" applyFont="1" applyFill="1" applyBorder="1" applyAlignment="1">
      <alignment horizontal="left"/>
    </xf>
    <xf numFmtId="167" fontId="21" fillId="0" borderId="0" xfId="42" applyNumberFormat="1" applyFont="1" applyBorder="1"/>
    <xf numFmtId="167" fontId="21" fillId="0" borderId="13" xfId="0" applyNumberFormat="1" applyFont="1" applyBorder="1" applyAlignment="1">
      <alignment horizontal="left"/>
    </xf>
    <xf numFmtId="167" fontId="21" fillId="0" borderId="13" xfId="42" applyNumberFormat="1" applyFont="1" applyBorder="1" applyAlignment="1">
      <alignment horizontal="right"/>
    </xf>
    <xf numFmtId="167" fontId="19" fillId="0" borderId="13" xfId="42" applyNumberFormat="1" applyFont="1" applyBorder="1" applyAlignment="1">
      <alignment horizontal="right"/>
    </xf>
    <xf numFmtId="37" fontId="1" fillId="0" borderId="21" xfId="42" applyNumberFormat="1" applyFill="1" applyBorder="1"/>
    <xf numFmtId="42" fontId="22" fillId="0" borderId="12" xfId="42" applyNumberFormat="1" applyFont="1" applyFill="1" applyBorder="1"/>
    <xf numFmtId="0" fontId="22" fillId="0" borderId="0" xfId="0" applyFont="1" applyAlignment="1">
      <alignment horizontal="center"/>
    </xf>
    <xf numFmtId="0" fontId="23" fillId="0" borderId="0" xfId="0" applyFont="1" applyAlignment="1">
      <alignment horizontal="center" vertical="center"/>
    </xf>
    <xf numFmtId="0" fontId="22" fillId="0" borderId="0" xfId="0" applyFont="1" applyFill="1" applyAlignment="1">
      <alignment horizontal="center" vertical="center"/>
    </xf>
    <xf numFmtId="0" fontId="22" fillId="0" borderId="0" xfId="0" applyFont="1" applyFill="1" applyAlignment="1">
      <alignment horizontal="center"/>
    </xf>
    <xf numFmtId="0" fontId="23" fillId="0" borderId="12" xfId="0" applyFont="1" applyBorder="1" applyAlignment="1">
      <alignment horizontal="center" vertical="center"/>
    </xf>
    <xf numFmtId="0" fontId="24" fillId="0" borderId="26" xfId="0" applyFont="1" applyFill="1" applyBorder="1" applyAlignment="1">
      <alignment horizontal="center"/>
    </xf>
    <xf numFmtId="0" fontId="24" fillId="0" borderId="10" xfId="0" applyFont="1" applyFill="1" applyBorder="1" applyAlignment="1">
      <alignment horizontal="center"/>
    </xf>
    <xf numFmtId="0" fontId="24" fillId="0" borderId="25" xfId="0" applyFont="1" applyFill="1" applyBorder="1" applyAlignment="1">
      <alignment horizontal="center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2" builtinId="3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2">
    <dxf>
      <fill>
        <patternFill>
          <bgColor indexed="10"/>
        </patternFill>
      </fill>
    </dxf>
    <dxf>
      <fill>
        <patternFill>
          <bgColor indexed="5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D45"/>
  <sheetViews>
    <sheetView workbookViewId="0">
      <selection activeCell="A11" sqref="A11"/>
    </sheetView>
  </sheetViews>
  <sheetFormatPr defaultRowHeight="15" x14ac:dyDescent="0.25"/>
  <cols>
    <col min="1" max="1" width="58.85546875" style="1" bestFit="1" customWidth="1"/>
    <col min="2" max="2" width="15" style="1" customWidth="1"/>
    <col min="3" max="3" width="15" style="1" bestFit="1" customWidth="1"/>
    <col min="4" max="4" width="14.7109375" style="1" customWidth="1"/>
    <col min="5" max="16384" width="9.140625" style="1"/>
  </cols>
  <sheetData>
    <row r="1" spans="1:4" x14ac:dyDescent="0.25">
      <c r="A1" s="4" t="s">
        <v>338</v>
      </c>
      <c r="B1" s="5"/>
      <c r="C1" s="5"/>
      <c r="D1" s="5"/>
    </row>
    <row r="2" spans="1:4" x14ac:dyDescent="0.25">
      <c r="A2" s="4" t="s">
        <v>339</v>
      </c>
      <c r="B2" s="5"/>
      <c r="C2" s="5"/>
      <c r="D2" s="5"/>
    </row>
    <row r="3" spans="1:4" x14ac:dyDescent="0.25">
      <c r="A3" s="172" t="s">
        <v>408</v>
      </c>
      <c r="B3" s="172"/>
      <c r="C3" s="172"/>
      <c r="D3" s="172"/>
    </row>
    <row r="4" spans="1:4" x14ac:dyDescent="0.25">
      <c r="B4" s="5"/>
      <c r="C4" s="5"/>
      <c r="D4" s="5"/>
    </row>
    <row r="5" spans="1:4" x14ac:dyDescent="0.25">
      <c r="A5" s="173" t="s">
        <v>340</v>
      </c>
      <c r="B5" s="173"/>
      <c r="C5" s="173"/>
      <c r="D5" s="173"/>
    </row>
    <row r="6" spans="1:4" x14ac:dyDescent="0.25">
      <c r="A6" s="6"/>
      <c r="B6" s="6"/>
      <c r="C6" s="6"/>
      <c r="D6" s="6"/>
    </row>
    <row r="7" spans="1:4" x14ac:dyDescent="0.25">
      <c r="A7" s="7"/>
      <c r="B7" s="8" t="s">
        <v>35</v>
      </c>
      <c r="C7" s="9" t="s">
        <v>34</v>
      </c>
      <c r="D7" s="10" t="s">
        <v>341</v>
      </c>
    </row>
    <row r="8" spans="1:4" x14ac:dyDescent="0.25">
      <c r="A8" s="11" t="s">
        <v>342</v>
      </c>
      <c r="B8" s="12"/>
      <c r="C8" s="12"/>
      <c r="D8" s="13"/>
    </row>
    <row r="9" spans="1:4" x14ac:dyDescent="0.25">
      <c r="A9" s="14" t="s">
        <v>31</v>
      </c>
      <c r="B9" s="15">
        <v>2066412205.68999</v>
      </c>
      <c r="C9" s="15">
        <v>906702131.64999998</v>
      </c>
      <c r="D9" s="16">
        <f>SUM(B9:C9)</f>
        <v>2973114337.3399901</v>
      </c>
    </row>
    <row r="10" spans="1:4" x14ac:dyDescent="0.25">
      <c r="A10" s="14" t="s">
        <v>30</v>
      </c>
      <c r="B10" s="15">
        <v>325564.68</v>
      </c>
      <c r="C10" s="15">
        <v>0</v>
      </c>
      <c r="D10" s="13">
        <f>SUM(B10:C10)</f>
        <v>325564.68</v>
      </c>
    </row>
    <row r="11" spans="1:4" x14ac:dyDescent="0.25">
      <c r="A11" s="14" t="s">
        <v>29</v>
      </c>
      <c r="B11" s="15">
        <v>193328153.16</v>
      </c>
      <c r="C11" s="15">
        <v>0</v>
      </c>
      <c r="D11" s="13">
        <f>SUM(B11:C11)</f>
        <v>193328153.16</v>
      </c>
    </row>
    <row r="12" spans="1:4" x14ac:dyDescent="0.25">
      <c r="A12" s="14" t="s">
        <v>28</v>
      </c>
      <c r="B12" s="17">
        <v>45018172.060000002</v>
      </c>
      <c r="C12" s="18">
        <v>40846432.240000002</v>
      </c>
      <c r="D12" s="19">
        <f>SUM(B12:C12)</f>
        <v>85864604.300000012</v>
      </c>
    </row>
    <row r="13" spans="1:4" x14ac:dyDescent="0.25">
      <c r="A13" s="14" t="s">
        <v>27</v>
      </c>
      <c r="B13" s="20">
        <f>SUM(B9:B12)</f>
        <v>2305084095.5899901</v>
      </c>
      <c r="C13" s="20">
        <f>SUM(C9:C12)</f>
        <v>947548563.88999999</v>
      </c>
      <c r="D13" s="16">
        <f>SUM(D9:D12)</f>
        <v>3252632659.47999</v>
      </c>
    </row>
    <row r="14" spans="1:4" x14ac:dyDescent="0.25">
      <c r="A14" s="11" t="s">
        <v>343</v>
      </c>
      <c r="B14" s="12"/>
      <c r="C14" s="12"/>
      <c r="D14" s="13"/>
    </row>
    <row r="15" spans="1:4" x14ac:dyDescent="0.25">
      <c r="A15" s="11" t="s">
        <v>344</v>
      </c>
      <c r="B15" s="12"/>
      <c r="C15" s="12"/>
      <c r="D15" s="13"/>
    </row>
    <row r="16" spans="1:4" x14ac:dyDescent="0.25">
      <c r="A16" s="11" t="s">
        <v>345</v>
      </c>
      <c r="B16" s="12"/>
      <c r="C16" s="12"/>
      <c r="D16" s="13"/>
    </row>
    <row r="17" spans="1:4" x14ac:dyDescent="0.25">
      <c r="A17" s="11" t="s">
        <v>346</v>
      </c>
      <c r="B17" s="12"/>
      <c r="C17" s="12"/>
      <c r="D17" s="13"/>
    </row>
    <row r="18" spans="1:4" x14ac:dyDescent="0.25">
      <c r="A18" s="14" t="s">
        <v>26</v>
      </c>
      <c r="B18" s="15">
        <v>249907364.24999899</v>
      </c>
      <c r="C18" s="15">
        <v>0</v>
      </c>
      <c r="D18" s="16">
        <f>B18+C18</f>
        <v>249907364.24999899</v>
      </c>
    </row>
    <row r="19" spans="1:4" x14ac:dyDescent="0.25">
      <c r="A19" s="14" t="s">
        <v>25</v>
      </c>
      <c r="B19" s="15">
        <v>534089569.25999898</v>
      </c>
      <c r="C19" s="15">
        <v>403309815.97999901</v>
      </c>
      <c r="D19" s="22">
        <f>B19+C19</f>
        <v>937399385.23999798</v>
      </c>
    </row>
    <row r="20" spans="1:4" x14ac:dyDescent="0.25">
      <c r="A20" s="14" t="s">
        <v>24</v>
      </c>
      <c r="B20" s="15">
        <v>110658354.28999899</v>
      </c>
      <c r="C20" s="15">
        <v>0</v>
      </c>
      <c r="D20" s="22">
        <f>B20+C20</f>
        <v>110658354.28999899</v>
      </c>
    </row>
    <row r="21" spans="1:4" x14ac:dyDescent="0.25">
      <c r="A21" s="14" t="s">
        <v>23</v>
      </c>
      <c r="B21" s="17">
        <v>-112472707.31999999</v>
      </c>
      <c r="C21" s="18">
        <v>0</v>
      </c>
      <c r="D21" s="23">
        <f>B21+C21</f>
        <v>-112472707.31999999</v>
      </c>
    </row>
    <row r="22" spans="1:4" x14ac:dyDescent="0.25">
      <c r="A22" s="14" t="s">
        <v>22</v>
      </c>
      <c r="B22" s="20">
        <f>SUM(B18:B21)</f>
        <v>782182580.47999692</v>
      </c>
      <c r="C22" s="20">
        <f>SUM(C18:C21)</f>
        <v>403309815.97999901</v>
      </c>
      <c r="D22" s="16">
        <f>SUM(D18:D21)</f>
        <v>1185492396.459996</v>
      </c>
    </row>
    <row r="23" spans="1:4" x14ac:dyDescent="0.25">
      <c r="A23" s="24" t="s">
        <v>347</v>
      </c>
      <c r="B23" s="25"/>
      <c r="C23" s="25"/>
      <c r="D23" s="26"/>
    </row>
    <row r="24" spans="1:4" x14ac:dyDescent="0.25">
      <c r="A24" s="14" t="s">
        <v>21</v>
      </c>
      <c r="B24" s="21">
        <v>117539552.45</v>
      </c>
      <c r="C24" s="20">
        <v>2134042.3199999998</v>
      </c>
      <c r="D24" s="16">
        <f t="shared" ref="D24:D38" si="0">B24+C24</f>
        <v>119673594.77</v>
      </c>
    </row>
    <row r="25" spans="1:4" x14ac:dyDescent="0.25">
      <c r="A25" s="14" t="s">
        <v>20</v>
      </c>
      <c r="B25" s="21">
        <v>19801305.129999999</v>
      </c>
      <c r="C25" s="20">
        <v>0</v>
      </c>
      <c r="D25" s="22">
        <f t="shared" si="0"/>
        <v>19801305.129999999</v>
      </c>
    </row>
    <row r="26" spans="1:4" x14ac:dyDescent="0.25">
      <c r="A26" s="14" t="s">
        <v>19</v>
      </c>
      <c r="B26" s="21">
        <v>82427091.379999697</v>
      </c>
      <c r="C26" s="20">
        <v>49550744.18</v>
      </c>
      <c r="D26" s="22">
        <f t="shared" si="0"/>
        <v>131977835.5599997</v>
      </c>
    </row>
    <row r="27" spans="1:4" x14ac:dyDescent="0.25">
      <c r="A27" s="14" t="s">
        <v>18</v>
      </c>
      <c r="B27" s="21">
        <v>49096544.479682997</v>
      </c>
      <c r="C27" s="20">
        <v>28965042.050317001</v>
      </c>
      <c r="D27" s="22">
        <f t="shared" si="0"/>
        <v>78061586.530000001</v>
      </c>
    </row>
    <row r="28" spans="1:4" x14ac:dyDescent="0.25">
      <c r="A28" s="14" t="s">
        <v>17</v>
      </c>
      <c r="B28" s="21">
        <v>18483797.19743</v>
      </c>
      <c r="C28" s="20">
        <v>6463838.0325699998</v>
      </c>
      <c r="D28" s="22">
        <f t="shared" si="0"/>
        <v>24947635.23</v>
      </c>
    </row>
    <row r="29" spans="1:4" x14ac:dyDescent="0.25">
      <c r="A29" s="14" t="s">
        <v>16</v>
      </c>
      <c r="B29" s="21">
        <v>100343072.44</v>
      </c>
      <c r="C29" s="20">
        <v>10522855.65</v>
      </c>
      <c r="D29" s="22">
        <f t="shared" si="0"/>
        <v>110865928.09</v>
      </c>
    </row>
    <row r="30" spans="1:4" x14ac:dyDescent="0.25">
      <c r="A30" s="14" t="s">
        <v>15</v>
      </c>
      <c r="B30" s="21">
        <v>110378057.65985601</v>
      </c>
      <c r="C30" s="20">
        <v>47316258.030143999</v>
      </c>
      <c r="D30" s="22">
        <f t="shared" si="0"/>
        <v>157694315.69</v>
      </c>
    </row>
    <row r="31" spans="1:4" x14ac:dyDescent="0.25">
      <c r="A31" s="14" t="s">
        <v>14</v>
      </c>
      <c r="B31" s="21">
        <v>261223389.68189499</v>
      </c>
      <c r="C31" s="20">
        <v>117052883.50810499</v>
      </c>
      <c r="D31" s="22">
        <f t="shared" si="0"/>
        <v>378276273.19</v>
      </c>
    </row>
    <row r="32" spans="1:4" x14ac:dyDescent="0.25">
      <c r="A32" s="14" t="s">
        <v>13</v>
      </c>
      <c r="B32" s="21">
        <v>44810953.180159897</v>
      </c>
      <c r="C32" s="20">
        <v>11171108.26984</v>
      </c>
      <c r="D32" s="22">
        <f t="shared" si="0"/>
        <v>55982061.449999899</v>
      </c>
    </row>
    <row r="33" spans="1:4" x14ac:dyDescent="0.25">
      <c r="A33" s="14" t="s">
        <v>12</v>
      </c>
      <c r="B33" s="21">
        <v>20604866.16</v>
      </c>
      <c r="C33" s="20">
        <v>0</v>
      </c>
      <c r="D33" s="22">
        <f t="shared" si="0"/>
        <v>20604866.16</v>
      </c>
    </row>
    <row r="34" spans="1:4" x14ac:dyDescent="0.25">
      <c r="A34" s="27" t="s">
        <v>11</v>
      </c>
      <c r="B34" s="21">
        <v>-4059001.2699999898</v>
      </c>
      <c r="C34" s="20">
        <v>-45370.199999999903</v>
      </c>
      <c r="D34" s="28">
        <f t="shared" si="0"/>
        <v>-4104371.4699999895</v>
      </c>
    </row>
    <row r="35" spans="1:4" x14ac:dyDescent="0.25">
      <c r="A35" s="14" t="s">
        <v>348</v>
      </c>
      <c r="B35" s="21">
        <v>-12688452.0699999</v>
      </c>
      <c r="C35" s="20">
        <v>0</v>
      </c>
      <c r="D35" s="28">
        <f t="shared" si="0"/>
        <v>-12688452.0699999</v>
      </c>
    </row>
    <row r="36" spans="1:4" x14ac:dyDescent="0.25">
      <c r="A36" s="27" t="s">
        <v>10</v>
      </c>
      <c r="B36" s="21">
        <v>220337558.59388399</v>
      </c>
      <c r="C36" s="20">
        <v>99600826.936114997</v>
      </c>
      <c r="D36" s="28">
        <f t="shared" si="0"/>
        <v>319938385.52999902</v>
      </c>
    </row>
    <row r="37" spans="1:4" x14ac:dyDescent="0.25">
      <c r="A37" s="27" t="s">
        <v>9</v>
      </c>
      <c r="B37" s="21">
        <v>800</v>
      </c>
      <c r="C37" s="20">
        <v>0</v>
      </c>
      <c r="D37" s="28">
        <f t="shared" si="0"/>
        <v>800</v>
      </c>
    </row>
    <row r="38" spans="1:4" x14ac:dyDescent="0.25">
      <c r="A38" s="27" t="s">
        <v>8</v>
      </c>
      <c r="B38" s="17">
        <v>150752248.56</v>
      </c>
      <c r="C38" s="18">
        <v>59998023.289999999</v>
      </c>
      <c r="D38" s="29">
        <f t="shared" si="0"/>
        <v>210750271.84999999</v>
      </c>
    </row>
    <row r="39" spans="1:4" x14ac:dyDescent="0.25">
      <c r="A39" s="24" t="s">
        <v>7</v>
      </c>
      <c r="B39" s="20">
        <f>SUM(B22:B38)</f>
        <v>1961234364.0529048</v>
      </c>
      <c r="C39" s="20">
        <f>SUM(C22:C38)</f>
        <v>836040068.04708993</v>
      </c>
      <c r="D39" s="16">
        <f>SUM(D22:D38)</f>
        <v>2797274432.0999951</v>
      </c>
    </row>
    <row r="40" spans="1:4" x14ac:dyDescent="0.25">
      <c r="A40" s="27"/>
      <c r="B40" s="25"/>
      <c r="C40" s="25"/>
      <c r="D40" s="26"/>
    </row>
    <row r="41" spans="1:4" ht="16.5" x14ac:dyDescent="0.35">
      <c r="A41" s="30" t="s">
        <v>6</v>
      </c>
      <c r="B41" s="31">
        <f>B13-B39</f>
        <v>343849731.53708529</v>
      </c>
      <c r="C41" s="31">
        <f>C13-C39</f>
        <v>111508495.84291005</v>
      </c>
      <c r="D41" s="32">
        <f>D13-D39</f>
        <v>455358227.37999487</v>
      </c>
    </row>
    <row r="42" spans="1:4" x14ac:dyDescent="0.25">
      <c r="A42" s="33"/>
      <c r="B42" s="34"/>
      <c r="C42" s="34"/>
      <c r="D42" s="19"/>
    </row>
    <row r="43" spans="1:4" x14ac:dyDescent="0.25">
      <c r="A43" s="33" t="s">
        <v>421</v>
      </c>
      <c r="B43" s="171">
        <v>5227611579.4077845</v>
      </c>
      <c r="C43" s="171">
        <v>1705220986.1398573</v>
      </c>
      <c r="D43" s="170"/>
    </row>
    <row r="45" spans="1:4" hidden="1" x14ac:dyDescent="0.25">
      <c r="B45" s="35">
        <f>B41-'UI Detail'!G275</f>
        <v>-5.7220458984375E-6</v>
      </c>
      <c r="C45" s="35">
        <f>C41-'UI Detail'!H275</f>
        <v>1.0579824447631836E-6</v>
      </c>
      <c r="D45" s="35">
        <f>D41-'UI Detail'!I275</f>
        <v>-5.1259994506835938E-6</v>
      </c>
    </row>
  </sheetData>
  <mergeCells count="2">
    <mergeCell ref="A3:D3"/>
    <mergeCell ref="A5:D5"/>
  </mergeCells>
  <pageMargins left="0.7" right="0.7" top="0.75" bottom="0.75" header="0.3" footer="0.3"/>
  <pageSetup scale="87" fitToHeight="0" orientation="portrait" r:id="rId1"/>
  <headerFooter>
    <oddFooter>&amp;C&amp;"Arial,Regular"&amp;P of &amp;N&amp;R&amp;"Arial,Regular"Allocated Summary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J69"/>
  <sheetViews>
    <sheetView workbookViewId="0">
      <selection activeCell="A2" sqref="A2"/>
    </sheetView>
  </sheetViews>
  <sheetFormatPr defaultRowHeight="15" x14ac:dyDescent="0.25"/>
  <cols>
    <col min="1" max="1" width="40" style="1" bestFit="1" customWidth="1"/>
    <col min="2" max="2" width="17.5703125" style="37" customWidth="1"/>
    <col min="3" max="3" width="15.28515625" style="37" customWidth="1"/>
    <col min="4" max="4" width="15.42578125" style="37" customWidth="1"/>
    <col min="5" max="5" width="14.28515625" style="37" customWidth="1"/>
    <col min="6" max="6" width="15" style="37" bestFit="1" customWidth="1"/>
    <col min="7" max="7" width="9.140625" style="37"/>
    <col min="8" max="8" width="32.42578125" style="37" customWidth="1"/>
    <col min="9" max="10" width="9.140625" style="37"/>
    <col min="11" max="16384" width="9.140625" style="1"/>
  </cols>
  <sheetData>
    <row r="1" spans="1:7" s="1" customFormat="1" ht="18" customHeight="1" x14ac:dyDescent="0.25">
      <c r="A1" s="4" t="s">
        <v>338</v>
      </c>
      <c r="B1" s="36"/>
      <c r="C1" s="36"/>
      <c r="D1" s="36"/>
      <c r="E1" s="36"/>
      <c r="F1" s="36"/>
      <c r="G1" s="37"/>
    </row>
    <row r="2" spans="1:7" s="1" customFormat="1" ht="18" customHeight="1" x14ac:dyDescent="0.25">
      <c r="A2" s="4" t="s">
        <v>349</v>
      </c>
      <c r="B2" s="36"/>
      <c r="C2" s="36"/>
      <c r="D2" s="36"/>
      <c r="E2" s="36"/>
      <c r="F2" s="36"/>
      <c r="G2" s="37"/>
    </row>
    <row r="3" spans="1:7" s="1" customFormat="1" ht="18" customHeight="1" x14ac:dyDescent="0.25">
      <c r="A3" s="4" t="str">
        <f>Allocated!A3</f>
        <v>FOR 12 MONTHS ENDED DECEMBER 31, 2015</v>
      </c>
      <c r="B3" s="36"/>
      <c r="C3" s="36"/>
      <c r="D3" s="36"/>
      <c r="E3" s="36"/>
      <c r="F3" s="36"/>
      <c r="G3" s="37"/>
    </row>
    <row r="4" spans="1:7" s="1" customFormat="1" ht="12" customHeight="1" x14ac:dyDescent="0.25">
      <c r="B4" s="37"/>
      <c r="C4" s="37"/>
      <c r="D4" s="37"/>
      <c r="E4" s="37"/>
      <c r="F4" s="37"/>
      <c r="G4" s="37"/>
    </row>
    <row r="5" spans="1:7" s="1" customFormat="1" ht="18" customHeight="1" x14ac:dyDescent="0.25">
      <c r="A5" s="7"/>
      <c r="B5" s="38" t="s">
        <v>35</v>
      </c>
      <c r="C5" s="38" t="s">
        <v>34</v>
      </c>
      <c r="D5" s="38" t="s">
        <v>33</v>
      </c>
      <c r="E5" s="38" t="s">
        <v>350</v>
      </c>
      <c r="F5" s="39" t="s">
        <v>341</v>
      </c>
      <c r="G5" s="37"/>
    </row>
    <row r="6" spans="1:7" s="1" customFormat="1" ht="18" customHeight="1" x14ac:dyDescent="0.25">
      <c r="A6" s="40" t="s">
        <v>32</v>
      </c>
      <c r="B6" s="41"/>
      <c r="C6" s="41"/>
      <c r="D6" s="41"/>
      <c r="E6" s="41"/>
      <c r="F6" s="42"/>
      <c r="G6" s="37"/>
    </row>
    <row r="7" spans="1:7" s="1" customFormat="1" ht="18" customHeight="1" x14ac:dyDescent="0.25">
      <c r="A7" s="24" t="s">
        <v>342</v>
      </c>
      <c r="B7" s="12"/>
      <c r="C7" s="12"/>
      <c r="D7" s="12"/>
      <c r="E7" s="12"/>
      <c r="F7" s="13"/>
      <c r="G7" s="37"/>
    </row>
    <row r="8" spans="1:7" s="1" customFormat="1" ht="18" customHeight="1" x14ac:dyDescent="0.25">
      <c r="A8" s="27" t="s">
        <v>31</v>
      </c>
      <c r="B8" s="21">
        <v>2066412205.68999</v>
      </c>
      <c r="C8" s="20">
        <v>906702131.64999998</v>
      </c>
      <c r="D8" s="20">
        <v>0</v>
      </c>
      <c r="E8" s="20">
        <v>0</v>
      </c>
      <c r="F8" s="16">
        <f>SUM(B8:E8)</f>
        <v>2973114337.3399901</v>
      </c>
      <c r="G8" s="43"/>
    </row>
    <row r="9" spans="1:7" s="1" customFormat="1" ht="18" customHeight="1" x14ac:dyDescent="0.25">
      <c r="A9" s="27" t="s">
        <v>30</v>
      </c>
      <c r="B9" s="21">
        <v>325564.68</v>
      </c>
      <c r="C9" s="20">
        <v>0</v>
      </c>
      <c r="D9" s="20">
        <v>0</v>
      </c>
      <c r="E9" s="44">
        <v>0</v>
      </c>
      <c r="F9" s="22">
        <f>SUM(B9:E9)</f>
        <v>325564.68</v>
      </c>
      <c r="G9" s="43"/>
    </row>
    <row r="10" spans="1:7" s="1" customFormat="1" ht="18" customHeight="1" x14ac:dyDescent="0.25">
      <c r="A10" s="27" t="s">
        <v>29</v>
      </c>
      <c r="B10" s="21">
        <v>193328153.16</v>
      </c>
      <c r="C10" s="20">
        <v>0</v>
      </c>
      <c r="D10" s="20">
        <v>0</v>
      </c>
      <c r="E10" s="44">
        <v>0</v>
      </c>
      <c r="F10" s="22">
        <f>SUM(B10:E10)</f>
        <v>193328153.16</v>
      </c>
      <c r="G10" s="43"/>
    </row>
    <row r="11" spans="1:7" s="1" customFormat="1" ht="18" customHeight="1" x14ac:dyDescent="0.25">
      <c r="A11" s="27" t="s">
        <v>28</v>
      </c>
      <c r="B11" s="17">
        <v>45018172.060000002</v>
      </c>
      <c r="C11" s="18">
        <v>40846432.240000002</v>
      </c>
      <c r="D11" s="18">
        <v>0</v>
      </c>
      <c r="E11" s="45">
        <v>0</v>
      </c>
      <c r="F11" s="23">
        <f>SUM(B11:E11)</f>
        <v>85864604.300000012</v>
      </c>
      <c r="G11" s="43"/>
    </row>
    <row r="12" spans="1:7" s="1" customFormat="1" ht="18" customHeight="1" x14ac:dyDescent="0.25">
      <c r="A12" s="27" t="s">
        <v>27</v>
      </c>
      <c r="B12" s="20">
        <f>SUM(B8:B11)</f>
        <v>2305084095.5899901</v>
      </c>
      <c r="C12" s="20">
        <f>SUM(C8:C11)</f>
        <v>947548563.88999999</v>
      </c>
      <c r="D12" s="20">
        <f>SUM(D8:D11)</f>
        <v>0</v>
      </c>
      <c r="E12" s="20">
        <f>SUM(E8:E11)</f>
        <v>0</v>
      </c>
      <c r="F12" s="16">
        <f>SUM(F8:F11)</f>
        <v>3252632659.47999</v>
      </c>
      <c r="G12" s="43"/>
    </row>
    <row r="13" spans="1:7" s="1" customFormat="1" ht="18" customHeight="1" x14ac:dyDescent="0.25">
      <c r="A13" s="24" t="s">
        <v>343</v>
      </c>
      <c r="B13" s="12"/>
      <c r="C13" s="12"/>
      <c r="D13" s="12"/>
      <c r="E13" s="12"/>
      <c r="F13" s="13"/>
      <c r="G13" s="43"/>
    </row>
    <row r="14" spans="1:7" s="1" customFormat="1" ht="18" customHeight="1" x14ac:dyDescent="0.25">
      <c r="A14" s="24" t="s">
        <v>344</v>
      </c>
      <c r="B14" s="12"/>
      <c r="C14" s="12"/>
      <c r="D14" s="12"/>
      <c r="E14" s="12"/>
      <c r="F14" s="13"/>
      <c r="G14" s="43"/>
    </row>
    <row r="15" spans="1:7" s="1" customFormat="1" ht="18" customHeight="1" x14ac:dyDescent="0.25">
      <c r="A15" s="24" t="s">
        <v>345</v>
      </c>
      <c r="B15" s="12"/>
      <c r="C15" s="12"/>
      <c r="D15" s="12"/>
      <c r="E15" s="12"/>
      <c r="F15" s="13"/>
      <c r="G15" s="43"/>
    </row>
    <row r="16" spans="1:7" s="1" customFormat="1" ht="18" customHeight="1" x14ac:dyDescent="0.25">
      <c r="A16" s="24" t="s">
        <v>346</v>
      </c>
      <c r="B16" s="12"/>
      <c r="C16" s="12"/>
      <c r="D16" s="12"/>
      <c r="E16" s="12"/>
      <c r="F16" s="13"/>
      <c r="G16" s="43"/>
    </row>
    <row r="17" spans="1:7" s="1" customFormat="1" ht="18" customHeight="1" x14ac:dyDescent="0.25">
      <c r="A17" s="27" t="s">
        <v>26</v>
      </c>
      <c r="B17" s="21">
        <v>249907364.24999899</v>
      </c>
      <c r="C17" s="20">
        <v>0</v>
      </c>
      <c r="D17" s="20">
        <v>0</v>
      </c>
      <c r="E17" s="20">
        <v>0</v>
      </c>
      <c r="F17" s="16">
        <f>SUM(B17:E17)</f>
        <v>249907364.24999899</v>
      </c>
      <c r="G17" s="43"/>
    </row>
    <row r="18" spans="1:7" s="1" customFormat="1" ht="18" customHeight="1" x14ac:dyDescent="0.25">
      <c r="A18" s="27" t="s">
        <v>25</v>
      </c>
      <c r="B18" s="21">
        <v>534089569.25999898</v>
      </c>
      <c r="C18" s="20">
        <v>403309815.97999901</v>
      </c>
      <c r="D18" s="20">
        <v>0</v>
      </c>
      <c r="E18" s="44">
        <v>0</v>
      </c>
      <c r="F18" s="22">
        <f>SUM(B18:E18)</f>
        <v>937399385.23999798</v>
      </c>
      <c r="G18" s="43"/>
    </row>
    <row r="19" spans="1:7" s="1" customFormat="1" ht="18" customHeight="1" x14ac:dyDescent="0.25">
      <c r="A19" s="27" t="s">
        <v>24</v>
      </c>
      <c r="B19" s="21">
        <v>110658354.28999899</v>
      </c>
      <c r="C19" s="20">
        <v>0</v>
      </c>
      <c r="D19" s="20">
        <v>0</v>
      </c>
      <c r="E19" s="44">
        <v>0</v>
      </c>
      <c r="F19" s="22">
        <f>SUM(B19:E19)</f>
        <v>110658354.28999899</v>
      </c>
      <c r="G19" s="43"/>
    </row>
    <row r="20" spans="1:7" s="1" customFormat="1" ht="18" customHeight="1" x14ac:dyDescent="0.25">
      <c r="A20" s="27" t="s">
        <v>23</v>
      </c>
      <c r="B20" s="17">
        <v>-112472707.31999999</v>
      </c>
      <c r="C20" s="18">
        <v>0</v>
      </c>
      <c r="D20" s="18">
        <v>0</v>
      </c>
      <c r="E20" s="45">
        <v>0</v>
      </c>
      <c r="F20" s="23">
        <f>SUM(B20:E20)</f>
        <v>-112472707.31999999</v>
      </c>
      <c r="G20" s="43"/>
    </row>
    <row r="21" spans="1:7" s="1" customFormat="1" ht="18" customHeight="1" x14ac:dyDescent="0.25">
      <c r="A21" s="27" t="s">
        <v>22</v>
      </c>
      <c r="B21" s="20">
        <f>SUM(B17:B20)</f>
        <v>782182580.47999692</v>
      </c>
      <c r="C21" s="20">
        <f>SUM(C17:C20)</f>
        <v>403309815.97999901</v>
      </c>
      <c r="D21" s="20">
        <f>SUM(D17:D20)</f>
        <v>0</v>
      </c>
      <c r="E21" s="20">
        <f>SUM(E17:E20)</f>
        <v>0</v>
      </c>
      <c r="F21" s="16">
        <f>SUM(F17:F20)</f>
        <v>1185492396.459996</v>
      </c>
      <c r="G21" s="43"/>
    </row>
    <row r="22" spans="1:7" s="1" customFormat="1" ht="18" customHeight="1" x14ac:dyDescent="0.25">
      <c r="A22" s="24" t="s">
        <v>347</v>
      </c>
      <c r="B22" s="12"/>
      <c r="C22" s="12"/>
      <c r="D22" s="12"/>
      <c r="E22" s="12"/>
      <c r="F22" s="13"/>
      <c r="G22" s="43"/>
    </row>
    <row r="23" spans="1:7" s="1" customFormat="1" ht="18" customHeight="1" x14ac:dyDescent="0.25">
      <c r="A23" s="27" t="s">
        <v>21</v>
      </c>
      <c r="B23" s="21">
        <v>117539552.45</v>
      </c>
      <c r="C23" s="20">
        <v>2134042.3199999998</v>
      </c>
      <c r="D23" s="20">
        <v>0</v>
      </c>
      <c r="E23" s="20">
        <v>0</v>
      </c>
      <c r="F23" s="16">
        <f t="shared" ref="F23:F37" si="0">SUM(B23:E23)</f>
        <v>119673594.77</v>
      </c>
      <c r="G23" s="43"/>
    </row>
    <row r="24" spans="1:7" s="1" customFormat="1" ht="18" customHeight="1" x14ac:dyDescent="0.25">
      <c r="A24" s="27" t="s">
        <v>20</v>
      </c>
      <c r="B24" s="21">
        <v>19801305.129999999</v>
      </c>
      <c r="C24" s="20">
        <v>0</v>
      </c>
      <c r="D24" s="20">
        <v>0</v>
      </c>
      <c r="E24" s="44">
        <v>0</v>
      </c>
      <c r="F24" s="22">
        <f t="shared" si="0"/>
        <v>19801305.129999999</v>
      </c>
      <c r="G24" s="43"/>
    </row>
    <row r="25" spans="1:7" s="1" customFormat="1" ht="18" customHeight="1" x14ac:dyDescent="0.25">
      <c r="A25" s="27" t="s">
        <v>19</v>
      </c>
      <c r="B25" s="21">
        <v>82427091.379999697</v>
      </c>
      <c r="C25" s="20">
        <v>49550744.18</v>
      </c>
      <c r="D25" s="20">
        <v>0</v>
      </c>
      <c r="E25" s="44">
        <v>0</v>
      </c>
      <c r="F25" s="22">
        <f t="shared" si="0"/>
        <v>131977835.5599997</v>
      </c>
      <c r="G25" s="43"/>
    </row>
    <row r="26" spans="1:7" s="1" customFormat="1" ht="18" customHeight="1" x14ac:dyDescent="0.25">
      <c r="A26" s="14" t="s">
        <v>18</v>
      </c>
      <c r="B26" s="21">
        <v>30905483.48</v>
      </c>
      <c r="C26" s="20">
        <v>15929851.4</v>
      </c>
      <c r="D26" s="20">
        <v>31226251.649999902</v>
      </c>
      <c r="E26" s="44">
        <v>0</v>
      </c>
      <c r="F26" s="22">
        <f t="shared" si="0"/>
        <v>78061586.529999912</v>
      </c>
      <c r="G26" s="43"/>
    </row>
    <row r="27" spans="1:7" s="1" customFormat="1" ht="18" customHeight="1" x14ac:dyDescent="0.25">
      <c r="A27" s="27" t="s">
        <v>17</v>
      </c>
      <c r="B27" s="21">
        <v>16840915.390000001</v>
      </c>
      <c r="C27" s="20">
        <v>5282928.48999999</v>
      </c>
      <c r="D27" s="20">
        <v>2823791.35</v>
      </c>
      <c r="E27" s="44">
        <v>0</v>
      </c>
      <c r="F27" s="22">
        <f t="shared" si="0"/>
        <v>24947635.229999993</v>
      </c>
      <c r="G27" s="43"/>
    </row>
    <row r="28" spans="1:7" s="1" customFormat="1" ht="18" customHeight="1" x14ac:dyDescent="0.25">
      <c r="A28" s="27" t="s">
        <v>16</v>
      </c>
      <c r="B28" s="21">
        <v>100343072.44</v>
      </c>
      <c r="C28" s="20">
        <v>10522855.65</v>
      </c>
      <c r="D28" s="20">
        <v>0</v>
      </c>
      <c r="E28" s="44">
        <v>0</v>
      </c>
      <c r="F28" s="22">
        <f t="shared" si="0"/>
        <v>110865928.09</v>
      </c>
      <c r="G28" s="43"/>
    </row>
    <row r="29" spans="1:7" s="1" customFormat="1" ht="18" customHeight="1" x14ac:dyDescent="0.25">
      <c r="A29" s="14" t="s">
        <v>15</v>
      </c>
      <c r="B29" s="21">
        <v>45413695.789999999</v>
      </c>
      <c r="C29" s="20">
        <v>16906786.779999901</v>
      </c>
      <c r="D29" s="20">
        <v>95373833.1199999</v>
      </c>
      <c r="E29" s="44">
        <v>0</v>
      </c>
      <c r="F29" s="22">
        <f t="shared" si="0"/>
        <v>157694315.68999982</v>
      </c>
      <c r="G29" s="43"/>
    </row>
    <row r="30" spans="1:7" s="1" customFormat="1" ht="18" customHeight="1" x14ac:dyDescent="0.25">
      <c r="A30" s="27" t="s">
        <v>14</v>
      </c>
      <c r="B30" s="21">
        <v>246962074.59999999</v>
      </c>
      <c r="C30" s="20">
        <v>110509946.09999999</v>
      </c>
      <c r="D30" s="20">
        <v>20804252.489999998</v>
      </c>
      <c r="E30" s="44">
        <v>0</v>
      </c>
      <c r="F30" s="22">
        <f t="shared" si="0"/>
        <v>378276273.19</v>
      </c>
      <c r="G30" s="43"/>
    </row>
    <row r="31" spans="1:7" s="1" customFormat="1" ht="18" customHeight="1" x14ac:dyDescent="0.25">
      <c r="A31" s="27" t="s">
        <v>13</v>
      </c>
      <c r="B31" s="21">
        <v>24940906.280000001</v>
      </c>
      <c r="C31" s="20">
        <v>2054945.25</v>
      </c>
      <c r="D31" s="20">
        <v>28986209.919999901</v>
      </c>
      <c r="E31" s="44">
        <v>0</v>
      </c>
      <c r="F31" s="22">
        <f t="shared" si="0"/>
        <v>55982061.449999899</v>
      </c>
      <c r="G31" s="43"/>
    </row>
    <row r="32" spans="1:7" s="1" customFormat="1" ht="18" customHeight="1" x14ac:dyDescent="0.25">
      <c r="A32" s="27" t="s">
        <v>12</v>
      </c>
      <c r="B32" s="21">
        <v>20604866.16</v>
      </c>
      <c r="C32" s="20">
        <v>0</v>
      </c>
      <c r="D32" s="20">
        <v>0</v>
      </c>
      <c r="E32" s="44">
        <v>0</v>
      </c>
      <c r="F32" s="22">
        <f t="shared" si="0"/>
        <v>20604866.16</v>
      </c>
      <c r="G32" s="43"/>
    </row>
    <row r="33" spans="1:8" s="1" customFormat="1" ht="18" customHeight="1" x14ac:dyDescent="0.25">
      <c r="A33" s="14" t="s">
        <v>11</v>
      </c>
      <c r="B33" s="21">
        <v>-4059001.2699999898</v>
      </c>
      <c r="C33" s="20">
        <v>-45370.199999999903</v>
      </c>
      <c r="D33" s="20">
        <v>0</v>
      </c>
      <c r="E33" s="44">
        <v>0</v>
      </c>
      <c r="F33" s="22">
        <f t="shared" si="0"/>
        <v>-4104371.4699999895</v>
      </c>
      <c r="G33" s="43"/>
      <c r="H33" s="37"/>
    </row>
    <row r="34" spans="1:8" s="1" customFormat="1" ht="18" customHeight="1" x14ac:dyDescent="0.25">
      <c r="A34" s="14" t="s">
        <v>348</v>
      </c>
      <c r="B34" s="21">
        <v>-12688452.0699999</v>
      </c>
      <c r="C34" s="20">
        <v>0</v>
      </c>
      <c r="D34" s="20">
        <v>0</v>
      </c>
      <c r="E34" s="44">
        <v>0</v>
      </c>
      <c r="F34" s="22">
        <f t="shared" si="0"/>
        <v>-12688452.0699999</v>
      </c>
      <c r="G34" s="43"/>
      <c r="H34" s="37"/>
    </row>
    <row r="35" spans="1:8" s="1" customFormat="1" ht="18" customHeight="1" x14ac:dyDescent="0.25">
      <c r="A35" s="27" t="s">
        <v>10</v>
      </c>
      <c r="B35" s="21">
        <v>216897907.50999999</v>
      </c>
      <c r="C35" s="20">
        <v>98022752.150000006</v>
      </c>
      <c r="D35" s="20">
        <v>5017725.8699999899</v>
      </c>
      <c r="E35" s="44">
        <v>0</v>
      </c>
      <c r="F35" s="22">
        <f t="shared" si="0"/>
        <v>319938385.52999997</v>
      </c>
      <c r="G35" s="43"/>
      <c r="H35" s="37"/>
    </row>
    <row r="36" spans="1:8" s="1" customFormat="1" ht="18" customHeight="1" x14ac:dyDescent="0.25">
      <c r="A36" s="27" t="s">
        <v>9</v>
      </c>
      <c r="B36" s="21">
        <v>800</v>
      </c>
      <c r="C36" s="20">
        <v>0</v>
      </c>
      <c r="D36" s="20">
        <v>0</v>
      </c>
      <c r="E36" s="44">
        <v>0</v>
      </c>
      <c r="F36" s="22">
        <f t="shared" si="0"/>
        <v>800</v>
      </c>
      <c r="G36" s="43"/>
      <c r="H36" s="37"/>
    </row>
    <row r="37" spans="1:8" s="1" customFormat="1" ht="18" customHeight="1" x14ac:dyDescent="0.25">
      <c r="A37" s="27" t="s">
        <v>8</v>
      </c>
      <c r="B37" s="17">
        <v>150752248.56</v>
      </c>
      <c r="C37" s="18">
        <v>59998023.289999999</v>
      </c>
      <c r="D37" s="18">
        <v>0</v>
      </c>
      <c r="E37" s="45">
        <v>0</v>
      </c>
      <c r="F37" s="23">
        <f t="shared" si="0"/>
        <v>210750271.84999999</v>
      </c>
      <c r="G37" s="43"/>
      <c r="H37" s="37"/>
    </row>
    <row r="38" spans="1:8" s="1" customFormat="1" ht="18" customHeight="1" x14ac:dyDescent="0.25">
      <c r="A38" s="24" t="s">
        <v>7</v>
      </c>
      <c r="B38" s="20">
        <f>SUM(B21:B37)</f>
        <v>1838865046.3099966</v>
      </c>
      <c r="C38" s="20">
        <f>SUM(C21:C37)</f>
        <v>774177321.38999879</v>
      </c>
      <c r="D38" s="20">
        <f>SUM(D21:D37)</f>
        <v>184232064.39999968</v>
      </c>
      <c r="E38" s="20">
        <f>SUM(E21:E37)</f>
        <v>0</v>
      </c>
      <c r="F38" s="16">
        <f>SUM(F21:F37)</f>
        <v>2797274432.0999951</v>
      </c>
      <c r="G38" s="43"/>
      <c r="H38" s="37"/>
    </row>
    <row r="39" spans="1:8" s="1" customFormat="1" ht="12" customHeight="1" x14ac:dyDescent="0.25">
      <c r="A39" s="27"/>
      <c r="B39" s="12"/>
      <c r="C39" s="12"/>
      <c r="D39" s="12"/>
      <c r="E39" s="12"/>
      <c r="F39" s="13"/>
      <c r="G39" s="43"/>
      <c r="H39" s="37"/>
    </row>
    <row r="40" spans="1:8" s="1" customFormat="1" ht="18" customHeight="1" x14ac:dyDescent="0.25">
      <c r="A40" s="30" t="s">
        <v>6</v>
      </c>
      <c r="B40" s="20">
        <f>B12-B38</f>
        <v>466219049.27999353</v>
      </c>
      <c r="C40" s="20">
        <f>C12-C38</f>
        <v>173371242.50000119</v>
      </c>
      <c r="D40" s="20">
        <f>D12-D38</f>
        <v>-184232064.39999968</v>
      </c>
      <c r="E40" s="20">
        <f>E12-E38</f>
        <v>0</v>
      </c>
      <c r="F40" s="16">
        <f>F12-F38</f>
        <v>455358227.37999487</v>
      </c>
      <c r="G40" s="43"/>
      <c r="H40" s="46"/>
    </row>
    <row r="41" spans="1:8" s="1" customFormat="1" ht="13.5" customHeight="1" x14ac:dyDescent="0.25">
      <c r="A41" s="27"/>
      <c r="B41" s="12"/>
      <c r="C41" s="12"/>
      <c r="D41" s="12"/>
      <c r="E41" s="12"/>
      <c r="F41" s="13"/>
      <c r="G41" s="43"/>
      <c r="H41" s="37"/>
    </row>
    <row r="42" spans="1:8" s="1" customFormat="1" ht="18" customHeight="1" x14ac:dyDescent="0.25">
      <c r="A42" s="30" t="s">
        <v>5</v>
      </c>
      <c r="B42" s="12"/>
      <c r="C42" s="12"/>
      <c r="D42" s="12"/>
      <c r="E42" s="12"/>
      <c r="F42" s="13"/>
      <c r="G42" s="43"/>
      <c r="H42" s="37"/>
    </row>
    <row r="43" spans="1:8" s="1" customFormat="1" ht="18" customHeight="1" x14ac:dyDescent="0.25">
      <c r="A43" s="47" t="s">
        <v>4</v>
      </c>
      <c r="B43" s="21">
        <v>-6572974.7699999996</v>
      </c>
      <c r="C43" s="20">
        <v>-2270014.06</v>
      </c>
      <c r="D43" s="20">
        <v>-79984042.510000005</v>
      </c>
      <c r="E43" s="20">
        <v>-54829061.140604898</v>
      </c>
      <c r="F43" s="16">
        <f>SUM(B43:E43)</f>
        <v>-143656092.48060489</v>
      </c>
      <c r="G43" s="43"/>
      <c r="H43" s="37"/>
    </row>
    <row r="44" spans="1:8" s="1" customFormat="1" ht="18" customHeight="1" x14ac:dyDescent="0.25">
      <c r="A44" s="47" t="s">
        <v>3</v>
      </c>
      <c r="B44" s="21">
        <v>12393802.33</v>
      </c>
      <c r="C44" s="20">
        <v>-910527.28</v>
      </c>
      <c r="D44" s="20">
        <v>228513147.91999999</v>
      </c>
      <c r="E44" s="20">
        <v>156645762.89916</v>
      </c>
      <c r="F44" s="22">
        <f>SUM(B44:E44)</f>
        <v>396642185.86916</v>
      </c>
      <c r="G44" s="43"/>
      <c r="H44" s="37"/>
    </row>
    <row r="45" spans="1:8" s="1" customFormat="1" ht="18" customHeight="1" x14ac:dyDescent="0.25">
      <c r="A45" s="47" t="s">
        <v>2</v>
      </c>
      <c r="B45" s="17">
        <v>0</v>
      </c>
      <c r="C45" s="18">
        <v>0</v>
      </c>
      <c r="D45" s="18">
        <v>0</v>
      </c>
      <c r="E45" s="18">
        <v>0</v>
      </c>
      <c r="F45" s="23">
        <v>0</v>
      </c>
      <c r="G45" s="43"/>
      <c r="H45" s="37"/>
    </row>
    <row r="46" spans="1:8" s="1" customFormat="1" ht="18" customHeight="1" x14ac:dyDescent="0.25">
      <c r="A46" s="30" t="s">
        <v>1</v>
      </c>
      <c r="B46" s="20">
        <f>SUM(B43:B45)</f>
        <v>5820827.5600000005</v>
      </c>
      <c r="C46" s="20">
        <f>SUM(C43:C45)</f>
        <v>-3180541.34</v>
      </c>
      <c r="D46" s="20">
        <f>SUM(D43:D45)</f>
        <v>148529105.40999997</v>
      </c>
      <c r="E46" s="20">
        <f>SUM(E43:E45)</f>
        <v>101816701.7585551</v>
      </c>
      <c r="F46" s="16">
        <f>SUM(F43:F45)</f>
        <v>252986093.38855511</v>
      </c>
      <c r="G46" s="43"/>
      <c r="H46" s="37"/>
    </row>
    <row r="47" spans="1:8" s="1" customFormat="1" ht="18" customHeight="1" x14ac:dyDescent="0.25">
      <c r="A47" s="27"/>
      <c r="B47" s="12"/>
      <c r="C47" s="12"/>
      <c r="D47" s="12"/>
      <c r="E47" s="12"/>
      <c r="F47" s="13"/>
      <c r="G47" s="43"/>
      <c r="H47" s="37"/>
    </row>
    <row r="48" spans="1:8" s="1" customFormat="1" ht="18" customHeight="1" x14ac:dyDescent="0.35">
      <c r="A48" s="48" t="s">
        <v>0</v>
      </c>
      <c r="B48" s="49">
        <f>B40-B46</f>
        <v>460398221.71999353</v>
      </c>
      <c r="C48" s="49">
        <f>C40-C46</f>
        <v>176551783.8400012</v>
      </c>
      <c r="D48" s="49">
        <f>D40-D46</f>
        <v>-332761169.80999964</v>
      </c>
      <c r="E48" s="49">
        <f>E40-E46</f>
        <v>-101816701.7585551</v>
      </c>
      <c r="F48" s="50">
        <f>F40-F46</f>
        <v>202372133.99143976</v>
      </c>
      <c r="G48" s="43"/>
      <c r="H48" s="37"/>
    </row>
    <row r="49" spans="1:7" s="1" customFormat="1" ht="9.9499999999999993" customHeight="1" x14ac:dyDescent="0.25">
      <c r="A49" s="51"/>
      <c r="B49" s="52"/>
      <c r="C49" s="52"/>
      <c r="D49" s="52"/>
      <c r="E49" s="52"/>
      <c r="F49" s="53"/>
      <c r="G49" s="43"/>
    </row>
    <row r="50" spans="1:7" s="1" customFormat="1" ht="18" customHeight="1" x14ac:dyDescent="0.25">
      <c r="B50" s="37"/>
      <c r="C50" s="37"/>
      <c r="D50" s="37"/>
      <c r="E50" s="37"/>
      <c r="F50" s="37"/>
      <c r="G50" s="43"/>
    </row>
    <row r="51" spans="1:7" s="1" customFormat="1" ht="18" customHeight="1" x14ac:dyDescent="0.25">
      <c r="B51" s="37"/>
      <c r="C51" s="37"/>
      <c r="D51" s="37"/>
      <c r="E51" s="37"/>
      <c r="F51" s="37"/>
      <c r="G51" s="43"/>
    </row>
    <row r="52" spans="1:7" s="1" customFormat="1" ht="18" hidden="1" customHeight="1" x14ac:dyDescent="0.25">
      <c r="B52" s="54">
        <f>B48-'UI Detail'!B322</f>
        <v>-6.4969062805175781E-6</v>
      </c>
      <c r="C52" s="54">
        <f>C48-'UI Detail'!C322</f>
        <v>2.2053718566894531E-6</v>
      </c>
      <c r="D52" s="54">
        <f>D48-'UI Detail'!D322</f>
        <v>0</v>
      </c>
      <c r="E52" s="55"/>
      <c r="F52" s="55"/>
      <c r="G52" s="43"/>
    </row>
    <row r="53" spans="1:7" s="1" customFormat="1" ht="18" customHeight="1" x14ac:dyDescent="0.25">
      <c r="B53" s="37"/>
      <c r="C53" s="37"/>
      <c r="D53" s="37"/>
      <c r="E53" s="37"/>
      <c r="F53" s="37"/>
      <c r="G53" s="43"/>
    </row>
    <row r="54" spans="1:7" s="1" customFormat="1" ht="18" customHeight="1" x14ac:dyDescent="0.25">
      <c r="B54" s="37"/>
      <c r="C54" s="37"/>
      <c r="D54" s="37"/>
      <c r="E54" s="37"/>
      <c r="F54" s="37"/>
      <c r="G54" s="43"/>
    </row>
    <row r="55" spans="1:7" s="1" customFormat="1" ht="18" customHeight="1" x14ac:dyDescent="0.25">
      <c r="B55" s="37"/>
      <c r="C55" s="37"/>
      <c r="D55" s="37"/>
      <c r="E55" s="37"/>
      <c r="F55" s="37"/>
      <c r="G55" s="43"/>
    </row>
    <row r="56" spans="1:7" s="1" customFormat="1" ht="18" customHeight="1" x14ac:dyDescent="0.25">
      <c r="B56" s="37"/>
      <c r="C56" s="37"/>
      <c r="D56" s="37"/>
      <c r="E56" s="37"/>
      <c r="F56" s="37"/>
      <c r="G56" s="43"/>
    </row>
    <row r="57" spans="1:7" s="1" customFormat="1" ht="18" customHeight="1" x14ac:dyDescent="0.25">
      <c r="B57" s="37"/>
      <c r="C57" s="37"/>
      <c r="D57" s="37"/>
      <c r="E57" s="37"/>
      <c r="F57" s="37"/>
      <c r="G57" s="43"/>
    </row>
    <row r="58" spans="1:7" s="1" customFormat="1" ht="18" customHeight="1" x14ac:dyDescent="0.25">
      <c r="B58" s="37"/>
      <c r="C58" s="37"/>
      <c r="D58" s="37"/>
      <c r="E58" s="37"/>
      <c r="F58" s="37"/>
      <c r="G58" s="43"/>
    </row>
    <row r="59" spans="1:7" s="1" customFormat="1" ht="18" customHeight="1" x14ac:dyDescent="0.25">
      <c r="B59" s="37"/>
      <c r="C59" s="37"/>
      <c r="D59" s="37"/>
      <c r="E59" s="37"/>
      <c r="F59" s="37"/>
      <c r="G59" s="43"/>
    </row>
    <row r="60" spans="1:7" s="1" customFormat="1" ht="18" customHeight="1" x14ac:dyDescent="0.25">
      <c r="B60" s="37"/>
      <c r="C60" s="37"/>
      <c r="D60" s="37"/>
      <c r="E60" s="37"/>
      <c r="F60" s="37"/>
      <c r="G60" s="43"/>
    </row>
    <row r="61" spans="1:7" s="1" customFormat="1" ht="18" customHeight="1" x14ac:dyDescent="0.25">
      <c r="B61" s="37"/>
      <c r="C61" s="37"/>
      <c r="D61" s="37"/>
      <c r="E61" s="37"/>
      <c r="F61" s="37"/>
      <c r="G61" s="43"/>
    </row>
    <row r="62" spans="1:7" s="1" customFormat="1" ht="18" customHeight="1" x14ac:dyDescent="0.25">
      <c r="B62" s="37"/>
      <c r="C62" s="37"/>
      <c r="D62" s="37"/>
      <c r="E62" s="37"/>
      <c r="F62" s="37"/>
      <c r="G62" s="43"/>
    </row>
    <row r="63" spans="1:7" s="1" customFormat="1" ht="18" customHeight="1" x14ac:dyDescent="0.25">
      <c r="B63" s="37"/>
      <c r="C63" s="37"/>
      <c r="D63" s="37"/>
      <c r="E63" s="37"/>
      <c r="F63" s="37"/>
      <c r="G63" s="43"/>
    </row>
    <row r="64" spans="1:7" s="1" customFormat="1" ht="18" customHeight="1" x14ac:dyDescent="0.25">
      <c r="B64" s="37"/>
      <c r="C64" s="37"/>
      <c r="D64" s="37"/>
      <c r="E64" s="37"/>
      <c r="F64" s="37"/>
      <c r="G64" s="43"/>
    </row>
    <row r="65" spans="7:7" s="1" customFormat="1" ht="18" customHeight="1" x14ac:dyDescent="0.25">
      <c r="G65" s="43"/>
    </row>
    <row r="66" spans="7:7" s="1" customFormat="1" ht="18" customHeight="1" x14ac:dyDescent="0.25">
      <c r="G66" s="43"/>
    </row>
    <row r="67" spans="7:7" s="1" customFormat="1" ht="18" customHeight="1" x14ac:dyDescent="0.25">
      <c r="G67" s="43"/>
    </row>
    <row r="68" spans="7:7" s="1" customFormat="1" ht="18" customHeight="1" x14ac:dyDescent="0.25">
      <c r="G68" s="43"/>
    </row>
    <row r="69" spans="7:7" s="1" customFormat="1" ht="18" customHeight="1" x14ac:dyDescent="0.25">
      <c r="G69" s="43"/>
    </row>
  </sheetData>
  <pageMargins left="0.7" right="0.7" top="0.75" bottom="0.75" header="0.3" footer="0.3"/>
  <pageSetup scale="77" fitToHeight="0" orientation="portrait" r:id="rId1"/>
  <headerFooter>
    <oddFooter>&amp;C&amp;"Arial,Regular"&amp;P of &amp;N&amp;R&amp;"Arial,Regular"&amp;A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I324"/>
  <sheetViews>
    <sheetView tabSelected="1" topLeftCell="A4" workbookViewId="0">
      <selection activeCell="K314" sqref="K314"/>
    </sheetView>
  </sheetViews>
  <sheetFormatPr defaultRowHeight="15" outlineLevelCol="1" x14ac:dyDescent="0.25"/>
  <cols>
    <col min="1" max="1" width="58.85546875" style="1" bestFit="1" customWidth="1"/>
    <col min="2" max="2" width="13.5703125" style="1" bestFit="1" customWidth="1"/>
    <col min="3" max="4" width="12.5703125" style="1" bestFit="1" customWidth="1"/>
    <col min="5" max="5" width="15.140625" style="1" hidden="1" customWidth="1" outlineLevel="1"/>
    <col min="6" max="6" width="12.5703125" style="1" hidden="1" customWidth="1" outlineLevel="1"/>
    <col min="7" max="7" width="13.5703125" style="1" hidden="1" customWidth="1" outlineLevel="1"/>
    <col min="8" max="8" width="12.5703125" style="1" hidden="1" customWidth="1" outlineLevel="1"/>
    <col min="9" max="9" width="13.5703125" style="1" bestFit="1" customWidth="1" collapsed="1"/>
  </cols>
  <sheetData>
    <row r="1" spans="1:9" s="1" customFormat="1" x14ac:dyDescent="0.25">
      <c r="A1" s="58" t="s">
        <v>338</v>
      </c>
      <c r="B1" s="58"/>
      <c r="C1" s="58"/>
      <c r="D1" s="58"/>
      <c r="E1" s="58"/>
      <c r="F1" s="58"/>
      <c r="G1" s="58"/>
      <c r="H1" s="58"/>
      <c r="I1" s="58"/>
    </row>
    <row r="2" spans="1:9" s="1" customFormat="1" x14ac:dyDescent="0.25">
      <c r="A2" s="58" t="s">
        <v>409</v>
      </c>
      <c r="B2" s="58"/>
      <c r="C2" s="58"/>
      <c r="D2" s="58"/>
      <c r="E2" s="58"/>
      <c r="F2" s="58"/>
      <c r="G2" s="58"/>
      <c r="H2" s="58"/>
      <c r="I2" s="58"/>
    </row>
    <row r="3" spans="1:9" s="1" customFormat="1" x14ac:dyDescent="0.25">
      <c r="A3" s="58" t="str">
        <f>Allocated!A3</f>
        <v>FOR 12 MONTHS ENDED DECEMBER 31, 2015</v>
      </c>
      <c r="B3" s="58"/>
      <c r="C3" s="58"/>
      <c r="D3" s="58"/>
      <c r="E3" s="58"/>
      <c r="F3" s="58"/>
      <c r="G3" s="58"/>
      <c r="H3" s="58"/>
      <c r="I3" s="58"/>
    </row>
    <row r="4" spans="1:9" s="1" customFormat="1" x14ac:dyDescent="0.25">
      <c r="A4" s="117" t="s">
        <v>410</v>
      </c>
      <c r="B4" s="118" t="s">
        <v>35</v>
      </c>
      <c r="C4" s="118" t="s">
        <v>411</v>
      </c>
      <c r="D4" s="118" t="s">
        <v>33</v>
      </c>
      <c r="E4" s="119" t="s">
        <v>412</v>
      </c>
      <c r="F4" s="119" t="s">
        <v>413</v>
      </c>
      <c r="G4" s="120" t="s">
        <v>414</v>
      </c>
      <c r="H4" s="120" t="s">
        <v>415</v>
      </c>
      <c r="I4" s="118" t="s">
        <v>333</v>
      </c>
    </row>
    <row r="5" spans="1:9" x14ac:dyDescent="0.25">
      <c r="B5" s="121"/>
      <c r="C5" s="121"/>
      <c r="D5" s="121"/>
      <c r="E5" s="121"/>
      <c r="F5" s="121"/>
      <c r="G5" s="121"/>
      <c r="H5" s="121"/>
      <c r="I5" s="121"/>
    </row>
    <row r="6" spans="1:9" x14ac:dyDescent="0.25">
      <c r="A6" s="122" t="s">
        <v>36</v>
      </c>
      <c r="B6" s="123"/>
      <c r="C6" s="123"/>
      <c r="D6" s="123"/>
      <c r="E6" s="123"/>
      <c r="F6" s="123"/>
      <c r="G6" s="123"/>
      <c r="H6" s="123"/>
      <c r="I6" s="123"/>
    </row>
    <row r="7" spans="1:9" x14ac:dyDescent="0.25">
      <c r="A7" s="124" t="s">
        <v>37</v>
      </c>
      <c r="B7" s="125"/>
      <c r="C7" s="125"/>
      <c r="D7" s="125"/>
      <c r="E7" s="126"/>
      <c r="F7" s="126"/>
      <c r="G7" s="126"/>
      <c r="H7" s="126"/>
      <c r="I7" s="125"/>
    </row>
    <row r="8" spans="1:9" x14ac:dyDescent="0.25">
      <c r="A8" s="124" t="s">
        <v>38</v>
      </c>
      <c r="B8" s="125">
        <v>1061117006.04</v>
      </c>
      <c r="C8" s="125">
        <v>0</v>
      </c>
      <c r="D8" s="125">
        <v>0</v>
      </c>
      <c r="E8" s="126">
        <v>0</v>
      </c>
      <c r="F8" s="126">
        <v>0</v>
      </c>
      <c r="G8" s="126">
        <v>1061117006.04</v>
      </c>
      <c r="H8" s="126">
        <v>0</v>
      </c>
      <c r="I8" s="125">
        <v>1061117006.04</v>
      </c>
    </row>
    <row r="9" spans="1:9" x14ac:dyDescent="0.25">
      <c r="A9" s="124" t="s">
        <v>39</v>
      </c>
      <c r="B9" s="125">
        <v>985404788.89999998</v>
      </c>
      <c r="C9" s="125">
        <v>0</v>
      </c>
      <c r="D9" s="125">
        <v>0</v>
      </c>
      <c r="E9" s="126">
        <v>0</v>
      </c>
      <c r="F9" s="126">
        <v>0</v>
      </c>
      <c r="G9" s="126">
        <v>985404788.89999998</v>
      </c>
      <c r="H9" s="126">
        <v>0</v>
      </c>
      <c r="I9" s="125">
        <v>985404788.89999998</v>
      </c>
    </row>
    <row r="10" spans="1:9" x14ac:dyDescent="0.25">
      <c r="A10" s="124" t="s">
        <v>40</v>
      </c>
      <c r="B10" s="125">
        <v>19890410.75</v>
      </c>
      <c r="C10" s="125">
        <v>0</v>
      </c>
      <c r="D10" s="125">
        <v>0</v>
      </c>
      <c r="E10" s="126">
        <v>0</v>
      </c>
      <c r="F10" s="126">
        <v>0</v>
      </c>
      <c r="G10" s="126">
        <v>19890410.75</v>
      </c>
      <c r="H10" s="126">
        <v>0</v>
      </c>
      <c r="I10" s="125">
        <v>19890410.75</v>
      </c>
    </row>
    <row r="11" spans="1:9" x14ac:dyDescent="0.25">
      <c r="A11" s="124" t="s">
        <v>41</v>
      </c>
      <c r="B11" s="125">
        <v>0</v>
      </c>
      <c r="C11" s="125">
        <v>597572434.80999994</v>
      </c>
      <c r="D11" s="125">
        <v>0</v>
      </c>
      <c r="E11" s="126">
        <v>0</v>
      </c>
      <c r="F11" s="126">
        <v>0</v>
      </c>
      <c r="G11" s="126">
        <v>0</v>
      </c>
      <c r="H11" s="126">
        <v>597572434.80999994</v>
      </c>
      <c r="I11" s="125">
        <v>597572434.80999994</v>
      </c>
    </row>
    <row r="12" spans="1:9" x14ac:dyDescent="0.25">
      <c r="A12" s="124" t="s">
        <v>42</v>
      </c>
      <c r="B12" s="125">
        <v>0</v>
      </c>
      <c r="C12" s="125">
        <v>290464124.549999</v>
      </c>
      <c r="D12" s="125">
        <v>0</v>
      </c>
      <c r="E12" s="126">
        <v>0</v>
      </c>
      <c r="F12" s="126">
        <v>0</v>
      </c>
      <c r="G12" s="126">
        <v>0</v>
      </c>
      <c r="H12" s="126">
        <v>290464124.549999</v>
      </c>
      <c r="I12" s="125">
        <v>290464124.549999</v>
      </c>
    </row>
    <row r="13" spans="1:9" x14ac:dyDescent="0.25">
      <c r="A13" s="124" t="s">
        <v>43</v>
      </c>
      <c r="B13" s="125">
        <v>0</v>
      </c>
      <c r="C13" s="125">
        <v>18665572.289999999</v>
      </c>
      <c r="D13" s="125">
        <v>0</v>
      </c>
      <c r="E13" s="126">
        <v>0</v>
      </c>
      <c r="F13" s="126">
        <v>0</v>
      </c>
      <c r="G13" s="126">
        <v>0</v>
      </c>
      <c r="H13" s="126">
        <v>18665572.289999999</v>
      </c>
      <c r="I13" s="125">
        <v>18665572.289999999</v>
      </c>
    </row>
    <row r="14" spans="1:9" x14ac:dyDescent="0.25">
      <c r="A14" s="124" t="s">
        <v>44</v>
      </c>
      <c r="B14" s="125">
        <v>2066412205.68999</v>
      </c>
      <c r="C14" s="125">
        <v>906702131.64999998</v>
      </c>
      <c r="D14" s="125">
        <v>0</v>
      </c>
      <c r="E14" s="126">
        <v>0</v>
      </c>
      <c r="F14" s="126">
        <v>0</v>
      </c>
      <c r="G14" s="126">
        <v>2066412205.68999</v>
      </c>
      <c r="H14" s="126">
        <v>906702131.64999998</v>
      </c>
      <c r="I14" s="125">
        <v>2973114337.3399901</v>
      </c>
    </row>
    <row r="15" spans="1:9" x14ac:dyDescent="0.25">
      <c r="A15" s="127" t="s">
        <v>45</v>
      </c>
      <c r="B15" s="125"/>
      <c r="C15" s="125"/>
      <c r="D15" s="125"/>
      <c r="E15" s="126"/>
      <c r="F15" s="126"/>
      <c r="G15" s="126"/>
      <c r="H15" s="126"/>
      <c r="I15" s="125"/>
    </row>
    <row r="16" spans="1:9" x14ac:dyDescent="0.25">
      <c r="A16" s="124" t="s">
        <v>46</v>
      </c>
      <c r="B16" s="128">
        <v>325564.68</v>
      </c>
      <c r="C16" s="128">
        <v>0</v>
      </c>
      <c r="D16" s="128">
        <v>0</v>
      </c>
      <c r="E16" s="129">
        <v>0</v>
      </c>
      <c r="F16" s="129">
        <v>0</v>
      </c>
      <c r="G16" s="129">
        <v>325564.68</v>
      </c>
      <c r="H16" s="129">
        <v>0</v>
      </c>
      <c r="I16" s="128">
        <v>325564.68</v>
      </c>
    </row>
    <row r="17" spans="1:9" x14ac:dyDescent="0.25">
      <c r="A17" s="122" t="s">
        <v>47</v>
      </c>
      <c r="B17" s="125">
        <v>325564.68</v>
      </c>
      <c r="C17" s="125">
        <v>0</v>
      </c>
      <c r="D17" s="125">
        <v>0</v>
      </c>
      <c r="E17" s="130">
        <v>0</v>
      </c>
      <c r="F17" s="130">
        <v>0</v>
      </c>
      <c r="G17" s="130">
        <v>325564.68</v>
      </c>
      <c r="H17" s="130">
        <v>0</v>
      </c>
      <c r="I17" s="125">
        <v>325564.68</v>
      </c>
    </row>
    <row r="18" spans="1:9" x14ac:dyDescent="0.25">
      <c r="A18" s="127" t="s">
        <v>48</v>
      </c>
      <c r="B18" s="125"/>
      <c r="C18" s="125"/>
      <c r="D18" s="125"/>
      <c r="E18" s="126"/>
      <c r="F18" s="126"/>
      <c r="G18" s="126"/>
      <c r="H18" s="126"/>
      <c r="I18" s="125"/>
    </row>
    <row r="19" spans="1:9" x14ac:dyDescent="0.25">
      <c r="A19" s="124" t="s">
        <v>49</v>
      </c>
      <c r="B19" s="128">
        <v>46666388.579999901</v>
      </c>
      <c r="C19" s="128">
        <v>0</v>
      </c>
      <c r="D19" s="128">
        <v>0</v>
      </c>
      <c r="E19" s="129">
        <v>0</v>
      </c>
      <c r="F19" s="129">
        <v>0</v>
      </c>
      <c r="G19" s="129">
        <v>46666388.579999901</v>
      </c>
      <c r="H19" s="129">
        <v>0</v>
      </c>
      <c r="I19" s="128">
        <v>46666388.579999901</v>
      </c>
    </row>
    <row r="20" spans="1:9" x14ac:dyDescent="0.25">
      <c r="A20" s="122" t="s">
        <v>50</v>
      </c>
      <c r="B20" s="125">
        <v>146661764.58000001</v>
      </c>
      <c r="C20" s="125">
        <v>0</v>
      </c>
      <c r="D20" s="125">
        <v>0</v>
      </c>
      <c r="E20" s="130">
        <v>0</v>
      </c>
      <c r="F20" s="130">
        <v>0</v>
      </c>
      <c r="G20" s="130">
        <v>146661764.58000001</v>
      </c>
      <c r="H20" s="130">
        <v>0</v>
      </c>
      <c r="I20" s="125">
        <v>146661764.58000001</v>
      </c>
    </row>
    <row r="21" spans="1:9" x14ac:dyDescent="0.25">
      <c r="A21" s="124" t="s">
        <v>51</v>
      </c>
      <c r="B21" s="125">
        <v>193328153.16</v>
      </c>
      <c r="C21" s="125">
        <v>0</v>
      </c>
      <c r="D21" s="125">
        <v>0</v>
      </c>
      <c r="E21" s="126">
        <v>0</v>
      </c>
      <c r="F21" s="126">
        <v>0</v>
      </c>
      <c r="G21" s="126">
        <v>193328153.16</v>
      </c>
      <c r="H21" s="126">
        <v>0</v>
      </c>
      <c r="I21" s="125">
        <v>193328153.16</v>
      </c>
    </row>
    <row r="22" spans="1:9" x14ac:dyDescent="0.25">
      <c r="A22" s="127" t="s">
        <v>52</v>
      </c>
      <c r="B22" s="125"/>
      <c r="C22" s="125"/>
      <c r="D22" s="125"/>
      <c r="E22" s="126"/>
      <c r="F22" s="126"/>
      <c r="G22" s="126"/>
      <c r="H22" s="126"/>
      <c r="I22" s="125"/>
    </row>
    <row r="23" spans="1:9" x14ac:dyDescent="0.25">
      <c r="A23" s="124" t="s">
        <v>53</v>
      </c>
      <c r="B23" s="128">
        <v>0</v>
      </c>
      <c r="C23" s="128">
        <v>0</v>
      </c>
      <c r="D23" s="128">
        <v>0</v>
      </c>
      <c r="E23" s="129">
        <v>0</v>
      </c>
      <c r="F23" s="129">
        <v>0</v>
      </c>
      <c r="G23" s="129">
        <v>0</v>
      </c>
      <c r="H23" s="129">
        <v>0</v>
      </c>
      <c r="I23" s="128">
        <v>0</v>
      </c>
    </row>
    <row r="24" spans="1:9" x14ac:dyDescent="0.25">
      <c r="A24" s="124" t="s">
        <v>54</v>
      </c>
      <c r="B24" s="125">
        <v>2746073.44</v>
      </c>
      <c r="C24" s="125">
        <v>0</v>
      </c>
      <c r="D24" s="125">
        <v>0</v>
      </c>
      <c r="E24" s="130">
        <v>0</v>
      </c>
      <c r="F24" s="130">
        <v>0</v>
      </c>
      <c r="G24" s="130">
        <v>2746073.44</v>
      </c>
      <c r="H24" s="130">
        <v>0</v>
      </c>
      <c r="I24" s="125">
        <v>2746073.44</v>
      </c>
    </row>
    <row r="25" spans="1:9" x14ac:dyDescent="0.25">
      <c r="A25" s="124" t="s">
        <v>55</v>
      </c>
      <c r="B25" s="125">
        <v>15029277.029999999</v>
      </c>
      <c r="C25" s="125">
        <v>0</v>
      </c>
      <c r="D25" s="125">
        <v>0</v>
      </c>
      <c r="E25" s="126">
        <v>0</v>
      </c>
      <c r="F25" s="126">
        <v>0</v>
      </c>
      <c r="G25" s="126">
        <v>15029277.029999999</v>
      </c>
      <c r="H25" s="126">
        <v>0</v>
      </c>
      <c r="I25" s="125">
        <v>15029277.029999999</v>
      </c>
    </row>
    <row r="26" spans="1:9" x14ac:dyDescent="0.25">
      <c r="A26" s="124" t="s">
        <v>56</v>
      </c>
      <c r="B26" s="125">
        <v>16211355.0399999</v>
      </c>
      <c r="C26" s="125">
        <v>0</v>
      </c>
      <c r="D26" s="125">
        <v>0</v>
      </c>
      <c r="E26" s="126">
        <v>0</v>
      </c>
      <c r="F26" s="126">
        <v>0</v>
      </c>
      <c r="G26" s="126">
        <v>16211355.0399999</v>
      </c>
      <c r="H26" s="126">
        <v>0</v>
      </c>
      <c r="I26" s="125">
        <v>16211355.0399999</v>
      </c>
    </row>
    <row r="27" spans="1:9" x14ac:dyDescent="0.25">
      <c r="A27" s="124" t="s">
        <v>57</v>
      </c>
      <c r="B27" s="125">
        <v>6747288.4399999902</v>
      </c>
      <c r="C27" s="125">
        <v>0</v>
      </c>
      <c r="D27" s="125">
        <v>0</v>
      </c>
      <c r="E27" s="126">
        <v>0</v>
      </c>
      <c r="F27" s="126">
        <v>0</v>
      </c>
      <c r="G27" s="126">
        <v>6747288.4399999902</v>
      </c>
      <c r="H27" s="126">
        <v>0</v>
      </c>
      <c r="I27" s="125">
        <v>6747288.4399999902</v>
      </c>
    </row>
    <row r="28" spans="1:9" x14ac:dyDescent="0.25">
      <c r="A28" s="124" t="s">
        <v>334</v>
      </c>
      <c r="B28" s="125">
        <v>0</v>
      </c>
      <c r="C28" s="125">
        <v>0</v>
      </c>
      <c r="D28" s="125">
        <v>0</v>
      </c>
      <c r="E28" s="126">
        <v>0</v>
      </c>
      <c r="F28" s="126">
        <v>0</v>
      </c>
      <c r="G28" s="126">
        <v>0</v>
      </c>
      <c r="H28" s="126">
        <v>0</v>
      </c>
      <c r="I28" s="125">
        <v>0</v>
      </c>
    </row>
    <row r="29" spans="1:9" x14ac:dyDescent="0.25">
      <c r="A29" s="124" t="s">
        <v>335</v>
      </c>
      <c r="B29" s="125">
        <v>4284178.1099999901</v>
      </c>
      <c r="C29" s="125">
        <v>0</v>
      </c>
      <c r="D29" s="125">
        <v>0</v>
      </c>
      <c r="E29" s="126">
        <v>0</v>
      </c>
      <c r="F29" s="126">
        <v>0</v>
      </c>
      <c r="G29" s="126">
        <v>4284178.1099999901</v>
      </c>
      <c r="H29" s="126">
        <v>0</v>
      </c>
      <c r="I29" s="125">
        <v>4284178.1099999901</v>
      </c>
    </row>
    <row r="30" spans="1:9" x14ac:dyDescent="0.25">
      <c r="A30" s="124" t="s">
        <v>58</v>
      </c>
      <c r="B30" s="125">
        <v>0</v>
      </c>
      <c r="C30" s="125">
        <v>1319837.94</v>
      </c>
      <c r="D30" s="125">
        <v>0</v>
      </c>
      <c r="E30" s="126">
        <v>0</v>
      </c>
      <c r="F30" s="126">
        <v>0</v>
      </c>
      <c r="G30" s="126">
        <v>0</v>
      </c>
      <c r="H30" s="126">
        <v>1319837.94</v>
      </c>
      <c r="I30" s="125">
        <v>1319837.94</v>
      </c>
    </row>
    <row r="31" spans="1:9" x14ac:dyDescent="0.25">
      <c r="A31" s="124" t="s">
        <v>59</v>
      </c>
      <c r="B31" s="125">
        <v>0</v>
      </c>
      <c r="C31" s="125">
        <v>4904835.18</v>
      </c>
      <c r="D31" s="125">
        <v>0</v>
      </c>
      <c r="E31" s="126">
        <v>0</v>
      </c>
      <c r="F31" s="126">
        <v>0</v>
      </c>
      <c r="G31" s="126">
        <v>0</v>
      </c>
      <c r="H31" s="126">
        <v>4904835.18</v>
      </c>
      <c r="I31" s="125">
        <v>4904835.18</v>
      </c>
    </row>
    <row r="32" spans="1:9" x14ac:dyDescent="0.25">
      <c r="A32" s="124" t="s">
        <v>60</v>
      </c>
      <c r="B32" s="125">
        <v>0</v>
      </c>
      <c r="C32" s="125">
        <v>980178</v>
      </c>
      <c r="D32" s="125">
        <v>0</v>
      </c>
      <c r="E32" s="126">
        <v>0</v>
      </c>
      <c r="F32" s="126">
        <v>0</v>
      </c>
      <c r="G32" s="126">
        <v>0</v>
      </c>
      <c r="H32" s="126">
        <v>980178</v>
      </c>
      <c r="I32" s="125">
        <v>980178</v>
      </c>
    </row>
    <row r="33" spans="1:9" x14ac:dyDescent="0.25">
      <c r="A33" s="124" t="s">
        <v>61</v>
      </c>
      <c r="B33" s="125">
        <v>0</v>
      </c>
      <c r="C33" s="125">
        <v>7111256.71</v>
      </c>
      <c r="D33" s="125">
        <v>0</v>
      </c>
      <c r="E33" s="126">
        <v>0</v>
      </c>
      <c r="F33" s="126">
        <v>0</v>
      </c>
      <c r="G33" s="126">
        <v>0</v>
      </c>
      <c r="H33" s="126">
        <v>7111256.71</v>
      </c>
      <c r="I33" s="125">
        <v>7111256.71</v>
      </c>
    </row>
    <row r="34" spans="1:9" x14ac:dyDescent="0.25">
      <c r="A34" s="127" t="s">
        <v>62</v>
      </c>
      <c r="B34" s="125">
        <v>0</v>
      </c>
      <c r="C34" s="125">
        <v>26530324.41</v>
      </c>
      <c r="D34" s="125">
        <v>0</v>
      </c>
      <c r="E34" s="126">
        <v>0</v>
      </c>
      <c r="F34" s="126">
        <v>0</v>
      </c>
      <c r="G34" s="126">
        <v>0</v>
      </c>
      <c r="H34" s="126">
        <v>26530324.41</v>
      </c>
      <c r="I34" s="125">
        <v>26530324.41</v>
      </c>
    </row>
    <row r="35" spans="1:9" x14ac:dyDescent="0.25">
      <c r="A35" s="124" t="s">
        <v>63</v>
      </c>
      <c r="B35" s="128">
        <v>45018172.060000002</v>
      </c>
      <c r="C35" s="128">
        <v>40846432.240000002</v>
      </c>
      <c r="D35" s="128">
        <v>0</v>
      </c>
      <c r="E35" s="129">
        <v>0</v>
      </c>
      <c r="F35" s="129">
        <v>0</v>
      </c>
      <c r="G35" s="129">
        <v>45018172.060000002</v>
      </c>
      <c r="H35" s="129">
        <v>40846432.240000002</v>
      </c>
      <c r="I35" s="128">
        <v>85864604.299999997</v>
      </c>
    </row>
    <row r="36" spans="1:9" ht="15.75" thickBot="1" x14ac:dyDescent="0.3">
      <c r="A36" s="131" t="s">
        <v>64</v>
      </c>
      <c r="B36" s="132">
        <v>2305084095.5900002</v>
      </c>
      <c r="C36" s="132">
        <v>947548563.88999999</v>
      </c>
      <c r="D36" s="132">
        <v>0</v>
      </c>
      <c r="E36" s="133">
        <v>0</v>
      </c>
      <c r="F36" s="133">
        <v>0</v>
      </c>
      <c r="G36" s="133">
        <v>2305084095.5900002</v>
      </c>
      <c r="H36" s="133">
        <v>947548563.88999999</v>
      </c>
      <c r="I36" s="132">
        <v>3252632659.48</v>
      </c>
    </row>
    <row r="37" spans="1:9" ht="15.75" thickTop="1" x14ac:dyDescent="0.25">
      <c r="A37" s="134"/>
      <c r="B37" s="135"/>
      <c r="C37" s="135"/>
      <c r="D37" s="135"/>
      <c r="E37" s="130"/>
      <c r="F37" s="130"/>
      <c r="G37" s="130"/>
      <c r="H37" s="130"/>
      <c r="I37" s="135"/>
    </row>
    <row r="38" spans="1:9" x14ac:dyDescent="0.25">
      <c r="A38" s="136" t="s">
        <v>65</v>
      </c>
      <c r="B38" s="125"/>
      <c r="C38" s="125"/>
      <c r="D38" s="125"/>
      <c r="E38" s="130"/>
      <c r="F38" s="130"/>
      <c r="G38" s="130"/>
      <c r="H38" s="130"/>
      <c r="I38" s="125"/>
    </row>
    <row r="39" spans="1:9" x14ac:dyDescent="0.25">
      <c r="A39" s="137" t="s">
        <v>66</v>
      </c>
      <c r="B39" s="125"/>
      <c r="C39" s="125"/>
      <c r="D39" s="125"/>
      <c r="E39" s="130"/>
      <c r="F39" s="130"/>
      <c r="G39" s="130"/>
      <c r="H39" s="130"/>
      <c r="I39" s="125"/>
    </row>
    <row r="40" spans="1:9" x14ac:dyDescent="0.25">
      <c r="A40" s="138" t="s">
        <v>67</v>
      </c>
      <c r="B40" s="125">
        <v>79989980.2299999</v>
      </c>
      <c r="C40" s="125">
        <v>0</v>
      </c>
      <c r="D40" s="125">
        <v>0</v>
      </c>
      <c r="E40" s="126">
        <v>0</v>
      </c>
      <c r="F40" s="126">
        <v>0</v>
      </c>
      <c r="G40" s="126">
        <v>79989980.2299999</v>
      </c>
      <c r="H40" s="126">
        <v>0</v>
      </c>
      <c r="I40" s="125">
        <v>79989980.2299999</v>
      </c>
    </row>
    <row r="41" spans="1:9" x14ac:dyDescent="0.25">
      <c r="A41" s="139" t="s">
        <v>68</v>
      </c>
      <c r="B41" s="125">
        <v>169917384.02000001</v>
      </c>
      <c r="C41" s="125">
        <v>0</v>
      </c>
      <c r="D41" s="125">
        <v>0</v>
      </c>
      <c r="E41" s="126">
        <v>0</v>
      </c>
      <c r="F41" s="126">
        <v>0</v>
      </c>
      <c r="G41" s="126">
        <v>169917384.02000001</v>
      </c>
      <c r="H41" s="126">
        <v>0</v>
      </c>
      <c r="I41" s="125">
        <v>169917384.02000001</v>
      </c>
    </row>
    <row r="42" spans="1:9" x14ac:dyDescent="0.25">
      <c r="A42" s="138" t="s">
        <v>69</v>
      </c>
      <c r="B42" s="128">
        <v>249907364.24999899</v>
      </c>
      <c r="C42" s="128">
        <v>0</v>
      </c>
      <c r="D42" s="128">
        <v>0</v>
      </c>
      <c r="E42" s="129">
        <v>0</v>
      </c>
      <c r="F42" s="129">
        <v>0</v>
      </c>
      <c r="G42" s="129">
        <v>249907364.24999899</v>
      </c>
      <c r="H42" s="129">
        <v>0</v>
      </c>
      <c r="I42" s="128">
        <v>249907364.24999899</v>
      </c>
    </row>
    <row r="43" spans="1:9" x14ac:dyDescent="0.25">
      <c r="A43" s="137" t="s">
        <v>70</v>
      </c>
      <c r="B43" s="125"/>
      <c r="C43" s="125"/>
      <c r="D43" s="125"/>
      <c r="E43" s="130"/>
      <c r="F43" s="130"/>
      <c r="G43" s="130"/>
      <c r="H43" s="130"/>
      <c r="I43" s="125"/>
    </row>
    <row r="44" spans="1:9" x14ac:dyDescent="0.25">
      <c r="A44" s="138" t="s">
        <v>71</v>
      </c>
      <c r="B44" s="125">
        <v>524023339.05999899</v>
      </c>
      <c r="C44" s="125">
        <v>0</v>
      </c>
      <c r="D44" s="125">
        <v>0</v>
      </c>
      <c r="E44" s="126">
        <v>0</v>
      </c>
      <c r="F44" s="126">
        <v>0</v>
      </c>
      <c r="G44" s="126">
        <v>524023339.05999899</v>
      </c>
      <c r="H44" s="126">
        <v>0</v>
      </c>
      <c r="I44" s="125">
        <v>524023339.05999899</v>
      </c>
    </row>
    <row r="45" spans="1:9" x14ac:dyDescent="0.25">
      <c r="A45" s="138" t="s">
        <v>72</v>
      </c>
      <c r="B45" s="125">
        <v>10066230.199999999</v>
      </c>
      <c r="C45" s="125">
        <v>0</v>
      </c>
      <c r="D45" s="125">
        <v>0</v>
      </c>
      <c r="E45" s="126">
        <v>0</v>
      </c>
      <c r="F45" s="126">
        <v>0</v>
      </c>
      <c r="G45" s="126">
        <v>10066230.199999999</v>
      </c>
      <c r="H45" s="126">
        <v>0</v>
      </c>
      <c r="I45" s="125">
        <v>10066230.199999999</v>
      </c>
    </row>
    <row r="46" spans="1:9" x14ac:dyDescent="0.25">
      <c r="A46" s="138" t="s">
        <v>73</v>
      </c>
      <c r="B46" s="125">
        <v>0</v>
      </c>
      <c r="C46" s="125">
        <v>361213848.27999997</v>
      </c>
      <c r="D46" s="125">
        <v>0</v>
      </c>
      <c r="E46" s="126">
        <v>0</v>
      </c>
      <c r="F46" s="126">
        <v>0</v>
      </c>
      <c r="G46" s="126">
        <v>0</v>
      </c>
      <c r="H46" s="126">
        <v>361213848.27999997</v>
      </c>
      <c r="I46" s="125">
        <v>361213848.27999997</v>
      </c>
    </row>
    <row r="47" spans="1:9" x14ac:dyDescent="0.25">
      <c r="A47" s="138" t="s">
        <v>74</v>
      </c>
      <c r="B47" s="125">
        <v>0</v>
      </c>
      <c r="C47" s="125">
        <v>61010.28</v>
      </c>
      <c r="D47" s="125">
        <v>0</v>
      </c>
      <c r="E47" s="126">
        <v>0</v>
      </c>
      <c r="F47" s="126">
        <v>0</v>
      </c>
      <c r="G47" s="126">
        <v>0</v>
      </c>
      <c r="H47" s="126">
        <v>61010.28</v>
      </c>
      <c r="I47" s="125">
        <v>61010.28</v>
      </c>
    </row>
    <row r="48" spans="1:9" x14ac:dyDescent="0.25">
      <c r="A48" s="138" t="s">
        <v>75</v>
      </c>
      <c r="B48" s="125">
        <v>0</v>
      </c>
      <c r="C48" s="125">
        <v>33572232.189999998</v>
      </c>
      <c r="D48" s="125">
        <v>0</v>
      </c>
      <c r="E48" s="126">
        <v>0</v>
      </c>
      <c r="F48" s="126">
        <v>0</v>
      </c>
      <c r="G48" s="126">
        <v>0</v>
      </c>
      <c r="H48" s="126">
        <v>33572232.189999998</v>
      </c>
      <c r="I48" s="125">
        <v>33572232.189999998</v>
      </c>
    </row>
    <row r="49" spans="1:9" x14ac:dyDescent="0.25">
      <c r="A49" s="138" t="s">
        <v>76</v>
      </c>
      <c r="B49" s="125">
        <v>0</v>
      </c>
      <c r="C49" s="125">
        <v>52102812.879999898</v>
      </c>
      <c r="D49" s="125">
        <v>0</v>
      </c>
      <c r="E49" s="126">
        <v>0</v>
      </c>
      <c r="F49" s="126">
        <v>0</v>
      </c>
      <c r="G49" s="126">
        <v>0</v>
      </c>
      <c r="H49" s="126">
        <v>52102812.879999898</v>
      </c>
      <c r="I49" s="125">
        <v>52102812.879999898</v>
      </c>
    </row>
    <row r="50" spans="1:9" x14ac:dyDescent="0.25">
      <c r="A50" s="139" t="s">
        <v>77</v>
      </c>
      <c r="B50" s="125">
        <v>0</v>
      </c>
      <c r="C50" s="125">
        <v>-43640087.649999999</v>
      </c>
      <c r="D50" s="125">
        <v>0</v>
      </c>
      <c r="E50" s="126">
        <v>0</v>
      </c>
      <c r="F50" s="126">
        <v>0</v>
      </c>
      <c r="G50" s="126">
        <v>0</v>
      </c>
      <c r="H50" s="126">
        <v>-43640087.649999999</v>
      </c>
      <c r="I50" s="125">
        <v>-43640087.649999999</v>
      </c>
    </row>
    <row r="51" spans="1:9" x14ac:dyDescent="0.25">
      <c r="A51" s="138" t="s">
        <v>78</v>
      </c>
      <c r="B51" s="128">
        <v>534089569.25999898</v>
      </c>
      <c r="C51" s="128">
        <v>403309815.97999901</v>
      </c>
      <c r="D51" s="128">
        <v>0</v>
      </c>
      <c r="E51" s="129">
        <v>0</v>
      </c>
      <c r="F51" s="129">
        <v>0</v>
      </c>
      <c r="G51" s="129">
        <v>534089569.25999898</v>
      </c>
      <c r="H51" s="129">
        <v>403309815.97999901</v>
      </c>
      <c r="I51" s="128">
        <v>937399385.23999906</v>
      </c>
    </row>
    <row r="52" spans="1:9" x14ac:dyDescent="0.25">
      <c r="A52" s="137" t="s">
        <v>79</v>
      </c>
      <c r="B52" s="125"/>
      <c r="C52" s="125"/>
      <c r="D52" s="125"/>
      <c r="E52" s="130"/>
      <c r="F52" s="130"/>
      <c r="G52" s="130"/>
      <c r="H52" s="130"/>
      <c r="I52" s="125"/>
    </row>
    <row r="53" spans="1:9" x14ac:dyDescent="0.25">
      <c r="A53" s="139" t="s">
        <v>80</v>
      </c>
      <c r="B53" s="125">
        <v>110658354.28999899</v>
      </c>
      <c r="C53" s="125">
        <v>0</v>
      </c>
      <c r="D53" s="125">
        <v>0</v>
      </c>
      <c r="E53" s="126">
        <v>0</v>
      </c>
      <c r="F53" s="126">
        <v>0</v>
      </c>
      <c r="G53" s="126">
        <v>110658354.28999899</v>
      </c>
      <c r="H53" s="126">
        <v>0</v>
      </c>
      <c r="I53" s="125">
        <v>110658354.28999899</v>
      </c>
    </row>
    <row r="54" spans="1:9" x14ac:dyDescent="0.25">
      <c r="A54" s="138" t="s">
        <v>81</v>
      </c>
      <c r="B54" s="128">
        <v>110658354.28999899</v>
      </c>
      <c r="C54" s="128">
        <v>0</v>
      </c>
      <c r="D54" s="128">
        <v>0</v>
      </c>
      <c r="E54" s="129">
        <v>0</v>
      </c>
      <c r="F54" s="129">
        <v>0</v>
      </c>
      <c r="G54" s="129">
        <v>110658354.28999899</v>
      </c>
      <c r="H54" s="129">
        <v>0</v>
      </c>
      <c r="I54" s="128">
        <v>110658354.28999899</v>
      </c>
    </row>
    <row r="55" spans="1:9" x14ac:dyDescent="0.25">
      <c r="A55" s="137" t="s">
        <v>82</v>
      </c>
      <c r="B55" s="125"/>
      <c r="C55" s="125"/>
      <c r="D55" s="125"/>
      <c r="E55" s="130"/>
      <c r="F55" s="130"/>
      <c r="G55" s="130"/>
      <c r="H55" s="130"/>
      <c r="I55" s="125"/>
    </row>
    <row r="56" spans="1:9" x14ac:dyDescent="0.25">
      <c r="A56" s="139" t="s">
        <v>83</v>
      </c>
      <c r="B56" s="140">
        <v>-112472707.31999999</v>
      </c>
      <c r="C56" s="140">
        <v>0</v>
      </c>
      <c r="D56" s="140">
        <v>0</v>
      </c>
      <c r="E56" s="141">
        <v>0</v>
      </c>
      <c r="F56" s="141">
        <v>0</v>
      </c>
      <c r="G56" s="141">
        <v>-112472707.31999999</v>
      </c>
      <c r="H56" s="141">
        <v>0</v>
      </c>
      <c r="I56" s="140">
        <v>-112472707.31999999</v>
      </c>
    </row>
    <row r="57" spans="1:9" x14ac:dyDescent="0.25">
      <c r="A57" s="139" t="s">
        <v>84</v>
      </c>
      <c r="B57" s="125">
        <v>-112472707.31999999</v>
      </c>
      <c r="C57" s="125">
        <v>0</v>
      </c>
      <c r="D57" s="125">
        <v>0</v>
      </c>
      <c r="E57" s="126">
        <v>0</v>
      </c>
      <c r="F57" s="126">
        <v>0</v>
      </c>
      <c r="G57" s="126">
        <v>-112472707.31999999</v>
      </c>
      <c r="H57" s="126">
        <v>0</v>
      </c>
      <c r="I57" s="125">
        <v>-112472707.31999999</v>
      </c>
    </row>
    <row r="58" spans="1:9" x14ac:dyDescent="0.25">
      <c r="A58" s="136" t="s">
        <v>85</v>
      </c>
      <c r="B58" s="142">
        <v>782182580.48000002</v>
      </c>
      <c r="C58" s="142">
        <v>403309815.97999901</v>
      </c>
      <c r="D58" s="142">
        <v>0</v>
      </c>
      <c r="E58" s="143">
        <v>0</v>
      </c>
      <c r="F58" s="143">
        <v>0</v>
      </c>
      <c r="G58" s="143">
        <v>782182580.48000002</v>
      </c>
      <c r="H58" s="143">
        <v>403309815.97999901</v>
      </c>
      <c r="I58" s="142">
        <v>1185492396.46</v>
      </c>
    </row>
    <row r="59" spans="1:9" x14ac:dyDescent="0.25">
      <c r="A59" s="139"/>
      <c r="B59" s="140"/>
      <c r="C59" s="140"/>
      <c r="D59" s="140"/>
      <c r="E59" s="141"/>
      <c r="F59" s="141"/>
      <c r="G59" s="141"/>
      <c r="H59" s="141"/>
      <c r="I59" s="140"/>
    </row>
    <row r="60" spans="1:9" ht="15.75" thickBot="1" x14ac:dyDescent="0.3">
      <c r="A60" s="144" t="s">
        <v>86</v>
      </c>
      <c r="B60" s="145">
        <v>1522901515.1099899</v>
      </c>
      <c r="C60" s="145">
        <v>544238747.90999997</v>
      </c>
      <c r="D60" s="145">
        <v>0</v>
      </c>
      <c r="E60" s="146">
        <v>0</v>
      </c>
      <c r="F60" s="146">
        <v>0</v>
      </c>
      <c r="G60" s="146">
        <v>1522901515.1099899</v>
      </c>
      <c r="H60" s="146">
        <v>544238747.90999997</v>
      </c>
      <c r="I60" s="145">
        <v>2067140263.01999</v>
      </c>
    </row>
    <row r="61" spans="1:9" ht="15.75" thickTop="1" x14ac:dyDescent="0.25">
      <c r="A61" s="138"/>
      <c r="B61" s="125"/>
      <c r="C61" s="125"/>
      <c r="D61" s="125"/>
      <c r="E61" s="130"/>
      <c r="F61" s="130"/>
      <c r="G61" s="130"/>
      <c r="H61" s="130"/>
      <c r="I61" s="125"/>
    </row>
    <row r="62" spans="1:9" x14ac:dyDescent="0.25">
      <c r="A62" s="136" t="s">
        <v>87</v>
      </c>
      <c r="B62" s="125"/>
      <c r="C62" s="125"/>
      <c r="D62" s="125"/>
      <c r="E62" s="130"/>
      <c r="F62" s="130"/>
      <c r="G62" s="130"/>
      <c r="H62" s="130"/>
      <c r="I62" s="125"/>
    </row>
    <row r="63" spans="1:9" x14ac:dyDescent="0.25">
      <c r="A63" s="138" t="s">
        <v>88</v>
      </c>
      <c r="B63" s="125"/>
      <c r="C63" s="125"/>
      <c r="D63" s="125"/>
      <c r="E63" s="130"/>
      <c r="F63" s="130"/>
      <c r="G63" s="130"/>
      <c r="H63" s="130"/>
      <c r="I63" s="125"/>
    </row>
    <row r="64" spans="1:9" x14ac:dyDescent="0.25">
      <c r="A64" s="137" t="s">
        <v>89</v>
      </c>
      <c r="B64" s="125"/>
      <c r="C64" s="125"/>
      <c r="D64" s="125"/>
      <c r="E64" s="130"/>
      <c r="F64" s="130"/>
      <c r="G64" s="130"/>
      <c r="H64" s="130"/>
      <c r="I64" s="125"/>
    </row>
    <row r="65" spans="1:9" x14ac:dyDescent="0.25">
      <c r="A65" s="138" t="s">
        <v>90</v>
      </c>
      <c r="B65" s="125">
        <v>2076591.24</v>
      </c>
      <c r="C65" s="125">
        <v>0</v>
      </c>
      <c r="D65" s="125">
        <v>0</v>
      </c>
      <c r="E65" s="126">
        <v>0</v>
      </c>
      <c r="F65" s="126">
        <v>0</v>
      </c>
      <c r="G65" s="126">
        <v>2076591.24</v>
      </c>
      <c r="H65" s="126">
        <v>0</v>
      </c>
      <c r="I65" s="125">
        <v>2076591.24</v>
      </c>
    </row>
    <row r="66" spans="1:9" x14ac:dyDescent="0.25">
      <c r="A66" s="138" t="s">
        <v>91</v>
      </c>
      <c r="B66" s="125">
        <v>9180411.1099999994</v>
      </c>
      <c r="C66" s="125">
        <v>0</v>
      </c>
      <c r="D66" s="125">
        <v>0</v>
      </c>
      <c r="E66" s="126">
        <v>0</v>
      </c>
      <c r="F66" s="126">
        <v>0</v>
      </c>
      <c r="G66" s="126">
        <v>9180411.1099999994</v>
      </c>
      <c r="H66" s="126">
        <v>0</v>
      </c>
      <c r="I66" s="125">
        <v>9180411.1099999994</v>
      </c>
    </row>
    <row r="67" spans="1:9" x14ac:dyDescent="0.25">
      <c r="A67" s="138" t="s">
        <v>92</v>
      </c>
      <c r="B67" s="125">
        <v>2678135.0699999998</v>
      </c>
      <c r="C67" s="125">
        <v>0</v>
      </c>
      <c r="D67" s="125">
        <v>0</v>
      </c>
      <c r="E67" s="126">
        <v>0</v>
      </c>
      <c r="F67" s="126">
        <v>0</v>
      </c>
      <c r="G67" s="126">
        <v>2678135.0699999998</v>
      </c>
      <c r="H67" s="126">
        <v>0</v>
      </c>
      <c r="I67" s="125">
        <v>2678135.0699999998</v>
      </c>
    </row>
    <row r="68" spans="1:9" x14ac:dyDescent="0.25">
      <c r="A68" s="138" t="s">
        <v>93</v>
      </c>
      <c r="B68" s="125">
        <v>8597345.3900000006</v>
      </c>
      <c r="C68" s="125">
        <v>0</v>
      </c>
      <c r="D68" s="125">
        <v>0</v>
      </c>
      <c r="E68" s="126">
        <v>0</v>
      </c>
      <c r="F68" s="126">
        <v>0</v>
      </c>
      <c r="G68" s="126">
        <v>8597345.3900000006</v>
      </c>
      <c r="H68" s="126">
        <v>0</v>
      </c>
      <c r="I68" s="125">
        <v>8597345.3900000006</v>
      </c>
    </row>
    <row r="69" spans="1:9" x14ac:dyDescent="0.25">
      <c r="A69" s="138" t="s">
        <v>94</v>
      </c>
      <c r="B69" s="125">
        <v>82174.53</v>
      </c>
      <c r="C69" s="125">
        <v>0</v>
      </c>
      <c r="D69" s="125">
        <v>0</v>
      </c>
      <c r="E69" s="126">
        <v>0</v>
      </c>
      <c r="F69" s="126">
        <v>0</v>
      </c>
      <c r="G69" s="126">
        <v>82174.53</v>
      </c>
      <c r="H69" s="126">
        <v>0</v>
      </c>
      <c r="I69" s="125">
        <v>82174.53</v>
      </c>
    </row>
    <row r="70" spans="1:9" x14ac:dyDescent="0.25">
      <c r="A70" s="138" t="s">
        <v>95</v>
      </c>
      <c r="B70" s="125">
        <v>1982397.38</v>
      </c>
      <c r="C70" s="125">
        <v>0</v>
      </c>
      <c r="D70" s="125">
        <v>0</v>
      </c>
      <c r="E70" s="126">
        <v>0</v>
      </c>
      <c r="F70" s="126">
        <v>0</v>
      </c>
      <c r="G70" s="126">
        <v>1982397.38</v>
      </c>
      <c r="H70" s="126">
        <v>0</v>
      </c>
      <c r="I70" s="125">
        <v>1982397.38</v>
      </c>
    </row>
    <row r="71" spans="1:9" x14ac:dyDescent="0.25">
      <c r="A71" s="138" t="s">
        <v>96</v>
      </c>
      <c r="B71" s="125">
        <v>3218656.2</v>
      </c>
      <c r="C71" s="125">
        <v>0</v>
      </c>
      <c r="D71" s="125">
        <v>0</v>
      </c>
      <c r="E71" s="126">
        <v>0</v>
      </c>
      <c r="F71" s="126">
        <v>0</v>
      </c>
      <c r="G71" s="126">
        <v>3218656.2</v>
      </c>
      <c r="H71" s="126">
        <v>0</v>
      </c>
      <c r="I71" s="125">
        <v>3218656.2</v>
      </c>
    </row>
    <row r="72" spans="1:9" x14ac:dyDescent="0.25">
      <c r="A72" s="138" t="s">
        <v>97</v>
      </c>
      <c r="B72" s="125">
        <v>15244750.050000001</v>
      </c>
      <c r="C72" s="125">
        <v>0</v>
      </c>
      <c r="D72" s="125">
        <v>0</v>
      </c>
      <c r="E72" s="126">
        <v>0</v>
      </c>
      <c r="F72" s="126">
        <v>0</v>
      </c>
      <c r="G72" s="126">
        <v>15244750.050000001</v>
      </c>
      <c r="H72" s="126">
        <v>0</v>
      </c>
      <c r="I72" s="125">
        <v>15244750.050000001</v>
      </c>
    </row>
    <row r="73" spans="1:9" x14ac:dyDescent="0.25">
      <c r="A73" s="138" t="s">
        <v>98</v>
      </c>
      <c r="B73" s="125">
        <v>5996574.1699999897</v>
      </c>
      <c r="C73" s="125">
        <v>0</v>
      </c>
      <c r="D73" s="125">
        <v>0</v>
      </c>
      <c r="E73" s="126">
        <v>0</v>
      </c>
      <c r="F73" s="126">
        <v>0</v>
      </c>
      <c r="G73" s="126">
        <v>5996574.1699999897</v>
      </c>
      <c r="H73" s="126">
        <v>0</v>
      </c>
      <c r="I73" s="125">
        <v>5996574.1699999897</v>
      </c>
    </row>
    <row r="74" spans="1:9" x14ac:dyDescent="0.25">
      <c r="A74" s="138" t="s">
        <v>99</v>
      </c>
      <c r="B74" s="125">
        <v>2637034.0499999998</v>
      </c>
      <c r="C74" s="125">
        <v>0</v>
      </c>
      <c r="D74" s="125">
        <v>0</v>
      </c>
      <c r="E74" s="126">
        <v>0</v>
      </c>
      <c r="F74" s="126">
        <v>0</v>
      </c>
      <c r="G74" s="126">
        <v>2637034.0499999998</v>
      </c>
      <c r="H74" s="126">
        <v>0</v>
      </c>
      <c r="I74" s="125">
        <v>2637034.0499999998</v>
      </c>
    </row>
    <row r="75" spans="1:9" x14ac:dyDescent="0.25">
      <c r="A75" s="138" t="s">
        <v>100</v>
      </c>
      <c r="B75" s="125">
        <v>1596892.73</v>
      </c>
      <c r="C75" s="125">
        <v>0</v>
      </c>
      <c r="D75" s="125">
        <v>0</v>
      </c>
      <c r="E75" s="126">
        <v>0</v>
      </c>
      <c r="F75" s="126">
        <v>0</v>
      </c>
      <c r="G75" s="126">
        <v>1596892.73</v>
      </c>
      <c r="H75" s="126">
        <v>0</v>
      </c>
      <c r="I75" s="125">
        <v>1596892.73</v>
      </c>
    </row>
    <row r="76" spans="1:9" x14ac:dyDescent="0.25">
      <c r="A76" s="138" t="s">
        <v>101</v>
      </c>
      <c r="B76" s="125">
        <v>0</v>
      </c>
      <c r="C76" s="125">
        <v>0</v>
      </c>
      <c r="D76" s="125">
        <v>0</v>
      </c>
      <c r="E76" s="126">
        <v>0</v>
      </c>
      <c r="F76" s="126">
        <v>0</v>
      </c>
      <c r="G76" s="126">
        <v>0</v>
      </c>
      <c r="H76" s="126">
        <v>0</v>
      </c>
      <c r="I76" s="125">
        <v>0</v>
      </c>
    </row>
    <row r="77" spans="1:9" x14ac:dyDescent="0.25">
      <c r="A77" s="138" t="s">
        <v>102</v>
      </c>
      <c r="B77" s="125">
        <v>3265256.66</v>
      </c>
      <c r="C77" s="125">
        <v>0</v>
      </c>
      <c r="D77" s="125">
        <v>0</v>
      </c>
      <c r="E77" s="126">
        <v>0</v>
      </c>
      <c r="F77" s="126">
        <v>0</v>
      </c>
      <c r="G77" s="126">
        <v>3265256.66</v>
      </c>
      <c r="H77" s="126">
        <v>0</v>
      </c>
      <c r="I77" s="125">
        <v>3265256.66</v>
      </c>
    </row>
    <row r="78" spans="1:9" x14ac:dyDescent="0.25">
      <c r="A78" s="138" t="s">
        <v>103</v>
      </c>
      <c r="B78" s="125">
        <v>305826.81</v>
      </c>
      <c r="C78" s="125">
        <v>0</v>
      </c>
      <c r="D78" s="125">
        <v>0</v>
      </c>
      <c r="E78" s="126">
        <v>0</v>
      </c>
      <c r="F78" s="126">
        <v>0</v>
      </c>
      <c r="G78" s="126">
        <v>305826.81</v>
      </c>
      <c r="H78" s="126">
        <v>0</v>
      </c>
      <c r="I78" s="125">
        <v>305826.81</v>
      </c>
    </row>
    <row r="79" spans="1:9" x14ac:dyDescent="0.25">
      <c r="A79" s="138" t="s">
        <v>104</v>
      </c>
      <c r="B79" s="125">
        <v>2669232.11</v>
      </c>
      <c r="C79" s="125">
        <v>0</v>
      </c>
      <c r="D79" s="125">
        <v>0</v>
      </c>
      <c r="E79" s="126">
        <v>0</v>
      </c>
      <c r="F79" s="126">
        <v>0</v>
      </c>
      <c r="G79" s="126">
        <v>2669232.11</v>
      </c>
      <c r="H79" s="126">
        <v>0</v>
      </c>
      <c r="I79" s="125">
        <v>2669232.11</v>
      </c>
    </row>
    <row r="80" spans="1:9" x14ac:dyDescent="0.25">
      <c r="A80" s="138" t="s">
        <v>105</v>
      </c>
      <c r="B80" s="125">
        <v>0</v>
      </c>
      <c r="C80" s="125">
        <v>0</v>
      </c>
      <c r="D80" s="125">
        <v>0</v>
      </c>
      <c r="E80" s="126">
        <v>0</v>
      </c>
      <c r="F80" s="126">
        <v>0</v>
      </c>
      <c r="G80" s="126">
        <v>0</v>
      </c>
      <c r="H80" s="126">
        <v>0</v>
      </c>
      <c r="I80" s="125">
        <v>0</v>
      </c>
    </row>
    <row r="81" spans="1:9" x14ac:dyDescent="0.25">
      <c r="A81" s="138" t="s">
        <v>106</v>
      </c>
      <c r="B81" s="125">
        <v>0</v>
      </c>
      <c r="C81" s="125">
        <v>0</v>
      </c>
      <c r="D81" s="125">
        <v>0</v>
      </c>
      <c r="E81" s="126">
        <v>0</v>
      </c>
      <c r="F81" s="126">
        <v>0</v>
      </c>
      <c r="G81" s="126">
        <v>0</v>
      </c>
      <c r="H81" s="126">
        <v>0</v>
      </c>
      <c r="I81" s="125">
        <v>0</v>
      </c>
    </row>
    <row r="82" spans="1:9" x14ac:dyDescent="0.25">
      <c r="A82" s="138" t="s">
        <v>107</v>
      </c>
      <c r="B82" s="125">
        <v>403806.15</v>
      </c>
      <c r="C82" s="125">
        <v>0</v>
      </c>
      <c r="D82" s="125">
        <v>0</v>
      </c>
      <c r="E82" s="126">
        <v>0</v>
      </c>
      <c r="F82" s="126">
        <v>0</v>
      </c>
      <c r="G82" s="126">
        <v>403806.15</v>
      </c>
      <c r="H82" s="126">
        <v>0</v>
      </c>
      <c r="I82" s="125">
        <v>403806.15</v>
      </c>
    </row>
    <row r="83" spans="1:9" x14ac:dyDescent="0.25">
      <c r="A83" s="138" t="s">
        <v>108</v>
      </c>
      <c r="B83" s="125">
        <v>533348.42000000004</v>
      </c>
      <c r="C83" s="125">
        <v>0</v>
      </c>
      <c r="D83" s="125">
        <v>0</v>
      </c>
      <c r="E83" s="126">
        <v>0</v>
      </c>
      <c r="F83" s="126">
        <v>0</v>
      </c>
      <c r="G83" s="126">
        <v>533348.42000000004</v>
      </c>
      <c r="H83" s="126">
        <v>0</v>
      </c>
      <c r="I83" s="125">
        <v>533348.42000000004</v>
      </c>
    </row>
    <row r="84" spans="1:9" x14ac:dyDescent="0.25">
      <c r="A84" s="138" t="s">
        <v>109</v>
      </c>
      <c r="B84" s="125">
        <v>1844724.81</v>
      </c>
      <c r="C84" s="125">
        <v>0</v>
      </c>
      <c r="D84" s="125">
        <v>0</v>
      </c>
      <c r="E84" s="126">
        <v>0</v>
      </c>
      <c r="F84" s="126">
        <v>0</v>
      </c>
      <c r="G84" s="126">
        <v>1844724.81</v>
      </c>
      <c r="H84" s="126">
        <v>0</v>
      </c>
      <c r="I84" s="125">
        <v>1844724.81</v>
      </c>
    </row>
    <row r="85" spans="1:9" x14ac:dyDescent="0.25">
      <c r="A85" s="138" t="s">
        <v>110</v>
      </c>
      <c r="B85" s="125">
        <v>3827862.39</v>
      </c>
      <c r="C85" s="125">
        <v>0</v>
      </c>
      <c r="D85" s="125">
        <v>0</v>
      </c>
      <c r="E85" s="126">
        <v>0</v>
      </c>
      <c r="F85" s="126">
        <v>0</v>
      </c>
      <c r="G85" s="126">
        <v>3827862.39</v>
      </c>
      <c r="H85" s="126">
        <v>0</v>
      </c>
      <c r="I85" s="125">
        <v>3827862.39</v>
      </c>
    </row>
    <row r="86" spans="1:9" x14ac:dyDescent="0.25">
      <c r="A86" s="138" t="s">
        <v>111</v>
      </c>
      <c r="B86" s="125">
        <v>2964558.33</v>
      </c>
      <c r="C86" s="125">
        <v>0</v>
      </c>
      <c r="D86" s="125">
        <v>0</v>
      </c>
      <c r="E86" s="126">
        <v>0</v>
      </c>
      <c r="F86" s="126">
        <v>0</v>
      </c>
      <c r="G86" s="126">
        <v>2964558.33</v>
      </c>
      <c r="H86" s="126">
        <v>0</v>
      </c>
      <c r="I86" s="125">
        <v>2964558.33</v>
      </c>
    </row>
    <row r="87" spans="1:9" x14ac:dyDescent="0.25">
      <c r="A87" s="138" t="s">
        <v>112</v>
      </c>
      <c r="B87" s="125">
        <v>10693854.300000001</v>
      </c>
      <c r="C87" s="125">
        <v>0</v>
      </c>
      <c r="D87" s="125">
        <v>0</v>
      </c>
      <c r="E87" s="126">
        <v>0</v>
      </c>
      <c r="F87" s="126">
        <v>0</v>
      </c>
      <c r="G87" s="126">
        <v>10693854.300000001</v>
      </c>
      <c r="H87" s="126">
        <v>0</v>
      </c>
      <c r="I87" s="125">
        <v>10693854.300000001</v>
      </c>
    </row>
    <row r="88" spans="1:9" x14ac:dyDescent="0.25">
      <c r="A88" s="138" t="s">
        <v>113</v>
      </c>
      <c r="B88" s="125">
        <v>4214333.8099999996</v>
      </c>
      <c r="C88" s="125">
        <v>0</v>
      </c>
      <c r="D88" s="125">
        <v>0</v>
      </c>
      <c r="E88" s="126">
        <v>0</v>
      </c>
      <c r="F88" s="126">
        <v>0</v>
      </c>
      <c r="G88" s="126">
        <v>4214333.8099999996</v>
      </c>
      <c r="H88" s="126">
        <v>0</v>
      </c>
      <c r="I88" s="125">
        <v>4214333.8099999996</v>
      </c>
    </row>
    <row r="89" spans="1:9" x14ac:dyDescent="0.25">
      <c r="A89" s="138" t="s">
        <v>114</v>
      </c>
      <c r="B89" s="125">
        <v>7088518.6900000004</v>
      </c>
      <c r="C89" s="125">
        <v>0</v>
      </c>
      <c r="D89" s="125">
        <v>0</v>
      </c>
      <c r="E89" s="126">
        <v>0</v>
      </c>
      <c r="F89" s="126">
        <v>0</v>
      </c>
      <c r="G89" s="126">
        <v>7088518.6900000004</v>
      </c>
      <c r="H89" s="126">
        <v>0</v>
      </c>
      <c r="I89" s="125">
        <v>7088518.6900000004</v>
      </c>
    </row>
    <row r="90" spans="1:9" x14ac:dyDescent="0.25">
      <c r="A90" s="138" t="s">
        <v>115</v>
      </c>
      <c r="B90" s="125">
        <v>671408.22</v>
      </c>
      <c r="C90" s="125">
        <v>0</v>
      </c>
      <c r="D90" s="125">
        <v>0</v>
      </c>
      <c r="E90" s="126">
        <v>0</v>
      </c>
      <c r="F90" s="126">
        <v>0</v>
      </c>
      <c r="G90" s="126">
        <v>671408.22</v>
      </c>
      <c r="H90" s="126">
        <v>0</v>
      </c>
      <c r="I90" s="125">
        <v>671408.22</v>
      </c>
    </row>
    <row r="91" spans="1:9" x14ac:dyDescent="0.25">
      <c r="A91" s="138" t="s">
        <v>116</v>
      </c>
      <c r="B91" s="125">
        <v>592805.43999999994</v>
      </c>
      <c r="C91" s="125">
        <v>0</v>
      </c>
      <c r="D91" s="125">
        <v>0</v>
      </c>
      <c r="E91" s="126">
        <v>0</v>
      </c>
      <c r="F91" s="126">
        <v>0</v>
      </c>
      <c r="G91" s="126">
        <v>592805.43999999994</v>
      </c>
      <c r="H91" s="126">
        <v>0</v>
      </c>
      <c r="I91" s="125">
        <v>592805.43999999994</v>
      </c>
    </row>
    <row r="92" spans="1:9" x14ac:dyDescent="0.25">
      <c r="A92" s="138" t="s">
        <v>117</v>
      </c>
      <c r="B92" s="125">
        <v>24138594.679999899</v>
      </c>
      <c r="C92" s="125">
        <v>0</v>
      </c>
      <c r="D92" s="125">
        <v>0</v>
      </c>
      <c r="E92" s="126">
        <v>0</v>
      </c>
      <c r="F92" s="126">
        <v>0</v>
      </c>
      <c r="G92" s="126">
        <v>24138594.679999899</v>
      </c>
      <c r="H92" s="126">
        <v>0</v>
      </c>
      <c r="I92" s="125">
        <v>24138594.679999899</v>
      </c>
    </row>
    <row r="93" spans="1:9" x14ac:dyDescent="0.25">
      <c r="A93" s="138" t="s">
        <v>118</v>
      </c>
      <c r="B93" s="125">
        <v>947613.57</v>
      </c>
      <c r="C93" s="125">
        <v>0</v>
      </c>
      <c r="D93" s="125">
        <v>0</v>
      </c>
      <c r="E93" s="126">
        <v>0</v>
      </c>
      <c r="F93" s="126">
        <v>0</v>
      </c>
      <c r="G93" s="126">
        <v>947613.57</v>
      </c>
      <c r="H93" s="126">
        <v>0</v>
      </c>
      <c r="I93" s="125">
        <v>947613.57</v>
      </c>
    </row>
    <row r="94" spans="1:9" x14ac:dyDescent="0.25">
      <c r="A94" s="138" t="s">
        <v>119</v>
      </c>
      <c r="B94" s="125">
        <v>86846.14</v>
      </c>
      <c r="C94" s="125">
        <v>0</v>
      </c>
      <c r="D94" s="125">
        <v>0</v>
      </c>
      <c r="E94" s="126">
        <v>0</v>
      </c>
      <c r="F94" s="126">
        <v>0</v>
      </c>
      <c r="G94" s="126">
        <v>86846.14</v>
      </c>
      <c r="H94" s="126">
        <v>0</v>
      </c>
      <c r="I94" s="125">
        <v>86846.14</v>
      </c>
    </row>
    <row r="95" spans="1:9" x14ac:dyDescent="0.25">
      <c r="A95" s="138" t="s">
        <v>120</v>
      </c>
      <c r="B95" s="125">
        <v>0</v>
      </c>
      <c r="C95" s="125">
        <v>0</v>
      </c>
      <c r="D95" s="125">
        <v>0</v>
      </c>
      <c r="E95" s="126">
        <v>0</v>
      </c>
      <c r="F95" s="126">
        <v>0</v>
      </c>
      <c r="G95" s="126">
        <v>0</v>
      </c>
      <c r="H95" s="126">
        <v>0</v>
      </c>
      <c r="I95" s="125">
        <v>0</v>
      </c>
    </row>
    <row r="96" spans="1:9" x14ac:dyDescent="0.25">
      <c r="A96" s="138" t="s">
        <v>121</v>
      </c>
      <c r="B96" s="125">
        <v>0</v>
      </c>
      <c r="C96" s="125">
        <v>255050.11999999901</v>
      </c>
      <c r="D96" s="125">
        <v>0</v>
      </c>
      <c r="E96" s="126">
        <v>0</v>
      </c>
      <c r="F96" s="126">
        <v>0</v>
      </c>
      <c r="G96" s="126">
        <v>0</v>
      </c>
      <c r="H96" s="126">
        <v>255050.11999999901</v>
      </c>
      <c r="I96" s="125">
        <v>255050.11999999901</v>
      </c>
    </row>
    <row r="97" spans="1:9" x14ac:dyDescent="0.25">
      <c r="A97" s="138" t="s">
        <v>122</v>
      </c>
      <c r="B97" s="125">
        <v>0</v>
      </c>
      <c r="C97" s="125">
        <v>0</v>
      </c>
      <c r="D97" s="125">
        <v>0</v>
      </c>
      <c r="E97" s="126">
        <v>0</v>
      </c>
      <c r="F97" s="126">
        <v>0</v>
      </c>
      <c r="G97" s="126">
        <v>0</v>
      </c>
      <c r="H97" s="126">
        <v>0</v>
      </c>
      <c r="I97" s="125">
        <v>0</v>
      </c>
    </row>
    <row r="98" spans="1:9" x14ac:dyDescent="0.25">
      <c r="A98" s="138" t="s">
        <v>123</v>
      </c>
      <c r="B98" s="125">
        <v>0</v>
      </c>
      <c r="C98" s="125">
        <v>441.82999999999902</v>
      </c>
      <c r="D98" s="125">
        <v>0</v>
      </c>
      <c r="E98" s="126">
        <v>0</v>
      </c>
      <c r="F98" s="126">
        <v>0</v>
      </c>
      <c r="G98" s="126">
        <v>0</v>
      </c>
      <c r="H98" s="126">
        <v>441.82999999999902</v>
      </c>
      <c r="I98" s="125">
        <v>441.82999999999902</v>
      </c>
    </row>
    <row r="99" spans="1:9" x14ac:dyDescent="0.25">
      <c r="A99" s="138" t="s">
        <v>124</v>
      </c>
      <c r="B99" s="125">
        <v>0</v>
      </c>
      <c r="C99" s="125">
        <v>0</v>
      </c>
      <c r="D99" s="125">
        <v>0</v>
      </c>
      <c r="E99" s="126">
        <v>0</v>
      </c>
      <c r="F99" s="126">
        <v>0</v>
      </c>
      <c r="G99" s="126">
        <v>0</v>
      </c>
      <c r="H99" s="126">
        <v>0</v>
      </c>
      <c r="I99" s="125">
        <v>0</v>
      </c>
    </row>
    <row r="100" spans="1:9" x14ac:dyDescent="0.25">
      <c r="A100" s="138" t="s">
        <v>125</v>
      </c>
      <c r="B100" s="125">
        <v>0</v>
      </c>
      <c r="C100" s="125">
        <v>216322.5</v>
      </c>
      <c r="D100" s="125">
        <v>0</v>
      </c>
      <c r="E100" s="126">
        <v>0</v>
      </c>
      <c r="F100" s="126">
        <v>0</v>
      </c>
      <c r="G100" s="126">
        <v>0</v>
      </c>
      <c r="H100" s="126">
        <v>216322.5</v>
      </c>
      <c r="I100" s="125">
        <v>216322.5</v>
      </c>
    </row>
    <row r="101" spans="1:9" x14ac:dyDescent="0.25">
      <c r="A101" s="138" t="s">
        <v>126</v>
      </c>
      <c r="B101" s="125">
        <v>0</v>
      </c>
      <c r="C101" s="125">
        <v>191881.92</v>
      </c>
      <c r="D101" s="125">
        <v>0</v>
      </c>
      <c r="E101" s="126">
        <v>0</v>
      </c>
      <c r="F101" s="126">
        <v>0</v>
      </c>
      <c r="G101" s="126">
        <v>0</v>
      </c>
      <c r="H101" s="126">
        <v>191881.92</v>
      </c>
      <c r="I101" s="125">
        <v>191881.92</v>
      </c>
    </row>
    <row r="102" spans="1:9" x14ac:dyDescent="0.25">
      <c r="A102" s="138" t="s">
        <v>127</v>
      </c>
      <c r="B102" s="125">
        <v>0</v>
      </c>
      <c r="C102" s="125">
        <v>-73331.67</v>
      </c>
      <c r="D102" s="125">
        <v>0</v>
      </c>
      <c r="E102" s="126">
        <v>0</v>
      </c>
      <c r="F102" s="126">
        <v>0</v>
      </c>
      <c r="G102" s="126">
        <v>0</v>
      </c>
      <c r="H102" s="126">
        <v>-73331.67</v>
      </c>
      <c r="I102" s="125">
        <v>-73331.67</v>
      </c>
    </row>
    <row r="103" spans="1:9" x14ac:dyDescent="0.25">
      <c r="A103" s="138" t="s">
        <v>128</v>
      </c>
      <c r="B103" s="125">
        <v>0</v>
      </c>
      <c r="C103" s="125">
        <v>0</v>
      </c>
      <c r="D103" s="125">
        <v>0</v>
      </c>
      <c r="E103" s="126">
        <v>0</v>
      </c>
      <c r="F103" s="126">
        <v>0</v>
      </c>
      <c r="G103" s="126">
        <v>0</v>
      </c>
      <c r="H103" s="126">
        <v>0</v>
      </c>
      <c r="I103" s="125">
        <v>0</v>
      </c>
    </row>
    <row r="104" spans="1:9" x14ac:dyDescent="0.25">
      <c r="A104" s="138" t="s">
        <v>129</v>
      </c>
      <c r="B104" s="125">
        <v>0</v>
      </c>
      <c r="C104" s="125">
        <v>182535.24</v>
      </c>
      <c r="D104" s="125">
        <v>0</v>
      </c>
      <c r="E104" s="126">
        <v>0</v>
      </c>
      <c r="F104" s="126">
        <v>0</v>
      </c>
      <c r="G104" s="126">
        <v>0</v>
      </c>
      <c r="H104" s="126">
        <v>182535.24</v>
      </c>
      <c r="I104" s="125">
        <v>182535.24</v>
      </c>
    </row>
    <row r="105" spans="1:9" x14ac:dyDescent="0.25">
      <c r="A105" s="138" t="s">
        <v>130</v>
      </c>
      <c r="B105" s="125">
        <v>0</v>
      </c>
      <c r="C105" s="125">
        <v>0</v>
      </c>
      <c r="D105" s="125">
        <v>0</v>
      </c>
      <c r="E105" s="126">
        <v>0</v>
      </c>
      <c r="F105" s="126">
        <v>0</v>
      </c>
      <c r="G105" s="126">
        <v>0</v>
      </c>
      <c r="H105" s="126">
        <v>0</v>
      </c>
      <c r="I105" s="125">
        <v>0</v>
      </c>
    </row>
    <row r="106" spans="1:9" x14ac:dyDescent="0.25">
      <c r="A106" s="138" t="s">
        <v>131</v>
      </c>
      <c r="B106" s="125">
        <v>0</v>
      </c>
      <c r="C106" s="125">
        <v>17497.1899999999</v>
      </c>
      <c r="D106" s="125">
        <v>0</v>
      </c>
      <c r="E106" s="126">
        <v>0</v>
      </c>
      <c r="F106" s="126">
        <v>0</v>
      </c>
      <c r="G106" s="126">
        <v>0</v>
      </c>
      <c r="H106" s="126">
        <v>17497.1899999999</v>
      </c>
      <c r="I106" s="125">
        <v>17497.1899999999</v>
      </c>
    </row>
    <row r="107" spans="1:9" x14ac:dyDescent="0.25">
      <c r="A107" s="138" t="s">
        <v>132</v>
      </c>
      <c r="B107" s="125">
        <v>0</v>
      </c>
      <c r="C107" s="125">
        <v>17379.03</v>
      </c>
      <c r="D107" s="125">
        <v>0</v>
      </c>
      <c r="E107" s="126">
        <v>0</v>
      </c>
      <c r="F107" s="126">
        <v>0</v>
      </c>
      <c r="G107" s="126">
        <v>0</v>
      </c>
      <c r="H107" s="126">
        <v>17379.03</v>
      </c>
      <c r="I107" s="125">
        <v>17379.03</v>
      </c>
    </row>
    <row r="108" spans="1:9" x14ac:dyDescent="0.25">
      <c r="A108" s="138" t="s">
        <v>133</v>
      </c>
      <c r="B108" s="125">
        <v>0</v>
      </c>
      <c r="C108" s="125">
        <v>191565.91</v>
      </c>
      <c r="D108" s="125">
        <v>0</v>
      </c>
      <c r="E108" s="126">
        <v>0</v>
      </c>
      <c r="F108" s="126">
        <v>0</v>
      </c>
      <c r="G108" s="126">
        <v>0</v>
      </c>
      <c r="H108" s="126">
        <v>191565.91</v>
      </c>
      <c r="I108" s="125">
        <v>191565.91</v>
      </c>
    </row>
    <row r="109" spans="1:9" x14ac:dyDescent="0.25">
      <c r="A109" s="138" t="s">
        <v>134</v>
      </c>
      <c r="B109" s="125">
        <v>0</v>
      </c>
      <c r="C109" s="125">
        <v>30434.68</v>
      </c>
      <c r="D109" s="125">
        <v>0</v>
      </c>
      <c r="E109" s="126">
        <v>0</v>
      </c>
      <c r="F109" s="126">
        <v>0</v>
      </c>
      <c r="G109" s="126">
        <v>0</v>
      </c>
      <c r="H109" s="126">
        <v>30434.68</v>
      </c>
      <c r="I109" s="125">
        <v>30434.68</v>
      </c>
    </row>
    <row r="110" spans="1:9" x14ac:dyDescent="0.25">
      <c r="A110" s="138" t="s">
        <v>135</v>
      </c>
      <c r="B110" s="125">
        <v>0</v>
      </c>
      <c r="C110" s="125">
        <v>7036.28999999999</v>
      </c>
      <c r="D110" s="125">
        <v>0</v>
      </c>
      <c r="E110" s="126">
        <v>0</v>
      </c>
      <c r="F110" s="126">
        <v>0</v>
      </c>
      <c r="G110" s="126">
        <v>0</v>
      </c>
      <c r="H110" s="126">
        <v>7036.28999999999</v>
      </c>
      <c r="I110" s="125">
        <v>7036.28999999999</v>
      </c>
    </row>
    <row r="111" spans="1:9" x14ac:dyDescent="0.25">
      <c r="A111" s="138" t="s">
        <v>136</v>
      </c>
      <c r="B111" s="125">
        <v>0</v>
      </c>
      <c r="C111" s="125">
        <v>12353.12</v>
      </c>
      <c r="D111" s="125">
        <v>0</v>
      </c>
      <c r="E111" s="126">
        <v>0</v>
      </c>
      <c r="F111" s="126">
        <v>0</v>
      </c>
      <c r="G111" s="126">
        <v>0</v>
      </c>
      <c r="H111" s="126">
        <v>12353.12</v>
      </c>
      <c r="I111" s="125">
        <v>12353.12</v>
      </c>
    </row>
    <row r="112" spans="1:9" x14ac:dyDescent="0.25">
      <c r="A112" s="138" t="s">
        <v>137</v>
      </c>
      <c r="B112" s="125">
        <v>0</v>
      </c>
      <c r="C112" s="125">
        <v>0</v>
      </c>
      <c r="D112" s="125">
        <v>0</v>
      </c>
      <c r="E112" s="126">
        <v>0</v>
      </c>
      <c r="F112" s="126">
        <v>0</v>
      </c>
      <c r="G112" s="126">
        <v>0</v>
      </c>
      <c r="H112" s="126">
        <v>0</v>
      </c>
      <c r="I112" s="125">
        <v>0</v>
      </c>
    </row>
    <row r="113" spans="1:9" x14ac:dyDescent="0.25">
      <c r="A113" s="138" t="s">
        <v>138</v>
      </c>
      <c r="B113" s="125">
        <v>0</v>
      </c>
      <c r="C113" s="125">
        <v>79891.279999999897</v>
      </c>
      <c r="D113" s="125">
        <v>0</v>
      </c>
      <c r="E113" s="126">
        <v>0</v>
      </c>
      <c r="F113" s="126">
        <v>0</v>
      </c>
      <c r="G113" s="126">
        <v>0</v>
      </c>
      <c r="H113" s="126">
        <v>79891.279999999897</v>
      </c>
      <c r="I113" s="125">
        <v>79891.279999999897</v>
      </c>
    </row>
    <row r="114" spans="1:9" x14ac:dyDescent="0.25">
      <c r="A114" s="138" t="s">
        <v>139</v>
      </c>
      <c r="B114" s="125">
        <v>0</v>
      </c>
      <c r="C114" s="125">
        <v>41974.82</v>
      </c>
      <c r="D114" s="125">
        <v>0</v>
      </c>
      <c r="E114" s="126">
        <v>0</v>
      </c>
      <c r="F114" s="126">
        <v>0</v>
      </c>
      <c r="G114" s="126">
        <v>0</v>
      </c>
      <c r="H114" s="126">
        <v>41974.82</v>
      </c>
      <c r="I114" s="125">
        <v>41974.82</v>
      </c>
    </row>
    <row r="115" spans="1:9" x14ac:dyDescent="0.25">
      <c r="A115" s="138" t="s">
        <v>140</v>
      </c>
      <c r="B115" s="125">
        <v>0</v>
      </c>
      <c r="C115" s="125">
        <v>0</v>
      </c>
      <c r="D115" s="125">
        <v>0</v>
      </c>
      <c r="E115" s="126">
        <v>0</v>
      </c>
      <c r="F115" s="126">
        <v>0</v>
      </c>
      <c r="G115" s="126">
        <v>0</v>
      </c>
      <c r="H115" s="126">
        <v>0</v>
      </c>
      <c r="I115" s="125">
        <v>0</v>
      </c>
    </row>
    <row r="116" spans="1:9" x14ac:dyDescent="0.25">
      <c r="A116" s="138" t="s">
        <v>141</v>
      </c>
      <c r="B116" s="125">
        <v>0</v>
      </c>
      <c r="C116" s="125">
        <v>162869.37</v>
      </c>
      <c r="D116" s="125">
        <v>0</v>
      </c>
      <c r="E116" s="126">
        <v>0</v>
      </c>
      <c r="F116" s="126">
        <v>0</v>
      </c>
      <c r="G116" s="126">
        <v>0</v>
      </c>
      <c r="H116" s="126">
        <v>162869.37</v>
      </c>
      <c r="I116" s="125">
        <v>162869.37</v>
      </c>
    </row>
    <row r="117" spans="1:9" x14ac:dyDescent="0.25">
      <c r="A117" s="138" t="s">
        <v>142</v>
      </c>
      <c r="B117" s="125">
        <v>0</v>
      </c>
      <c r="C117" s="125">
        <v>27884.15</v>
      </c>
      <c r="D117" s="125">
        <v>0</v>
      </c>
      <c r="E117" s="126">
        <v>0</v>
      </c>
      <c r="F117" s="126">
        <v>0</v>
      </c>
      <c r="G117" s="126">
        <v>0</v>
      </c>
      <c r="H117" s="126">
        <v>27884.15</v>
      </c>
      <c r="I117" s="125">
        <v>27884.15</v>
      </c>
    </row>
    <row r="118" spans="1:9" x14ac:dyDescent="0.25">
      <c r="A118" s="138" t="s">
        <v>143</v>
      </c>
      <c r="B118" s="125">
        <v>0</v>
      </c>
      <c r="C118" s="125">
        <v>55433.63</v>
      </c>
      <c r="D118" s="125">
        <v>0</v>
      </c>
      <c r="E118" s="126">
        <v>0</v>
      </c>
      <c r="F118" s="126">
        <v>0</v>
      </c>
      <c r="G118" s="126">
        <v>0</v>
      </c>
      <c r="H118" s="126">
        <v>55433.63</v>
      </c>
      <c r="I118" s="125">
        <v>55433.63</v>
      </c>
    </row>
    <row r="119" spans="1:9" x14ac:dyDescent="0.25">
      <c r="A119" s="138" t="s">
        <v>144</v>
      </c>
      <c r="B119" s="125">
        <v>0</v>
      </c>
      <c r="C119" s="125">
        <v>7304.27</v>
      </c>
      <c r="D119" s="125">
        <v>0</v>
      </c>
      <c r="E119" s="126">
        <v>0</v>
      </c>
      <c r="F119" s="126">
        <v>0</v>
      </c>
      <c r="G119" s="126">
        <v>0</v>
      </c>
      <c r="H119" s="126">
        <v>7304.27</v>
      </c>
      <c r="I119" s="125">
        <v>7304.27</v>
      </c>
    </row>
    <row r="120" spans="1:9" x14ac:dyDescent="0.25">
      <c r="A120" s="138" t="s">
        <v>145</v>
      </c>
      <c r="B120" s="125">
        <v>0</v>
      </c>
      <c r="C120" s="125">
        <v>286212.06</v>
      </c>
      <c r="D120" s="125">
        <v>0</v>
      </c>
      <c r="E120" s="126">
        <v>0</v>
      </c>
      <c r="F120" s="126">
        <v>0</v>
      </c>
      <c r="G120" s="126">
        <v>0</v>
      </c>
      <c r="H120" s="126">
        <v>286212.06</v>
      </c>
      <c r="I120" s="125">
        <v>286212.06</v>
      </c>
    </row>
    <row r="121" spans="1:9" x14ac:dyDescent="0.25">
      <c r="A121" s="138" t="s">
        <v>146</v>
      </c>
      <c r="B121" s="125">
        <v>0</v>
      </c>
      <c r="C121" s="125">
        <v>0</v>
      </c>
      <c r="D121" s="125">
        <v>0</v>
      </c>
      <c r="E121" s="126">
        <v>0</v>
      </c>
      <c r="F121" s="126">
        <v>0</v>
      </c>
      <c r="G121" s="126">
        <v>0</v>
      </c>
      <c r="H121" s="126">
        <v>0</v>
      </c>
      <c r="I121" s="125">
        <v>0</v>
      </c>
    </row>
    <row r="122" spans="1:9" x14ac:dyDescent="0.25">
      <c r="A122" s="138" t="s">
        <v>147</v>
      </c>
      <c r="B122" s="125">
        <v>0</v>
      </c>
      <c r="C122" s="125">
        <v>9050.1</v>
      </c>
      <c r="D122" s="125">
        <v>0</v>
      </c>
      <c r="E122" s="126">
        <v>0</v>
      </c>
      <c r="F122" s="126">
        <v>0</v>
      </c>
      <c r="G122" s="126">
        <v>0</v>
      </c>
      <c r="H122" s="126">
        <v>9050.1</v>
      </c>
      <c r="I122" s="125">
        <v>9050.1</v>
      </c>
    </row>
    <row r="123" spans="1:9" x14ac:dyDescent="0.25">
      <c r="A123" s="138" t="s">
        <v>148</v>
      </c>
      <c r="B123" s="125">
        <v>0</v>
      </c>
      <c r="C123" s="125">
        <v>20729.310000000001</v>
      </c>
      <c r="D123" s="125">
        <v>0</v>
      </c>
      <c r="E123" s="126">
        <v>0</v>
      </c>
      <c r="F123" s="126">
        <v>0</v>
      </c>
      <c r="G123" s="126">
        <v>0</v>
      </c>
      <c r="H123" s="126">
        <v>20729.310000000001</v>
      </c>
      <c r="I123" s="125">
        <v>20729.310000000001</v>
      </c>
    </row>
    <row r="124" spans="1:9" x14ac:dyDescent="0.25">
      <c r="A124" s="138" t="s">
        <v>149</v>
      </c>
      <c r="B124" s="125">
        <v>0</v>
      </c>
      <c r="C124" s="125">
        <v>392414.58</v>
      </c>
      <c r="D124" s="125">
        <v>0</v>
      </c>
      <c r="E124" s="126">
        <v>0</v>
      </c>
      <c r="F124" s="126">
        <v>0</v>
      </c>
      <c r="G124" s="126">
        <v>0</v>
      </c>
      <c r="H124" s="126">
        <v>392414.58</v>
      </c>
      <c r="I124" s="125">
        <v>392414.58</v>
      </c>
    </row>
    <row r="125" spans="1:9" x14ac:dyDescent="0.25">
      <c r="A125" s="138" t="s">
        <v>150</v>
      </c>
      <c r="B125" s="125">
        <v>0</v>
      </c>
      <c r="C125" s="125">
        <v>1112.5899999999999</v>
      </c>
      <c r="D125" s="125">
        <v>0</v>
      </c>
      <c r="E125" s="126">
        <v>0</v>
      </c>
      <c r="F125" s="126">
        <v>0</v>
      </c>
      <c r="G125" s="126">
        <v>0</v>
      </c>
      <c r="H125" s="126">
        <v>1112.5899999999999</v>
      </c>
      <c r="I125" s="125">
        <v>1112.5899999999999</v>
      </c>
    </row>
    <row r="126" spans="1:9" x14ac:dyDescent="0.25">
      <c r="A126" s="138" t="s">
        <v>151</v>
      </c>
      <c r="B126" s="125">
        <v>0</v>
      </c>
      <c r="C126" s="125">
        <v>0</v>
      </c>
      <c r="D126" s="125">
        <v>0</v>
      </c>
      <c r="E126" s="126">
        <v>0</v>
      </c>
      <c r="F126" s="126">
        <v>0</v>
      </c>
      <c r="G126" s="126">
        <v>0</v>
      </c>
      <c r="H126" s="126">
        <v>0</v>
      </c>
      <c r="I126" s="125">
        <v>0</v>
      </c>
    </row>
    <row r="127" spans="1:9" x14ac:dyDescent="0.25">
      <c r="A127" s="138" t="s">
        <v>152</v>
      </c>
      <c r="B127" s="125">
        <v>0</v>
      </c>
      <c r="C127" s="125">
        <v>0</v>
      </c>
      <c r="D127" s="125">
        <v>0</v>
      </c>
      <c r="E127" s="126">
        <v>0</v>
      </c>
      <c r="F127" s="126">
        <v>0</v>
      </c>
      <c r="G127" s="126">
        <v>0</v>
      </c>
      <c r="H127" s="126">
        <v>0</v>
      </c>
      <c r="I127" s="125">
        <v>0</v>
      </c>
    </row>
    <row r="128" spans="1:9" x14ac:dyDescent="0.25">
      <c r="A128" s="138" t="s">
        <v>153</v>
      </c>
      <c r="B128" s="125">
        <v>0</v>
      </c>
      <c r="C128" s="125">
        <v>0</v>
      </c>
      <c r="D128" s="125">
        <v>0</v>
      </c>
      <c r="E128" s="126">
        <v>0</v>
      </c>
      <c r="F128" s="126">
        <v>0</v>
      </c>
      <c r="G128" s="126">
        <v>0</v>
      </c>
      <c r="H128" s="126">
        <v>0</v>
      </c>
      <c r="I128" s="125">
        <v>0</v>
      </c>
    </row>
    <row r="129" spans="1:9" x14ac:dyDescent="0.25">
      <c r="A129" s="138" t="s">
        <v>154</v>
      </c>
      <c r="B129" s="125">
        <v>0</v>
      </c>
      <c r="C129" s="125">
        <v>0</v>
      </c>
      <c r="D129" s="125">
        <v>0</v>
      </c>
      <c r="E129" s="126">
        <v>0</v>
      </c>
      <c r="F129" s="126">
        <v>0</v>
      </c>
      <c r="G129" s="126">
        <v>0</v>
      </c>
      <c r="H129" s="126">
        <v>0</v>
      </c>
      <c r="I129" s="125">
        <v>0</v>
      </c>
    </row>
    <row r="130" spans="1:9" x14ac:dyDescent="0.25">
      <c r="A130" s="139" t="s">
        <v>336</v>
      </c>
      <c r="B130" s="125">
        <v>0</v>
      </c>
      <c r="C130" s="125">
        <v>0</v>
      </c>
      <c r="D130" s="125">
        <v>0</v>
      </c>
      <c r="E130" s="126">
        <v>0</v>
      </c>
      <c r="F130" s="126">
        <v>0</v>
      </c>
      <c r="G130" s="126">
        <v>0</v>
      </c>
      <c r="H130" s="126">
        <v>0</v>
      </c>
      <c r="I130" s="125">
        <v>0</v>
      </c>
    </row>
    <row r="131" spans="1:9" x14ac:dyDescent="0.25">
      <c r="A131" s="147" t="s">
        <v>155</v>
      </c>
      <c r="B131" s="128">
        <v>117539552.45</v>
      </c>
      <c r="C131" s="128">
        <v>2134042.3199999998</v>
      </c>
      <c r="D131" s="128">
        <v>0</v>
      </c>
      <c r="E131" s="129">
        <v>0</v>
      </c>
      <c r="F131" s="129">
        <v>0</v>
      </c>
      <c r="G131" s="129">
        <v>117539552.45</v>
      </c>
      <c r="H131" s="129">
        <v>2134042.3199999998</v>
      </c>
      <c r="I131" s="128">
        <v>119673594.77</v>
      </c>
    </row>
    <row r="132" spans="1:9" x14ac:dyDescent="0.25">
      <c r="A132" s="137" t="s">
        <v>156</v>
      </c>
      <c r="B132" s="125"/>
      <c r="C132" s="125"/>
      <c r="D132" s="125"/>
      <c r="E132" s="130"/>
      <c r="F132" s="130"/>
      <c r="G132" s="130"/>
      <c r="H132" s="130"/>
      <c r="I132" s="125"/>
    </row>
    <row r="133" spans="1:9" x14ac:dyDescent="0.25">
      <c r="A133" s="138" t="s">
        <v>157</v>
      </c>
      <c r="B133" s="125">
        <v>1723467.23</v>
      </c>
      <c r="C133" s="125">
        <v>0</v>
      </c>
      <c r="D133" s="125">
        <v>0</v>
      </c>
      <c r="E133" s="126">
        <v>0</v>
      </c>
      <c r="F133" s="126">
        <v>0</v>
      </c>
      <c r="G133" s="126">
        <v>1723467.23</v>
      </c>
      <c r="H133" s="126">
        <v>0</v>
      </c>
      <c r="I133" s="125">
        <v>1723467.23</v>
      </c>
    </row>
    <row r="134" spans="1:9" x14ac:dyDescent="0.25">
      <c r="A134" s="138" t="s">
        <v>158</v>
      </c>
      <c r="B134" s="125">
        <v>0</v>
      </c>
      <c r="C134" s="125">
        <v>0</v>
      </c>
      <c r="D134" s="125">
        <v>0</v>
      </c>
      <c r="E134" s="126">
        <v>0</v>
      </c>
      <c r="F134" s="126">
        <v>0</v>
      </c>
      <c r="G134" s="126">
        <v>0</v>
      </c>
      <c r="H134" s="126">
        <v>0</v>
      </c>
      <c r="I134" s="125">
        <v>0</v>
      </c>
    </row>
    <row r="135" spans="1:9" x14ac:dyDescent="0.25">
      <c r="A135" s="138" t="s">
        <v>159</v>
      </c>
      <c r="B135" s="125">
        <v>44216.879999999903</v>
      </c>
      <c r="C135" s="125">
        <v>0</v>
      </c>
      <c r="D135" s="125">
        <v>0</v>
      </c>
      <c r="E135" s="126">
        <v>0</v>
      </c>
      <c r="F135" s="126">
        <v>0</v>
      </c>
      <c r="G135" s="126">
        <v>44216.879999999903</v>
      </c>
      <c r="H135" s="126">
        <v>0</v>
      </c>
      <c r="I135" s="125">
        <v>44216.879999999903</v>
      </c>
    </row>
    <row r="136" spans="1:9" x14ac:dyDescent="0.25">
      <c r="A136" s="138" t="s">
        <v>160</v>
      </c>
      <c r="B136" s="125">
        <v>2776162.6499999901</v>
      </c>
      <c r="C136" s="125">
        <v>0</v>
      </c>
      <c r="D136" s="125">
        <v>0</v>
      </c>
      <c r="E136" s="126">
        <v>0</v>
      </c>
      <c r="F136" s="126">
        <v>0</v>
      </c>
      <c r="G136" s="126">
        <v>2776162.6499999901</v>
      </c>
      <c r="H136" s="126">
        <v>0</v>
      </c>
      <c r="I136" s="125">
        <v>2776162.6499999901</v>
      </c>
    </row>
    <row r="137" spans="1:9" x14ac:dyDescent="0.25">
      <c r="A137" s="138" t="s">
        <v>161</v>
      </c>
      <c r="B137" s="125">
        <v>1167063.96</v>
      </c>
      <c r="C137" s="125">
        <v>0</v>
      </c>
      <c r="D137" s="125">
        <v>0</v>
      </c>
      <c r="E137" s="126">
        <v>0</v>
      </c>
      <c r="F137" s="126">
        <v>0</v>
      </c>
      <c r="G137" s="126">
        <v>1167063.96</v>
      </c>
      <c r="H137" s="126">
        <v>0</v>
      </c>
      <c r="I137" s="125">
        <v>1167063.96</v>
      </c>
    </row>
    <row r="138" spans="1:9" x14ac:dyDescent="0.25">
      <c r="A138" s="138" t="s">
        <v>162</v>
      </c>
      <c r="B138" s="125">
        <v>209453.94</v>
      </c>
      <c r="C138" s="125">
        <v>0</v>
      </c>
      <c r="D138" s="125">
        <v>0</v>
      </c>
      <c r="E138" s="126">
        <v>0</v>
      </c>
      <c r="F138" s="126">
        <v>0</v>
      </c>
      <c r="G138" s="126">
        <v>209453.94</v>
      </c>
      <c r="H138" s="126">
        <v>0</v>
      </c>
      <c r="I138" s="125">
        <v>209453.94</v>
      </c>
    </row>
    <row r="139" spans="1:9" x14ac:dyDescent="0.25">
      <c r="A139" s="138" t="s">
        <v>163</v>
      </c>
      <c r="B139" s="125">
        <v>27409.3</v>
      </c>
      <c r="C139" s="125">
        <v>0</v>
      </c>
      <c r="D139" s="125">
        <v>0</v>
      </c>
      <c r="E139" s="126">
        <v>0</v>
      </c>
      <c r="F139" s="126">
        <v>0</v>
      </c>
      <c r="G139" s="126">
        <v>27409.3</v>
      </c>
      <c r="H139" s="126">
        <v>0</v>
      </c>
      <c r="I139" s="125">
        <v>27409.3</v>
      </c>
    </row>
    <row r="140" spans="1:9" x14ac:dyDescent="0.25">
      <c r="A140" s="138" t="s">
        <v>164</v>
      </c>
      <c r="B140" s="125">
        <v>47554.12</v>
      </c>
      <c r="C140" s="125">
        <v>0</v>
      </c>
      <c r="D140" s="125">
        <v>0</v>
      </c>
      <c r="E140" s="126">
        <v>0</v>
      </c>
      <c r="F140" s="126">
        <v>0</v>
      </c>
      <c r="G140" s="126">
        <v>47554.12</v>
      </c>
      <c r="H140" s="126">
        <v>0</v>
      </c>
      <c r="I140" s="125">
        <v>47554.12</v>
      </c>
    </row>
    <row r="141" spans="1:9" x14ac:dyDescent="0.25">
      <c r="A141" s="138" t="s">
        <v>165</v>
      </c>
      <c r="B141" s="125">
        <v>0</v>
      </c>
      <c r="C141" s="125">
        <v>0</v>
      </c>
      <c r="D141" s="125">
        <v>0</v>
      </c>
      <c r="E141" s="126">
        <v>0</v>
      </c>
      <c r="F141" s="126">
        <v>0</v>
      </c>
      <c r="G141" s="126">
        <v>0</v>
      </c>
      <c r="H141" s="126">
        <v>0</v>
      </c>
      <c r="I141" s="125">
        <v>0</v>
      </c>
    </row>
    <row r="142" spans="1:9" x14ac:dyDescent="0.25">
      <c r="A142" s="138" t="s">
        <v>166</v>
      </c>
      <c r="B142" s="125">
        <v>1210127.3799999999</v>
      </c>
      <c r="C142" s="125">
        <v>0</v>
      </c>
      <c r="D142" s="125">
        <v>0</v>
      </c>
      <c r="E142" s="126">
        <v>0</v>
      </c>
      <c r="F142" s="126">
        <v>0</v>
      </c>
      <c r="G142" s="126">
        <v>1210127.3799999999</v>
      </c>
      <c r="H142" s="126">
        <v>0</v>
      </c>
      <c r="I142" s="125">
        <v>1210127.3799999999</v>
      </c>
    </row>
    <row r="143" spans="1:9" x14ac:dyDescent="0.25">
      <c r="A143" s="138" t="s">
        <v>167</v>
      </c>
      <c r="B143" s="125">
        <v>462209.44999999902</v>
      </c>
      <c r="C143" s="125">
        <v>0</v>
      </c>
      <c r="D143" s="125">
        <v>0</v>
      </c>
      <c r="E143" s="126">
        <v>0</v>
      </c>
      <c r="F143" s="126">
        <v>0</v>
      </c>
      <c r="G143" s="126">
        <v>462209.44999999902</v>
      </c>
      <c r="H143" s="126">
        <v>0</v>
      </c>
      <c r="I143" s="125">
        <v>462209.44999999902</v>
      </c>
    </row>
    <row r="144" spans="1:9" x14ac:dyDescent="0.25">
      <c r="A144" s="138" t="s">
        <v>168</v>
      </c>
      <c r="B144" s="125">
        <v>950722.78</v>
      </c>
      <c r="C144" s="125">
        <v>0</v>
      </c>
      <c r="D144" s="125">
        <v>0</v>
      </c>
      <c r="E144" s="126">
        <v>0</v>
      </c>
      <c r="F144" s="126">
        <v>0</v>
      </c>
      <c r="G144" s="126">
        <v>950722.78</v>
      </c>
      <c r="H144" s="126">
        <v>0</v>
      </c>
      <c r="I144" s="125">
        <v>950722.78</v>
      </c>
    </row>
    <row r="145" spans="1:9" x14ac:dyDescent="0.25">
      <c r="A145" s="138" t="s">
        <v>169</v>
      </c>
      <c r="B145" s="125">
        <v>151423.63</v>
      </c>
      <c r="C145" s="125">
        <v>0</v>
      </c>
      <c r="D145" s="125">
        <v>0</v>
      </c>
      <c r="E145" s="126">
        <v>0</v>
      </c>
      <c r="F145" s="126">
        <v>0</v>
      </c>
      <c r="G145" s="126">
        <v>151423.63</v>
      </c>
      <c r="H145" s="126">
        <v>0</v>
      </c>
      <c r="I145" s="125">
        <v>151423.63</v>
      </c>
    </row>
    <row r="146" spans="1:9" x14ac:dyDescent="0.25">
      <c r="A146" s="138" t="s">
        <v>170</v>
      </c>
      <c r="B146" s="125">
        <v>111359.66</v>
      </c>
      <c r="C146" s="125">
        <v>0</v>
      </c>
      <c r="D146" s="125">
        <v>0</v>
      </c>
      <c r="E146" s="126">
        <v>0</v>
      </c>
      <c r="F146" s="126">
        <v>0</v>
      </c>
      <c r="G146" s="126">
        <v>111359.66</v>
      </c>
      <c r="H146" s="126">
        <v>0</v>
      </c>
      <c r="I146" s="125">
        <v>111359.66</v>
      </c>
    </row>
    <row r="147" spans="1:9" x14ac:dyDescent="0.25">
      <c r="A147" s="138" t="s">
        <v>171</v>
      </c>
      <c r="B147" s="125">
        <v>264.42</v>
      </c>
      <c r="C147" s="125">
        <v>0</v>
      </c>
      <c r="D147" s="125">
        <v>0</v>
      </c>
      <c r="E147" s="126">
        <v>0</v>
      </c>
      <c r="F147" s="126">
        <v>0</v>
      </c>
      <c r="G147" s="126">
        <v>264.42</v>
      </c>
      <c r="H147" s="126">
        <v>0</v>
      </c>
      <c r="I147" s="125">
        <v>264.42</v>
      </c>
    </row>
    <row r="148" spans="1:9" x14ac:dyDescent="0.25">
      <c r="A148" s="138" t="s">
        <v>172</v>
      </c>
      <c r="B148" s="125">
        <v>398.33</v>
      </c>
      <c r="C148" s="125">
        <v>0</v>
      </c>
      <c r="D148" s="125">
        <v>0</v>
      </c>
      <c r="E148" s="126">
        <v>0</v>
      </c>
      <c r="F148" s="126">
        <v>0</v>
      </c>
      <c r="G148" s="126">
        <v>398.33</v>
      </c>
      <c r="H148" s="126">
        <v>0</v>
      </c>
      <c r="I148" s="125">
        <v>398.33</v>
      </c>
    </row>
    <row r="149" spans="1:9" x14ac:dyDescent="0.25">
      <c r="A149" s="138" t="s">
        <v>173</v>
      </c>
      <c r="B149" s="125">
        <v>624578.18999999994</v>
      </c>
      <c r="C149" s="125">
        <v>0</v>
      </c>
      <c r="D149" s="125">
        <v>0</v>
      </c>
      <c r="E149" s="126">
        <v>0</v>
      </c>
      <c r="F149" s="126">
        <v>0</v>
      </c>
      <c r="G149" s="126">
        <v>624578.18999999994</v>
      </c>
      <c r="H149" s="126">
        <v>0</v>
      </c>
      <c r="I149" s="125">
        <v>624578.18999999994</v>
      </c>
    </row>
    <row r="150" spans="1:9" x14ac:dyDescent="0.25">
      <c r="A150" s="138" t="s">
        <v>174</v>
      </c>
      <c r="B150" s="125">
        <v>3163252.43</v>
      </c>
      <c r="C150" s="125">
        <v>0</v>
      </c>
      <c r="D150" s="125">
        <v>0</v>
      </c>
      <c r="E150" s="126">
        <v>0</v>
      </c>
      <c r="F150" s="126">
        <v>0</v>
      </c>
      <c r="G150" s="126">
        <v>3163252.43</v>
      </c>
      <c r="H150" s="126">
        <v>0</v>
      </c>
      <c r="I150" s="125">
        <v>3163252.43</v>
      </c>
    </row>
    <row r="151" spans="1:9" x14ac:dyDescent="0.25">
      <c r="A151" s="138" t="s">
        <v>175</v>
      </c>
      <c r="B151" s="125">
        <v>6547521.8899999997</v>
      </c>
      <c r="C151" s="125">
        <v>0</v>
      </c>
      <c r="D151" s="125">
        <v>0</v>
      </c>
      <c r="E151" s="126">
        <v>0</v>
      </c>
      <c r="F151" s="126">
        <v>0</v>
      </c>
      <c r="G151" s="126">
        <v>6547521.8899999997</v>
      </c>
      <c r="H151" s="126">
        <v>0</v>
      </c>
      <c r="I151" s="125">
        <v>6547521.8899999997</v>
      </c>
    </row>
    <row r="152" spans="1:9" x14ac:dyDescent="0.25">
      <c r="A152" s="138" t="s">
        <v>176</v>
      </c>
      <c r="B152" s="125">
        <v>584118.89</v>
      </c>
      <c r="C152" s="125">
        <v>0</v>
      </c>
      <c r="D152" s="125">
        <v>0</v>
      </c>
      <c r="E152" s="126">
        <v>0</v>
      </c>
      <c r="F152" s="126">
        <v>0</v>
      </c>
      <c r="G152" s="126">
        <v>584118.89</v>
      </c>
      <c r="H152" s="126">
        <v>0</v>
      </c>
      <c r="I152" s="125">
        <v>584118.89</v>
      </c>
    </row>
    <row r="153" spans="1:9" x14ac:dyDescent="0.25">
      <c r="A153" s="138" t="s">
        <v>177</v>
      </c>
      <c r="B153" s="125">
        <v>0</v>
      </c>
      <c r="C153" s="125">
        <v>0</v>
      </c>
      <c r="D153" s="125">
        <v>0</v>
      </c>
      <c r="E153" s="126">
        <v>0</v>
      </c>
      <c r="F153" s="126">
        <v>0</v>
      </c>
      <c r="G153" s="126">
        <v>0</v>
      </c>
      <c r="H153" s="126">
        <v>0</v>
      </c>
      <c r="I153" s="125">
        <v>0</v>
      </c>
    </row>
    <row r="154" spans="1:9" x14ac:dyDescent="0.25">
      <c r="A154" s="138" t="s">
        <v>178</v>
      </c>
      <c r="B154" s="125">
        <v>0</v>
      </c>
      <c r="C154" s="125">
        <v>0</v>
      </c>
      <c r="D154" s="125">
        <v>0</v>
      </c>
      <c r="E154" s="126">
        <v>0</v>
      </c>
      <c r="F154" s="126">
        <v>0</v>
      </c>
      <c r="G154" s="126">
        <v>0</v>
      </c>
      <c r="H154" s="126">
        <v>0</v>
      </c>
      <c r="I154" s="125">
        <v>0</v>
      </c>
    </row>
    <row r="155" spans="1:9" x14ac:dyDescent="0.25">
      <c r="A155" s="138" t="s">
        <v>179</v>
      </c>
      <c r="B155" s="125">
        <v>0</v>
      </c>
      <c r="C155" s="125">
        <v>0</v>
      </c>
      <c r="D155" s="125">
        <v>0</v>
      </c>
      <c r="E155" s="126">
        <v>0</v>
      </c>
      <c r="F155" s="126">
        <v>0</v>
      </c>
      <c r="G155" s="126">
        <v>0</v>
      </c>
      <c r="H155" s="126">
        <v>0</v>
      </c>
      <c r="I155" s="125">
        <v>0</v>
      </c>
    </row>
    <row r="156" spans="1:9" x14ac:dyDescent="0.25">
      <c r="A156" s="138" t="s">
        <v>180</v>
      </c>
      <c r="B156" s="125">
        <v>0</v>
      </c>
      <c r="C156" s="125">
        <v>0</v>
      </c>
      <c r="D156" s="125">
        <v>0</v>
      </c>
      <c r="E156" s="126">
        <v>0</v>
      </c>
      <c r="F156" s="126">
        <v>0</v>
      </c>
      <c r="G156" s="126">
        <v>0</v>
      </c>
      <c r="H156" s="126">
        <v>0</v>
      </c>
      <c r="I156" s="125">
        <v>0</v>
      </c>
    </row>
    <row r="157" spans="1:9" x14ac:dyDescent="0.25">
      <c r="A157" s="138" t="s">
        <v>181</v>
      </c>
      <c r="B157" s="125">
        <v>0</v>
      </c>
      <c r="C157" s="125">
        <v>0</v>
      </c>
      <c r="D157" s="125">
        <v>0</v>
      </c>
      <c r="E157" s="126">
        <v>0</v>
      </c>
      <c r="F157" s="126">
        <v>0</v>
      </c>
      <c r="G157" s="126">
        <v>0</v>
      </c>
      <c r="H157" s="126">
        <v>0</v>
      </c>
      <c r="I157" s="125">
        <v>0</v>
      </c>
    </row>
    <row r="158" spans="1:9" x14ac:dyDescent="0.25">
      <c r="A158" s="138" t="s">
        <v>182</v>
      </c>
      <c r="B158" s="125">
        <v>0</v>
      </c>
      <c r="C158" s="125">
        <v>0</v>
      </c>
      <c r="D158" s="125">
        <v>0</v>
      </c>
      <c r="E158" s="126">
        <v>0</v>
      </c>
      <c r="F158" s="126">
        <v>0</v>
      </c>
      <c r="G158" s="126">
        <v>0</v>
      </c>
      <c r="H158" s="126">
        <v>0</v>
      </c>
      <c r="I158" s="125">
        <v>0</v>
      </c>
    </row>
    <row r="159" spans="1:9" x14ac:dyDescent="0.25">
      <c r="A159" s="139" t="s">
        <v>183</v>
      </c>
      <c r="B159" s="140">
        <v>0</v>
      </c>
      <c r="C159" s="140">
        <v>0</v>
      </c>
      <c r="D159" s="140">
        <v>0</v>
      </c>
      <c r="E159" s="126">
        <v>0</v>
      </c>
      <c r="F159" s="126">
        <v>0</v>
      </c>
      <c r="G159" s="126">
        <v>0</v>
      </c>
      <c r="H159" s="126">
        <v>0</v>
      </c>
      <c r="I159" s="140">
        <v>0</v>
      </c>
    </row>
    <row r="160" spans="1:9" x14ac:dyDescent="0.25">
      <c r="A160" s="138" t="s">
        <v>184</v>
      </c>
      <c r="B160" s="125">
        <v>19801305.129999999</v>
      </c>
      <c r="C160" s="125">
        <v>0</v>
      </c>
      <c r="D160" s="125">
        <v>0</v>
      </c>
      <c r="E160" s="129">
        <v>0</v>
      </c>
      <c r="F160" s="129">
        <v>0</v>
      </c>
      <c r="G160" s="129">
        <v>19801305.129999999</v>
      </c>
      <c r="H160" s="129">
        <v>0</v>
      </c>
      <c r="I160" s="125">
        <v>19801305.129999999</v>
      </c>
    </row>
    <row r="161" spans="1:9" x14ac:dyDescent="0.25">
      <c r="A161" s="137" t="s">
        <v>185</v>
      </c>
      <c r="B161" s="125"/>
      <c r="C161" s="125"/>
      <c r="D161" s="125"/>
      <c r="E161" s="130"/>
      <c r="F161" s="130"/>
      <c r="G161" s="130"/>
      <c r="H161" s="130"/>
      <c r="I161" s="125"/>
    </row>
    <row r="162" spans="1:9" x14ac:dyDescent="0.25">
      <c r="A162" s="138" t="s">
        <v>186</v>
      </c>
      <c r="B162" s="125">
        <v>579072.18000000005</v>
      </c>
      <c r="C162" s="125">
        <v>0</v>
      </c>
      <c r="D162" s="125">
        <v>0</v>
      </c>
      <c r="E162" s="126">
        <v>0</v>
      </c>
      <c r="F162" s="126">
        <v>0</v>
      </c>
      <c r="G162" s="126">
        <v>579072.18000000005</v>
      </c>
      <c r="H162" s="126">
        <v>0</v>
      </c>
      <c r="I162" s="125">
        <v>579072.18000000005</v>
      </c>
    </row>
    <row r="163" spans="1:9" x14ac:dyDescent="0.25">
      <c r="A163" s="138" t="s">
        <v>187</v>
      </c>
      <c r="B163" s="125">
        <v>2680561.98999999</v>
      </c>
      <c r="C163" s="125">
        <v>0</v>
      </c>
      <c r="D163" s="125">
        <v>0</v>
      </c>
      <c r="E163" s="126">
        <v>0</v>
      </c>
      <c r="F163" s="126">
        <v>0</v>
      </c>
      <c r="G163" s="126">
        <v>2680561.98999999</v>
      </c>
      <c r="H163" s="126">
        <v>0</v>
      </c>
      <c r="I163" s="125">
        <v>2680561.98999999</v>
      </c>
    </row>
    <row r="164" spans="1:9" x14ac:dyDescent="0.25">
      <c r="A164" s="138" t="s">
        <v>188</v>
      </c>
      <c r="B164" s="125">
        <v>1511168.29999999</v>
      </c>
      <c r="C164" s="125">
        <v>0</v>
      </c>
      <c r="D164" s="125">
        <v>0</v>
      </c>
      <c r="E164" s="126">
        <v>0</v>
      </c>
      <c r="F164" s="126">
        <v>0</v>
      </c>
      <c r="G164" s="126">
        <v>1511168.29999999</v>
      </c>
      <c r="H164" s="126">
        <v>0</v>
      </c>
      <c r="I164" s="125">
        <v>1511168.29999999</v>
      </c>
    </row>
    <row r="165" spans="1:9" x14ac:dyDescent="0.25">
      <c r="A165" s="138" t="s">
        <v>189</v>
      </c>
      <c r="B165" s="125">
        <v>4282776.3999999901</v>
      </c>
      <c r="C165" s="125">
        <v>0</v>
      </c>
      <c r="D165" s="125">
        <v>0</v>
      </c>
      <c r="E165" s="126">
        <v>0</v>
      </c>
      <c r="F165" s="126">
        <v>0</v>
      </c>
      <c r="G165" s="126">
        <v>4282776.3999999901</v>
      </c>
      <c r="H165" s="126">
        <v>0</v>
      </c>
      <c r="I165" s="125">
        <v>4282776.3999999901</v>
      </c>
    </row>
    <row r="166" spans="1:9" x14ac:dyDescent="0.25">
      <c r="A166" s="138" t="s">
        <v>190</v>
      </c>
      <c r="B166" s="125">
        <v>2670724.61</v>
      </c>
      <c r="C166" s="125">
        <v>0</v>
      </c>
      <c r="D166" s="125">
        <v>0</v>
      </c>
      <c r="E166" s="126">
        <v>0</v>
      </c>
      <c r="F166" s="126">
        <v>0</v>
      </c>
      <c r="G166" s="126">
        <v>2670724.61</v>
      </c>
      <c r="H166" s="126">
        <v>0</v>
      </c>
      <c r="I166" s="125">
        <v>2670724.61</v>
      </c>
    </row>
    <row r="167" spans="1:9" x14ac:dyDescent="0.25">
      <c r="A167" s="138" t="s">
        <v>191</v>
      </c>
      <c r="B167" s="125">
        <v>433159.00999999902</v>
      </c>
      <c r="C167" s="125">
        <v>0</v>
      </c>
      <c r="D167" s="125">
        <v>0</v>
      </c>
      <c r="E167" s="126">
        <v>0</v>
      </c>
      <c r="F167" s="126">
        <v>0</v>
      </c>
      <c r="G167" s="126">
        <v>433159.00999999902</v>
      </c>
      <c r="H167" s="126">
        <v>0</v>
      </c>
      <c r="I167" s="125">
        <v>433159.00999999902</v>
      </c>
    </row>
    <row r="168" spans="1:9" x14ac:dyDescent="0.25">
      <c r="A168" s="138" t="s">
        <v>192</v>
      </c>
      <c r="B168" s="125">
        <v>1334953.3500000001</v>
      </c>
      <c r="C168" s="125">
        <v>0</v>
      </c>
      <c r="D168" s="125">
        <v>0</v>
      </c>
      <c r="E168" s="126">
        <v>0</v>
      </c>
      <c r="F168" s="126">
        <v>0</v>
      </c>
      <c r="G168" s="126">
        <v>1334953.3500000001</v>
      </c>
      <c r="H168" s="126">
        <v>0</v>
      </c>
      <c r="I168" s="125">
        <v>1334953.3500000001</v>
      </c>
    </row>
    <row r="169" spans="1:9" x14ac:dyDescent="0.25">
      <c r="A169" s="138" t="s">
        <v>193</v>
      </c>
      <c r="B169" s="125">
        <v>4374214.3499999996</v>
      </c>
      <c r="C169" s="125">
        <v>0</v>
      </c>
      <c r="D169" s="125">
        <v>0</v>
      </c>
      <c r="E169" s="126">
        <v>0</v>
      </c>
      <c r="F169" s="126">
        <v>0</v>
      </c>
      <c r="G169" s="126">
        <v>4374214.3499999996</v>
      </c>
      <c r="H169" s="126">
        <v>0</v>
      </c>
      <c r="I169" s="125">
        <v>4374214.3499999996</v>
      </c>
    </row>
    <row r="170" spans="1:9" x14ac:dyDescent="0.25">
      <c r="A170" s="138" t="s">
        <v>194</v>
      </c>
      <c r="B170" s="125">
        <v>3764166.4199999901</v>
      </c>
      <c r="C170" s="125">
        <v>0</v>
      </c>
      <c r="D170" s="125">
        <v>0</v>
      </c>
      <c r="E170" s="126">
        <v>0</v>
      </c>
      <c r="F170" s="126">
        <v>0</v>
      </c>
      <c r="G170" s="126">
        <v>3764166.4199999901</v>
      </c>
      <c r="H170" s="126">
        <v>0</v>
      </c>
      <c r="I170" s="125">
        <v>3764166.4199999901</v>
      </c>
    </row>
    <row r="171" spans="1:9" x14ac:dyDescent="0.25">
      <c r="A171" s="138" t="s">
        <v>195</v>
      </c>
      <c r="B171" s="125">
        <v>929870.45</v>
      </c>
      <c r="C171" s="125">
        <v>0</v>
      </c>
      <c r="D171" s="125">
        <v>0</v>
      </c>
      <c r="E171" s="126">
        <v>0</v>
      </c>
      <c r="F171" s="126">
        <v>0</v>
      </c>
      <c r="G171" s="126">
        <v>929870.45</v>
      </c>
      <c r="H171" s="126">
        <v>0</v>
      </c>
      <c r="I171" s="125">
        <v>929870.45</v>
      </c>
    </row>
    <row r="172" spans="1:9" x14ac:dyDescent="0.25">
      <c r="A172" s="138" t="s">
        <v>196</v>
      </c>
      <c r="B172" s="125">
        <v>0</v>
      </c>
      <c r="C172" s="125">
        <v>0</v>
      </c>
      <c r="D172" s="125">
        <v>0</v>
      </c>
      <c r="E172" s="126">
        <v>0</v>
      </c>
      <c r="F172" s="126">
        <v>0</v>
      </c>
      <c r="G172" s="126">
        <v>0</v>
      </c>
      <c r="H172" s="126">
        <v>0</v>
      </c>
      <c r="I172" s="125">
        <v>0</v>
      </c>
    </row>
    <row r="173" spans="1:9" x14ac:dyDescent="0.25">
      <c r="A173" s="138" t="s">
        <v>197</v>
      </c>
      <c r="B173" s="125">
        <v>0</v>
      </c>
      <c r="C173" s="125">
        <v>0</v>
      </c>
      <c r="D173" s="125">
        <v>0</v>
      </c>
      <c r="E173" s="126">
        <v>0</v>
      </c>
      <c r="F173" s="126">
        <v>0</v>
      </c>
      <c r="G173" s="126">
        <v>0</v>
      </c>
      <c r="H173" s="126">
        <v>0</v>
      </c>
      <c r="I173" s="125">
        <v>0</v>
      </c>
    </row>
    <row r="174" spans="1:9" x14ac:dyDescent="0.25">
      <c r="A174" s="138" t="s">
        <v>198</v>
      </c>
      <c r="B174" s="125">
        <v>3250094.7899999898</v>
      </c>
      <c r="C174" s="125">
        <v>0</v>
      </c>
      <c r="D174" s="125">
        <v>0</v>
      </c>
      <c r="E174" s="126">
        <v>0</v>
      </c>
      <c r="F174" s="126">
        <v>0</v>
      </c>
      <c r="G174" s="126">
        <v>3250094.7899999898</v>
      </c>
      <c r="H174" s="126">
        <v>0</v>
      </c>
      <c r="I174" s="125">
        <v>3250094.7899999898</v>
      </c>
    </row>
    <row r="175" spans="1:9" x14ac:dyDescent="0.25">
      <c r="A175" s="138" t="s">
        <v>199</v>
      </c>
      <c r="B175" s="125">
        <v>37039438.739999801</v>
      </c>
      <c r="C175" s="125">
        <v>0</v>
      </c>
      <c r="D175" s="125">
        <v>0</v>
      </c>
      <c r="E175" s="126">
        <v>0</v>
      </c>
      <c r="F175" s="126">
        <v>0</v>
      </c>
      <c r="G175" s="126">
        <v>37039438.739999801</v>
      </c>
      <c r="H175" s="126">
        <v>0</v>
      </c>
      <c r="I175" s="125">
        <v>37039438.739999801</v>
      </c>
    </row>
    <row r="176" spans="1:9" x14ac:dyDescent="0.25">
      <c r="A176" s="138" t="s">
        <v>200</v>
      </c>
      <c r="B176" s="125">
        <v>16517893.7099999</v>
      </c>
      <c r="C176" s="125">
        <v>0</v>
      </c>
      <c r="D176" s="125">
        <v>0</v>
      </c>
      <c r="E176" s="126">
        <v>0</v>
      </c>
      <c r="F176" s="126">
        <v>0</v>
      </c>
      <c r="G176" s="126">
        <v>16517893.7099999</v>
      </c>
      <c r="H176" s="126">
        <v>0</v>
      </c>
      <c r="I176" s="125">
        <v>16517893.7099999</v>
      </c>
    </row>
    <row r="177" spans="1:9" x14ac:dyDescent="0.25">
      <c r="A177" s="138" t="s">
        <v>201</v>
      </c>
      <c r="B177" s="125">
        <v>233453.98</v>
      </c>
      <c r="C177" s="125">
        <v>0</v>
      </c>
      <c r="D177" s="125">
        <v>0</v>
      </c>
      <c r="E177" s="126">
        <v>0</v>
      </c>
      <c r="F177" s="126">
        <v>0</v>
      </c>
      <c r="G177" s="126">
        <v>233453.98</v>
      </c>
      <c r="H177" s="126">
        <v>0</v>
      </c>
      <c r="I177" s="125">
        <v>233453.98</v>
      </c>
    </row>
    <row r="178" spans="1:9" x14ac:dyDescent="0.25">
      <c r="A178" s="138" t="s">
        <v>202</v>
      </c>
      <c r="B178" s="125">
        <v>2406963.5699999998</v>
      </c>
      <c r="C178" s="125">
        <v>0</v>
      </c>
      <c r="D178" s="125">
        <v>0</v>
      </c>
      <c r="E178" s="126">
        <v>0</v>
      </c>
      <c r="F178" s="126">
        <v>0</v>
      </c>
      <c r="G178" s="126">
        <v>2406963.5699999998</v>
      </c>
      <c r="H178" s="126">
        <v>0</v>
      </c>
      <c r="I178" s="125">
        <v>2406963.5699999998</v>
      </c>
    </row>
    <row r="179" spans="1:9" x14ac:dyDescent="0.25">
      <c r="A179" s="138" t="s">
        <v>203</v>
      </c>
      <c r="B179" s="125">
        <v>418579.52999999898</v>
      </c>
      <c r="C179" s="125">
        <v>0</v>
      </c>
      <c r="D179" s="125">
        <v>0</v>
      </c>
      <c r="E179" s="126">
        <v>0</v>
      </c>
      <c r="F179" s="126">
        <v>0</v>
      </c>
      <c r="G179" s="126">
        <v>418579.52999999898</v>
      </c>
      <c r="H179" s="126">
        <v>0</v>
      </c>
      <c r="I179" s="125">
        <v>418579.52999999898</v>
      </c>
    </row>
    <row r="180" spans="1:9" x14ac:dyDescent="0.25">
      <c r="A180" s="138" t="s">
        <v>204</v>
      </c>
      <c r="B180" s="125">
        <v>0</v>
      </c>
      <c r="C180" s="125">
        <v>0</v>
      </c>
      <c r="D180" s="125">
        <v>0</v>
      </c>
      <c r="E180" s="126">
        <v>0</v>
      </c>
      <c r="F180" s="126">
        <v>0</v>
      </c>
      <c r="G180" s="126">
        <v>0</v>
      </c>
      <c r="H180" s="126">
        <v>0</v>
      </c>
      <c r="I180" s="125">
        <v>0</v>
      </c>
    </row>
    <row r="181" spans="1:9" x14ac:dyDescent="0.25">
      <c r="A181" s="138" t="s">
        <v>205</v>
      </c>
      <c r="B181" s="125">
        <v>0</v>
      </c>
      <c r="C181" s="125">
        <v>1799550.3499999901</v>
      </c>
      <c r="D181" s="125">
        <v>0</v>
      </c>
      <c r="E181" s="126">
        <v>0</v>
      </c>
      <c r="F181" s="126">
        <v>0</v>
      </c>
      <c r="G181" s="126">
        <v>0</v>
      </c>
      <c r="H181" s="126">
        <v>1799550.3499999901</v>
      </c>
      <c r="I181" s="125">
        <v>1799550.3499999901</v>
      </c>
    </row>
    <row r="182" spans="1:9" x14ac:dyDescent="0.25">
      <c r="A182" s="138" t="s">
        <v>206</v>
      </c>
      <c r="B182" s="125">
        <v>0</v>
      </c>
      <c r="C182" s="125">
        <v>1202351.0899999901</v>
      </c>
      <c r="D182" s="125">
        <v>0</v>
      </c>
      <c r="E182" s="126">
        <v>0</v>
      </c>
      <c r="F182" s="126">
        <v>0</v>
      </c>
      <c r="G182" s="126">
        <v>0</v>
      </c>
      <c r="H182" s="126">
        <v>1202351.0899999901</v>
      </c>
      <c r="I182" s="125">
        <v>1202351.0899999901</v>
      </c>
    </row>
    <row r="183" spans="1:9" x14ac:dyDescent="0.25">
      <c r="A183" s="138" t="s">
        <v>207</v>
      </c>
      <c r="B183" s="125">
        <v>0</v>
      </c>
      <c r="C183" s="125">
        <v>17596681.93</v>
      </c>
      <c r="D183" s="125">
        <v>0</v>
      </c>
      <c r="E183" s="126">
        <v>0</v>
      </c>
      <c r="F183" s="126">
        <v>0</v>
      </c>
      <c r="G183" s="126">
        <v>0</v>
      </c>
      <c r="H183" s="126">
        <v>17596681.93</v>
      </c>
      <c r="I183" s="125">
        <v>17596681.93</v>
      </c>
    </row>
    <row r="184" spans="1:9" x14ac:dyDescent="0.25">
      <c r="A184" s="138" t="s">
        <v>208</v>
      </c>
      <c r="B184" s="125">
        <v>0</v>
      </c>
      <c r="C184" s="125">
        <v>2221515.35</v>
      </c>
      <c r="D184" s="125">
        <v>0</v>
      </c>
      <c r="E184" s="126">
        <v>0</v>
      </c>
      <c r="F184" s="126">
        <v>0</v>
      </c>
      <c r="G184" s="126">
        <v>0</v>
      </c>
      <c r="H184" s="126">
        <v>2221515.35</v>
      </c>
      <c r="I184" s="125">
        <v>2221515.35</v>
      </c>
    </row>
    <row r="185" spans="1:9" x14ac:dyDescent="0.25">
      <c r="A185" s="138" t="s">
        <v>209</v>
      </c>
      <c r="B185" s="125">
        <v>0</v>
      </c>
      <c r="C185" s="125">
        <v>134437.43999999901</v>
      </c>
      <c r="D185" s="125">
        <v>0</v>
      </c>
      <c r="E185" s="126">
        <v>0</v>
      </c>
      <c r="F185" s="126">
        <v>0</v>
      </c>
      <c r="G185" s="126">
        <v>0</v>
      </c>
      <c r="H185" s="126">
        <v>134437.43999999901</v>
      </c>
      <c r="I185" s="125">
        <v>134437.43999999901</v>
      </c>
    </row>
    <row r="186" spans="1:9" x14ac:dyDescent="0.25">
      <c r="A186" s="138" t="s">
        <v>210</v>
      </c>
      <c r="B186" s="125">
        <v>0</v>
      </c>
      <c r="C186" s="125">
        <v>4303201.0999999996</v>
      </c>
      <c r="D186" s="125">
        <v>0</v>
      </c>
      <c r="E186" s="126">
        <v>0</v>
      </c>
      <c r="F186" s="126">
        <v>0</v>
      </c>
      <c r="G186" s="126">
        <v>0</v>
      </c>
      <c r="H186" s="126">
        <v>4303201.0999999996</v>
      </c>
      <c r="I186" s="125">
        <v>4303201.0999999996</v>
      </c>
    </row>
    <row r="187" spans="1:9" x14ac:dyDescent="0.25">
      <c r="A187" s="138" t="s">
        <v>211</v>
      </c>
      <c r="B187" s="125">
        <v>0</v>
      </c>
      <c r="C187" s="125">
        <v>4894237.7699999996</v>
      </c>
      <c r="D187" s="125">
        <v>0</v>
      </c>
      <c r="E187" s="126">
        <v>0</v>
      </c>
      <c r="F187" s="126">
        <v>0</v>
      </c>
      <c r="G187" s="126">
        <v>0</v>
      </c>
      <c r="H187" s="126">
        <v>4894237.7699999996</v>
      </c>
      <c r="I187" s="125">
        <v>4894237.7699999996</v>
      </c>
    </row>
    <row r="188" spans="1:9" x14ac:dyDescent="0.25">
      <c r="A188" s="138" t="s">
        <v>212</v>
      </c>
      <c r="B188" s="125">
        <v>0</v>
      </c>
      <c r="C188" s="125">
        <v>3983645.57</v>
      </c>
      <c r="D188" s="125">
        <v>0</v>
      </c>
      <c r="E188" s="126">
        <v>0</v>
      </c>
      <c r="F188" s="126">
        <v>0</v>
      </c>
      <c r="G188" s="126">
        <v>0</v>
      </c>
      <c r="H188" s="126">
        <v>3983645.57</v>
      </c>
      <c r="I188" s="125">
        <v>3983645.57</v>
      </c>
    </row>
    <row r="189" spans="1:9" x14ac:dyDescent="0.25">
      <c r="A189" s="138" t="s">
        <v>213</v>
      </c>
      <c r="B189" s="125">
        <v>0</v>
      </c>
      <c r="C189" s="125">
        <v>244901.66</v>
      </c>
      <c r="D189" s="125">
        <v>0</v>
      </c>
      <c r="E189" s="126">
        <v>0</v>
      </c>
      <c r="F189" s="126">
        <v>0</v>
      </c>
      <c r="G189" s="126">
        <v>0</v>
      </c>
      <c r="H189" s="126">
        <v>244901.66</v>
      </c>
      <c r="I189" s="125">
        <v>244901.66</v>
      </c>
    </row>
    <row r="190" spans="1:9" x14ac:dyDescent="0.25">
      <c r="A190" s="138" t="s">
        <v>337</v>
      </c>
      <c r="B190" s="125">
        <v>0</v>
      </c>
      <c r="C190" s="125">
        <v>166663.50999999899</v>
      </c>
      <c r="D190" s="125">
        <v>0</v>
      </c>
      <c r="E190" s="126">
        <v>0</v>
      </c>
      <c r="F190" s="126">
        <v>0</v>
      </c>
      <c r="G190" s="126">
        <v>0</v>
      </c>
      <c r="H190" s="126">
        <v>166663.50999999899</v>
      </c>
      <c r="I190" s="125">
        <v>166663.50999999899</v>
      </c>
    </row>
    <row r="191" spans="1:9" x14ac:dyDescent="0.25">
      <c r="A191" s="138" t="s">
        <v>214</v>
      </c>
      <c r="B191" s="125">
        <v>0</v>
      </c>
      <c r="C191" s="125">
        <v>6181074.9299999904</v>
      </c>
      <c r="D191" s="125">
        <v>0</v>
      </c>
      <c r="E191" s="126">
        <v>0</v>
      </c>
      <c r="F191" s="126">
        <v>0</v>
      </c>
      <c r="G191" s="126">
        <v>0</v>
      </c>
      <c r="H191" s="126">
        <v>6181074.9299999904</v>
      </c>
      <c r="I191" s="125">
        <v>6181074.9299999904</v>
      </c>
    </row>
    <row r="192" spans="1:9" x14ac:dyDescent="0.25">
      <c r="A192" s="138" t="s">
        <v>215</v>
      </c>
      <c r="B192" s="125">
        <v>0</v>
      </c>
      <c r="C192" s="125">
        <v>836321.92</v>
      </c>
      <c r="D192" s="125">
        <v>0</v>
      </c>
      <c r="E192" s="126">
        <v>0</v>
      </c>
      <c r="F192" s="126">
        <v>0</v>
      </c>
      <c r="G192" s="126">
        <v>0</v>
      </c>
      <c r="H192" s="126">
        <v>836321.92</v>
      </c>
      <c r="I192" s="125">
        <v>836321.92</v>
      </c>
    </row>
    <row r="193" spans="1:9" x14ac:dyDescent="0.25">
      <c r="A193" s="138" t="s">
        <v>216</v>
      </c>
      <c r="B193" s="125">
        <v>0</v>
      </c>
      <c r="C193" s="125">
        <v>436834.66</v>
      </c>
      <c r="D193" s="125">
        <v>0</v>
      </c>
      <c r="E193" s="126">
        <v>0</v>
      </c>
      <c r="F193" s="126">
        <v>0</v>
      </c>
      <c r="G193" s="126">
        <v>0</v>
      </c>
      <c r="H193" s="126">
        <v>436834.66</v>
      </c>
      <c r="I193" s="125">
        <v>436834.66</v>
      </c>
    </row>
    <row r="194" spans="1:9" x14ac:dyDescent="0.25">
      <c r="A194" s="138" t="s">
        <v>217</v>
      </c>
      <c r="B194" s="125">
        <v>0</v>
      </c>
      <c r="C194" s="125">
        <v>3420472.46999999</v>
      </c>
      <c r="D194" s="125">
        <v>0</v>
      </c>
      <c r="E194" s="126">
        <v>0</v>
      </c>
      <c r="F194" s="126">
        <v>0</v>
      </c>
      <c r="G194" s="126">
        <v>0</v>
      </c>
      <c r="H194" s="126">
        <v>3420472.46999999</v>
      </c>
      <c r="I194" s="125">
        <v>3420472.46999999</v>
      </c>
    </row>
    <row r="195" spans="1:9" x14ac:dyDescent="0.25">
      <c r="A195" s="138" t="s">
        <v>218</v>
      </c>
      <c r="B195" s="125">
        <v>0</v>
      </c>
      <c r="C195" s="125">
        <v>982645.49</v>
      </c>
      <c r="D195" s="125">
        <v>0</v>
      </c>
      <c r="E195" s="126">
        <v>0</v>
      </c>
      <c r="F195" s="126">
        <v>0</v>
      </c>
      <c r="G195" s="126">
        <v>0</v>
      </c>
      <c r="H195" s="126">
        <v>982645.49</v>
      </c>
      <c r="I195" s="125">
        <v>982645.49</v>
      </c>
    </row>
    <row r="196" spans="1:9" x14ac:dyDescent="0.25">
      <c r="A196" s="139" t="s">
        <v>219</v>
      </c>
      <c r="B196" s="140">
        <v>0</v>
      </c>
      <c r="C196" s="140">
        <v>1146208.94</v>
      </c>
      <c r="D196" s="140">
        <v>0</v>
      </c>
      <c r="E196" s="126">
        <v>0</v>
      </c>
      <c r="F196" s="126">
        <v>0</v>
      </c>
      <c r="G196" s="126">
        <v>0</v>
      </c>
      <c r="H196" s="126">
        <v>1146208.94</v>
      </c>
      <c r="I196" s="140">
        <v>1146208.94</v>
      </c>
    </row>
    <row r="197" spans="1:9" x14ac:dyDescent="0.25">
      <c r="A197" s="138" t="s">
        <v>220</v>
      </c>
      <c r="B197" s="125">
        <v>82427091.379999697</v>
      </c>
      <c r="C197" s="125">
        <v>49550744.18</v>
      </c>
      <c r="D197" s="125">
        <v>0</v>
      </c>
      <c r="E197" s="129">
        <v>0</v>
      </c>
      <c r="F197" s="129">
        <v>0</v>
      </c>
      <c r="G197" s="129">
        <v>82427091.379999697</v>
      </c>
      <c r="H197" s="129">
        <v>49550744.18</v>
      </c>
      <c r="I197" s="125">
        <v>131977835.559999</v>
      </c>
    </row>
    <row r="198" spans="1:9" x14ac:dyDescent="0.25">
      <c r="A198" s="137" t="s">
        <v>221</v>
      </c>
      <c r="B198" s="125"/>
      <c r="C198" s="125"/>
      <c r="D198" s="125"/>
      <c r="E198" s="130"/>
      <c r="F198" s="130"/>
      <c r="G198" s="130"/>
      <c r="H198" s="130"/>
      <c r="I198" s="125"/>
    </row>
    <row r="199" spans="1:9" x14ac:dyDescent="0.25">
      <c r="A199" s="138" t="s">
        <v>222</v>
      </c>
      <c r="B199" s="125">
        <v>0</v>
      </c>
      <c r="C199" s="125">
        <v>0</v>
      </c>
      <c r="D199" s="125">
        <v>287284.23</v>
      </c>
      <c r="E199" s="126">
        <v>167141.96501399999</v>
      </c>
      <c r="F199" s="126">
        <v>120142.26498599999</v>
      </c>
      <c r="G199" s="126">
        <v>167141.96501399999</v>
      </c>
      <c r="H199" s="126">
        <v>120142.26498599999</v>
      </c>
      <c r="I199" s="125">
        <v>287284.23</v>
      </c>
    </row>
    <row r="200" spans="1:9" x14ac:dyDescent="0.25">
      <c r="A200" s="138" t="s">
        <v>223</v>
      </c>
      <c r="B200" s="125">
        <v>13797689.6599999</v>
      </c>
      <c r="C200" s="125">
        <v>10181002.7099999</v>
      </c>
      <c r="D200" s="125">
        <v>577696.56999999995</v>
      </c>
      <c r="E200" s="126">
        <v>359731.65413899999</v>
      </c>
      <c r="F200" s="126">
        <v>217964.915860999</v>
      </c>
      <c r="G200" s="126">
        <v>14157421.314138999</v>
      </c>
      <c r="H200" s="126">
        <v>10398967.625861</v>
      </c>
      <c r="I200" s="125">
        <v>24556388.939999901</v>
      </c>
    </row>
    <row r="201" spans="1:9" x14ac:dyDescent="0.25">
      <c r="A201" s="138" t="s">
        <v>224</v>
      </c>
      <c r="B201" s="125">
        <v>3073293.04</v>
      </c>
      <c r="C201" s="125">
        <v>1381410.3</v>
      </c>
      <c r="D201" s="125">
        <v>30357325.379999898</v>
      </c>
      <c r="E201" s="126">
        <v>17661891.906084001</v>
      </c>
      <c r="F201" s="126">
        <v>12695433.473916</v>
      </c>
      <c r="G201" s="126">
        <v>20735184.946084</v>
      </c>
      <c r="H201" s="126">
        <v>14076843.773916001</v>
      </c>
      <c r="I201" s="125">
        <v>34812028.719999999</v>
      </c>
    </row>
    <row r="202" spans="1:9" x14ac:dyDescent="0.25">
      <c r="A202" s="138" t="s">
        <v>225</v>
      </c>
      <c r="B202" s="125">
        <v>14034500.779999999</v>
      </c>
      <c r="C202" s="125">
        <v>4367438.3899999997</v>
      </c>
      <c r="D202" s="125">
        <v>0</v>
      </c>
      <c r="E202" s="126">
        <v>0</v>
      </c>
      <c r="F202" s="126">
        <v>0</v>
      </c>
      <c r="G202" s="126">
        <v>14034500.779999999</v>
      </c>
      <c r="H202" s="126">
        <v>4367438.3899999997</v>
      </c>
      <c r="I202" s="125">
        <v>18401939.170000002</v>
      </c>
    </row>
    <row r="203" spans="1:9" x14ac:dyDescent="0.25">
      <c r="A203" s="139" t="s">
        <v>226</v>
      </c>
      <c r="B203" s="140">
        <v>0</v>
      </c>
      <c r="C203" s="140">
        <v>0</v>
      </c>
      <c r="D203" s="140">
        <v>3945.47</v>
      </c>
      <c r="E203" s="126">
        <v>2295.4744459999902</v>
      </c>
      <c r="F203" s="126">
        <v>1649.9955540000001</v>
      </c>
      <c r="G203" s="126">
        <v>2295.4744459999902</v>
      </c>
      <c r="H203" s="126">
        <v>1649.9955540000001</v>
      </c>
      <c r="I203" s="140">
        <v>3945.47</v>
      </c>
    </row>
    <row r="204" spans="1:9" x14ac:dyDescent="0.25">
      <c r="A204" s="138" t="s">
        <v>227</v>
      </c>
      <c r="B204" s="125">
        <v>30905483.48</v>
      </c>
      <c r="C204" s="125">
        <v>15929851.4</v>
      </c>
      <c r="D204" s="125">
        <v>31226251.649999902</v>
      </c>
      <c r="E204" s="129">
        <v>18191060.9996829</v>
      </c>
      <c r="F204" s="129">
        <v>13035190.650317</v>
      </c>
      <c r="G204" s="129">
        <v>49096544.479682997</v>
      </c>
      <c r="H204" s="129">
        <v>28965042.050317001</v>
      </c>
      <c r="I204" s="125">
        <v>78061586.530000001</v>
      </c>
    </row>
    <row r="205" spans="1:9" x14ac:dyDescent="0.25">
      <c r="A205" s="137" t="s">
        <v>228</v>
      </c>
      <c r="B205" s="125"/>
      <c r="C205" s="125"/>
      <c r="D205" s="125"/>
      <c r="E205" s="130"/>
      <c r="F205" s="130"/>
      <c r="G205" s="130"/>
      <c r="H205" s="130"/>
      <c r="I205" s="125"/>
    </row>
    <row r="206" spans="1:9" x14ac:dyDescent="0.25">
      <c r="A206" s="138" t="s">
        <v>229</v>
      </c>
      <c r="B206" s="125">
        <v>15936058.279999999</v>
      </c>
      <c r="C206" s="125">
        <v>5068773.4399999902</v>
      </c>
      <c r="D206" s="125">
        <v>1434637.28</v>
      </c>
      <c r="E206" s="126">
        <v>834671.96950399899</v>
      </c>
      <c r="F206" s="126">
        <v>599965.31049599999</v>
      </c>
      <c r="G206" s="126">
        <v>16770730.249504</v>
      </c>
      <c r="H206" s="126">
        <v>5668738.7504960001</v>
      </c>
      <c r="I206" s="125">
        <v>22439469</v>
      </c>
    </row>
    <row r="207" spans="1:9" x14ac:dyDescent="0.25">
      <c r="A207" s="138" t="s">
        <v>230</v>
      </c>
      <c r="B207" s="125">
        <v>515799.07</v>
      </c>
      <c r="C207" s="125">
        <v>205316.62</v>
      </c>
      <c r="D207" s="125">
        <v>1238092.5</v>
      </c>
      <c r="E207" s="126">
        <v>720322.21649999998</v>
      </c>
      <c r="F207" s="126">
        <v>517770.28349999897</v>
      </c>
      <c r="G207" s="126">
        <v>1236121.2864999999</v>
      </c>
      <c r="H207" s="126">
        <v>723086.90350000001</v>
      </c>
      <c r="I207" s="125">
        <v>1959208.19</v>
      </c>
    </row>
    <row r="208" spans="1:9" x14ac:dyDescent="0.25">
      <c r="A208" s="138" t="s">
        <v>231</v>
      </c>
      <c r="B208" s="125">
        <v>0</v>
      </c>
      <c r="C208" s="125">
        <v>0</v>
      </c>
      <c r="D208" s="125">
        <v>151061.57</v>
      </c>
      <c r="E208" s="126">
        <v>87887.621425999896</v>
      </c>
      <c r="F208" s="126">
        <v>63173.948574000002</v>
      </c>
      <c r="G208" s="126">
        <v>87887.621425999896</v>
      </c>
      <c r="H208" s="126">
        <v>63173.948574000002</v>
      </c>
      <c r="I208" s="125">
        <v>151061.56999999899</v>
      </c>
    </row>
    <row r="209" spans="1:9" x14ac:dyDescent="0.25">
      <c r="A209" s="138" t="s">
        <v>232</v>
      </c>
      <c r="B209" s="125">
        <v>0</v>
      </c>
      <c r="C209" s="125">
        <v>0</v>
      </c>
      <c r="D209" s="125">
        <v>0</v>
      </c>
      <c r="E209" s="126">
        <v>0</v>
      </c>
      <c r="F209" s="126">
        <v>0</v>
      </c>
      <c r="G209" s="126">
        <v>0</v>
      </c>
      <c r="H209" s="126">
        <v>0</v>
      </c>
      <c r="I209" s="125">
        <v>0</v>
      </c>
    </row>
    <row r="210" spans="1:9" x14ac:dyDescent="0.25">
      <c r="A210" s="138" t="s">
        <v>233</v>
      </c>
      <c r="B210" s="125">
        <v>389058.04</v>
      </c>
      <c r="C210" s="125">
        <v>8838.43</v>
      </c>
      <c r="D210" s="125">
        <v>0</v>
      </c>
      <c r="E210" s="126">
        <v>0</v>
      </c>
      <c r="F210" s="126">
        <v>0</v>
      </c>
      <c r="G210" s="126">
        <v>389058.04</v>
      </c>
      <c r="H210" s="126">
        <v>8838.43</v>
      </c>
      <c r="I210" s="125">
        <v>397896.47</v>
      </c>
    </row>
    <row r="211" spans="1:9" x14ac:dyDescent="0.25">
      <c r="A211" s="138" t="s">
        <v>234</v>
      </c>
      <c r="B211" s="125">
        <v>0</v>
      </c>
      <c r="C211" s="125">
        <v>0</v>
      </c>
      <c r="D211" s="125">
        <v>0</v>
      </c>
      <c r="E211" s="126">
        <v>0</v>
      </c>
      <c r="F211" s="126">
        <v>0</v>
      </c>
      <c r="G211" s="126">
        <v>0</v>
      </c>
      <c r="H211" s="126">
        <v>0</v>
      </c>
      <c r="I211" s="125">
        <v>0</v>
      </c>
    </row>
    <row r="212" spans="1:9" x14ac:dyDescent="0.25">
      <c r="A212" s="139" t="s">
        <v>235</v>
      </c>
      <c r="B212" s="140">
        <v>0</v>
      </c>
      <c r="C212" s="140">
        <v>0</v>
      </c>
      <c r="D212" s="140">
        <v>0</v>
      </c>
      <c r="E212" s="126">
        <v>0</v>
      </c>
      <c r="F212" s="126">
        <v>0</v>
      </c>
      <c r="G212" s="126">
        <v>0</v>
      </c>
      <c r="H212" s="126">
        <v>0</v>
      </c>
      <c r="I212" s="140">
        <v>0</v>
      </c>
    </row>
    <row r="213" spans="1:9" x14ac:dyDescent="0.25">
      <c r="A213" s="138" t="s">
        <v>236</v>
      </c>
      <c r="B213" s="125">
        <v>16840915.390000001</v>
      </c>
      <c r="C213" s="125">
        <v>5282928.48999999</v>
      </c>
      <c r="D213" s="125">
        <v>2823791.35</v>
      </c>
      <c r="E213" s="129">
        <v>1642881.80742999</v>
      </c>
      <c r="F213" s="129">
        <v>1180909.54257</v>
      </c>
      <c r="G213" s="129">
        <v>18483797.19743</v>
      </c>
      <c r="H213" s="129">
        <v>6463838.0325699998</v>
      </c>
      <c r="I213" s="125">
        <v>24947635.23</v>
      </c>
    </row>
    <row r="214" spans="1:9" x14ac:dyDescent="0.25">
      <c r="A214" s="137" t="s">
        <v>237</v>
      </c>
      <c r="B214" s="125"/>
      <c r="C214" s="125"/>
      <c r="D214" s="125"/>
      <c r="E214" s="130"/>
      <c r="F214" s="130"/>
      <c r="G214" s="130"/>
      <c r="H214" s="130"/>
      <c r="I214" s="125"/>
    </row>
    <row r="215" spans="1:9" x14ac:dyDescent="0.25">
      <c r="A215" s="139" t="s">
        <v>238</v>
      </c>
      <c r="B215" s="140">
        <v>100343072.44</v>
      </c>
      <c r="C215" s="140">
        <v>10522855.65</v>
      </c>
      <c r="D215" s="140">
        <v>0</v>
      </c>
      <c r="E215" s="126">
        <v>0</v>
      </c>
      <c r="F215" s="126">
        <v>0</v>
      </c>
      <c r="G215" s="126">
        <v>100343072.44</v>
      </c>
      <c r="H215" s="126">
        <v>10522855.65</v>
      </c>
      <c r="I215" s="140">
        <v>110865928.09</v>
      </c>
    </row>
    <row r="216" spans="1:9" x14ac:dyDescent="0.25">
      <c r="A216" s="138" t="s">
        <v>239</v>
      </c>
      <c r="B216" s="125">
        <v>100343072.44</v>
      </c>
      <c r="C216" s="125">
        <v>10522855.65</v>
      </c>
      <c r="D216" s="125">
        <v>0</v>
      </c>
      <c r="E216" s="129">
        <v>0</v>
      </c>
      <c r="F216" s="129">
        <v>0</v>
      </c>
      <c r="G216" s="129">
        <v>100343072.44</v>
      </c>
      <c r="H216" s="129">
        <v>10522855.65</v>
      </c>
      <c r="I216" s="125">
        <v>110865928.09</v>
      </c>
    </row>
    <row r="217" spans="1:9" x14ac:dyDescent="0.25">
      <c r="A217" s="137" t="s">
        <v>240</v>
      </c>
      <c r="B217" s="125"/>
      <c r="C217" s="125"/>
      <c r="D217" s="125"/>
      <c r="E217" s="130"/>
      <c r="F217" s="130"/>
      <c r="G217" s="130"/>
      <c r="H217" s="130"/>
      <c r="I217" s="125"/>
    </row>
    <row r="218" spans="1:9" x14ac:dyDescent="0.25">
      <c r="A218" s="138" t="s">
        <v>241</v>
      </c>
      <c r="B218" s="125">
        <v>3448420</v>
      </c>
      <c r="C218" s="125">
        <v>1500219.17</v>
      </c>
      <c r="D218" s="125">
        <v>38146187.630000003</v>
      </c>
      <c r="E218" s="126">
        <v>26149211.620364901</v>
      </c>
      <c r="F218" s="126">
        <v>11996976.009635</v>
      </c>
      <c r="G218" s="126">
        <v>29597631.620364901</v>
      </c>
      <c r="H218" s="126">
        <v>13497195.179634999</v>
      </c>
      <c r="I218" s="125">
        <v>43094826.799999997</v>
      </c>
    </row>
    <row r="219" spans="1:9" x14ac:dyDescent="0.25">
      <c r="A219" s="138" t="s">
        <v>242</v>
      </c>
      <c r="B219" s="125">
        <v>482947.45</v>
      </c>
      <c r="C219" s="125">
        <v>333677.45</v>
      </c>
      <c r="D219" s="125">
        <v>3388627.32</v>
      </c>
      <c r="E219" s="126">
        <v>2322904.0278599998</v>
      </c>
      <c r="F219" s="126">
        <v>1065723.29214</v>
      </c>
      <c r="G219" s="126">
        <v>2805851.47786</v>
      </c>
      <c r="H219" s="126">
        <v>1399400.74214</v>
      </c>
      <c r="I219" s="125">
        <v>4205252.22</v>
      </c>
    </row>
    <row r="220" spans="1:9" x14ac:dyDescent="0.25">
      <c r="A220" s="138" t="s">
        <v>243</v>
      </c>
      <c r="B220" s="125">
        <v>0</v>
      </c>
      <c r="C220" s="125">
        <v>0</v>
      </c>
      <c r="D220" s="125">
        <v>-260667.37</v>
      </c>
      <c r="E220" s="126">
        <v>-178687.482135</v>
      </c>
      <c r="F220" s="126">
        <v>-81979.887864999997</v>
      </c>
      <c r="G220" s="126">
        <v>-178687.482135</v>
      </c>
      <c r="H220" s="126">
        <v>-81979.887864999997</v>
      </c>
      <c r="I220" s="125">
        <v>-260667.37</v>
      </c>
    </row>
    <row r="221" spans="1:9" x14ac:dyDescent="0.25">
      <c r="A221" s="138" t="s">
        <v>244</v>
      </c>
      <c r="B221" s="125">
        <v>2812783.0799999898</v>
      </c>
      <c r="C221" s="125">
        <v>349153.57</v>
      </c>
      <c r="D221" s="125">
        <v>7952973.5800000001</v>
      </c>
      <c r="E221" s="126">
        <v>5451763.3890899997</v>
      </c>
      <c r="F221" s="126">
        <v>2501210.1909099999</v>
      </c>
      <c r="G221" s="126">
        <v>8264546.4690899998</v>
      </c>
      <c r="H221" s="126">
        <v>2850363.7609100002</v>
      </c>
      <c r="I221" s="125">
        <v>11114910.23</v>
      </c>
    </row>
    <row r="222" spans="1:9" x14ac:dyDescent="0.25">
      <c r="A222" s="138" t="s">
        <v>245</v>
      </c>
      <c r="B222" s="125">
        <v>4789950.87</v>
      </c>
      <c r="C222" s="125">
        <v>433186.02</v>
      </c>
      <c r="D222" s="125">
        <v>616063.89</v>
      </c>
      <c r="E222" s="126">
        <v>375737.36651099997</v>
      </c>
      <c r="F222" s="126">
        <v>240326.523488999</v>
      </c>
      <c r="G222" s="126">
        <v>5165688.2365110004</v>
      </c>
      <c r="H222" s="126">
        <v>673512.54348899995</v>
      </c>
      <c r="I222" s="125">
        <v>5839200.7800000003</v>
      </c>
    </row>
    <row r="223" spans="1:9" x14ac:dyDescent="0.25">
      <c r="A223" s="138" t="s">
        <v>246</v>
      </c>
      <c r="B223" s="125">
        <v>574274.25</v>
      </c>
      <c r="C223" s="125">
        <v>625928.84</v>
      </c>
      <c r="D223" s="125">
        <v>4804386.1199999899</v>
      </c>
      <c r="E223" s="126">
        <v>2795191.8446160001</v>
      </c>
      <c r="F223" s="126">
        <v>2009194.275384</v>
      </c>
      <c r="G223" s="126">
        <v>3369466.0946159898</v>
      </c>
      <c r="H223" s="126">
        <v>2635123.1153839999</v>
      </c>
      <c r="I223" s="125">
        <v>6004589.2099999897</v>
      </c>
    </row>
    <row r="224" spans="1:9" x14ac:dyDescent="0.25">
      <c r="A224" s="138" t="s">
        <v>247</v>
      </c>
      <c r="B224" s="125">
        <v>22686333.419999901</v>
      </c>
      <c r="C224" s="125">
        <v>10270348.4</v>
      </c>
      <c r="D224" s="125">
        <v>12537359.310000001</v>
      </c>
      <c r="E224" s="126">
        <v>8724748.3438290004</v>
      </c>
      <c r="F224" s="126">
        <v>3812610.9661710002</v>
      </c>
      <c r="G224" s="126">
        <v>31411081.763829</v>
      </c>
      <c r="H224" s="126">
        <v>14082959.3661709</v>
      </c>
      <c r="I224" s="125">
        <v>45494041.129999898</v>
      </c>
    </row>
    <row r="225" spans="1:9" x14ac:dyDescent="0.25">
      <c r="A225" s="138" t="s">
        <v>248</v>
      </c>
      <c r="B225" s="125">
        <v>6847222.73999999</v>
      </c>
      <c r="C225" s="125">
        <v>1993251.96</v>
      </c>
      <c r="D225" s="125">
        <v>677007.19</v>
      </c>
      <c r="E225" s="126">
        <v>464088.42874499998</v>
      </c>
      <c r="F225" s="126">
        <v>212918.76125499999</v>
      </c>
      <c r="G225" s="126">
        <v>7311311.1687449999</v>
      </c>
      <c r="H225" s="126">
        <v>2206170.72125499</v>
      </c>
      <c r="I225" s="125">
        <v>9517481.8900000006</v>
      </c>
    </row>
    <row r="226" spans="1:9" x14ac:dyDescent="0.25">
      <c r="A226" s="138" t="s">
        <v>249</v>
      </c>
      <c r="B226" s="125">
        <v>0</v>
      </c>
      <c r="C226" s="125">
        <v>0</v>
      </c>
      <c r="D226" s="125">
        <v>24058.19</v>
      </c>
      <c r="E226" s="126">
        <v>16491.889244999998</v>
      </c>
      <c r="F226" s="126">
        <v>7566.3007550000002</v>
      </c>
      <c r="G226" s="126">
        <v>16491.889244999998</v>
      </c>
      <c r="H226" s="126">
        <v>7566.3007550000002</v>
      </c>
      <c r="I226" s="125">
        <v>24058.19</v>
      </c>
    </row>
    <row r="227" spans="1:9" x14ac:dyDescent="0.25">
      <c r="A227" s="138" t="s">
        <v>250</v>
      </c>
      <c r="B227" s="125">
        <v>3127738.96</v>
      </c>
      <c r="C227" s="125">
        <v>533895.24</v>
      </c>
      <c r="D227" s="125">
        <v>1952488.26</v>
      </c>
      <c r="E227" s="126">
        <v>1338430.7022299999</v>
      </c>
      <c r="F227" s="126">
        <v>614057.55776999996</v>
      </c>
      <c r="G227" s="126">
        <v>4466169.6622299999</v>
      </c>
      <c r="H227" s="126">
        <v>1147952.7977700001</v>
      </c>
      <c r="I227" s="125">
        <v>5614122.46</v>
      </c>
    </row>
    <row r="228" spans="1:9" x14ac:dyDescent="0.25">
      <c r="A228" s="138" t="s">
        <v>251</v>
      </c>
      <c r="B228" s="125">
        <v>198608</v>
      </c>
      <c r="C228" s="125">
        <v>0</v>
      </c>
      <c r="D228" s="125">
        <v>10670613.060000001</v>
      </c>
      <c r="E228" s="126">
        <v>7314705.2526299898</v>
      </c>
      <c r="F228" s="126">
        <v>3355907.8073700001</v>
      </c>
      <c r="G228" s="126">
        <v>7513313.2526299898</v>
      </c>
      <c r="H228" s="126">
        <v>3355907.8073700001</v>
      </c>
      <c r="I228" s="125">
        <v>10869221.0599999</v>
      </c>
    </row>
    <row r="229" spans="1:9" x14ac:dyDescent="0.25">
      <c r="A229" s="138" t="s">
        <v>252</v>
      </c>
      <c r="B229" s="125">
        <v>0</v>
      </c>
      <c r="C229" s="125">
        <v>867126.13</v>
      </c>
      <c r="D229" s="125">
        <v>0</v>
      </c>
      <c r="E229" s="126">
        <v>0</v>
      </c>
      <c r="F229" s="126">
        <v>0</v>
      </c>
      <c r="G229" s="126">
        <v>0</v>
      </c>
      <c r="H229" s="126">
        <v>867126.13</v>
      </c>
      <c r="I229" s="125">
        <v>867126.13</v>
      </c>
    </row>
    <row r="230" spans="1:9" x14ac:dyDescent="0.25">
      <c r="A230" s="139" t="s">
        <v>253</v>
      </c>
      <c r="B230" s="125">
        <v>445417.02</v>
      </c>
      <c r="C230" s="125">
        <v>0</v>
      </c>
      <c r="D230" s="125">
        <v>14864735.939999999</v>
      </c>
      <c r="E230" s="126">
        <v>10189776.48687</v>
      </c>
      <c r="F230" s="126">
        <v>4674959.4531300003</v>
      </c>
      <c r="G230" s="126">
        <v>10635193.50687</v>
      </c>
      <c r="H230" s="126">
        <v>4674959.4531300003</v>
      </c>
      <c r="I230" s="125">
        <v>15310152.960000001</v>
      </c>
    </row>
    <row r="231" spans="1:9" x14ac:dyDescent="0.25">
      <c r="A231" s="148" t="s">
        <v>254</v>
      </c>
      <c r="B231" s="149">
        <v>45413695.789999999</v>
      </c>
      <c r="C231" s="149">
        <v>16906786.779999901</v>
      </c>
      <c r="D231" s="149">
        <v>95373833.1199999</v>
      </c>
      <c r="E231" s="129">
        <v>64964361.869856</v>
      </c>
      <c r="F231" s="129">
        <v>30409471.250143901</v>
      </c>
      <c r="G231" s="129">
        <v>110378057.65985601</v>
      </c>
      <c r="H231" s="129">
        <v>47316258.030143999</v>
      </c>
      <c r="I231" s="149">
        <v>157694315.69</v>
      </c>
    </row>
    <row r="232" spans="1:9" ht="15.75" thickBot="1" x14ac:dyDescent="0.3">
      <c r="A232" s="150" t="s">
        <v>255</v>
      </c>
      <c r="B232" s="151">
        <v>413271116.05999899</v>
      </c>
      <c r="C232" s="151">
        <v>100327208.81999999</v>
      </c>
      <c r="D232" s="151">
        <v>129423876.12</v>
      </c>
      <c r="E232" s="129">
        <v>84798304.676968902</v>
      </c>
      <c r="F232" s="129">
        <v>44625571.443030998</v>
      </c>
      <c r="G232" s="129">
        <v>498069420.73696798</v>
      </c>
      <c r="H232" s="129">
        <v>144952780.26302999</v>
      </c>
      <c r="I232" s="151">
        <v>643022200.99999905</v>
      </c>
    </row>
    <row r="233" spans="1:9" ht="15.75" thickTop="1" x14ac:dyDescent="0.25">
      <c r="A233" s="138"/>
      <c r="B233" s="152"/>
      <c r="C233" s="152"/>
      <c r="D233" s="152"/>
      <c r="E233" s="153"/>
      <c r="F233" s="153"/>
      <c r="G233" s="153"/>
      <c r="H233" s="153"/>
      <c r="I233" s="152"/>
    </row>
    <row r="234" spans="1:9" x14ac:dyDescent="0.25">
      <c r="A234" s="138" t="s">
        <v>256</v>
      </c>
      <c r="B234" s="125"/>
      <c r="C234" s="125"/>
      <c r="D234" s="125"/>
      <c r="E234" s="130"/>
      <c r="F234" s="130"/>
      <c r="G234" s="130"/>
      <c r="H234" s="130"/>
      <c r="I234" s="125"/>
    </row>
    <row r="235" spans="1:9" x14ac:dyDescent="0.25">
      <c r="A235" s="137" t="s">
        <v>257</v>
      </c>
      <c r="B235" s="125"/>
      <c r="C235" s="125"/>
      <c r="D235" s="125"/>
      <c r="E235" s="130"/>
      <c r="F235" s="130"/>
      <c r="G235" s="130"/>
      <c r="H235" s="130"/>
      <c r="I235" s="125"/>
    </row>
    <row r="236" spans="1:9" x14ac:dyDescent="0.25">
      <c r="A236" s="138" t="s">
        <v>258</v>
      </c>
      <c r="B236" s="125">
        <v>245908754.39999899</v>
      </c>
      <c r="C236" s="125">
        <v>110355103.98999999</v>
      </c>
      <c r="D236" s="125">
        <v>20632819.739999998</v>
      </c>
      <c r="E236" s="126">
        <v>14143797.931770001</v>
      </c>
      <c r="F236" s="126">
        <v>6489021.8082299996</v>
      </c>
      <c r="G236" s="126">
        <v>260052552.33176899</v>
      </c>
      <c r="H236" s="126">
        <v>116844125.79823001</v>
      </c>
      <c r="I236" s="125">
        <v>376896678.13</v>
      </c>
    </row>
    <row r="237" spans="1:9" x14ac:dyDescent="0.25">
      <c r="A237" s="139" t="s">
        <v>259</v>
      </c>
      <c r="B237" s="140">
        <v>1053320.2</v>
      </c>
      <c r="C237" s="140">
        <v>154842.10999999999</v>
      </c>
      <c r="D237" s="140">
        <v>171432.74999999901</v>
      </c>
      <c r="E237" s="126">
        <v>117517.150125</v>
      </c>
      <c r="F237" s="126">
        <v>53915.599875</v>
      </c>
      <c r="G237" s="126">
        <v>1170837.3501249901</v>
      </c>
      <c r="H237" s="126">
        <v>208757.709875</v>
      </c>
      <c r="I237" s="140">
        <v>1379595.05999999</v>
      </c>
    </row>
    <row r="238" spans="1:9" x14ac:dyDescent="0.25">
      <c r="A238" s="138" t="s">
        <v>260</v>
      </c>
      <c r="B238" s="152">
        <v>246962074.59999999</v>
      </c>
      <c r="C238" s="152">
        <v>110509946.09999999</v>
      </c>
      <c r="D238" s="152">
        <v>20804252.489999998</v>
      </c>
      <c r="E238" s="129">
        <v>14261315.081894999</v>
      </c>
      <c r="F238" s="129">
        <v>6542937.4081049999</v>
      </c>
      <c r="G238" s="129">
        <v>261223389.68189499</v>
      </c>
      <c r="H238" s="129">
        <v>117052883.50810499</v>
      </c>
      <c r="I238" s="152">
        <v>378276273.19</v>
      </c>
    </row>
    <row r="239" spans="1:9" x14ac:dyDescent="0.25">
      <c r="A239" s="137" t="s">
        <v>261</v>
      </c>
      <c r="B239" s="125"/>
      <c r="C239" s="125"/>
      <c r="D239" s="125"/>
      <c r="E239" s="130"/>
      <c r="F239" s="130"/>
      <c r="G239" s="130"/>
      <c r="H239" s="130"/>
      <c r="I239" s="125"/>
    </row>
    <row r="240" spans="1:9" x14ac:dyDescent="0.25">
      <c r="A240" s="138" t="s">
        <v>262</v>
      </c>
      <c r="B240" s="125">
        <v>9298749.1399999894</v>
      </c>
      <c r="C240" s="125">
        <v>2031223.97</v>
      </c>
      <c r="D240" s="125">
        <v>28976594.239999998</v>
      </c>
      <c r="E240" s="126">
        <v>19863455.351519998</v>
      </c>
      <c r="F240" s="126">
        <v>9113138.8884800002</v>
      </c>
      <c r="G240" s="126">
        <v>29162204.491519999</v>
      </c>
      <c r="H240" s="126">
        <v>11144362.8584799</v>
      </c>
      <c r="I240" s="125">
        <v>40306567.349999897</v>
      </c>
    </row>
    <row r="241" spans="1:9" x14ac:dyDescent="0.25">
      <c r="A241" s="147" t="s">
        <v>263</v>
      </c>
      <c r="B241" s="125">
        <v>13877142.9099999</v>
      </c>
      <c r="C241" s="125">
        <v>0</v>
      </c>
      <c r="D241" s="125">
        <v>0</v>
      </c>
      <c r="E241" s="126">
        <v>0</v>
      </c>
      <c r="F241" s="126">
        <v>0</v>
      </c>
      <c r="G241" s="126">
        <v>13877142.9099999</v>
      </c>
      <c r="H241" s="126">
        <v>0</v>
      </c>
      <c r="I241" s="125">
        <v>13877142.9099999</v>
      </c>
    </row>
    <row r="242" spans="1:9" x14ac:dyDescent="0.25">
      <c r="A242" s="139" t="s">
        <v>264</v>
      </c>
      <c r="B242" s="140">
        <v>1765014.23</v>
      </c>
      <c r="C242" s="140">
        <v>23721.279999999999</v>
      </c>
      <c r="D242" s="140">
        <v>9615.68</v>
      </c>
      <c r="E242" s="126">
        <v>6591.54863999999</v>
      </c>
      <c r="F242" s="126">
        <v>3024.1313599999999</v>
      </c>
      <c r="G242" s="126">
        <v>1771605.7786399999</v>
      </c>
      <c r="H242" s="126">
        <v>26745.411359999998</v>
      </c>
      <c r="I242" s="140">
        <v>1798351.19</v>
      </c>
    </row>
    <row r="243" spans="1:9" x14ac:dyDescent="0.25">
      <c r="A243" s="138" t="s">
        <v>265</v>
      </c>
      <c r="B243" s="125">
        <v>24940906.280000001</v>
      </c>
      <c r="C243" s="125">
        <v>2054945.25</v>
      </c>
      <c r="D243" s="125">
        <v>28986209.919999901</v>
      </c>
      <c r="E243" s="129">
        <v>19870046.90016</v>
      </c>
      <c r="F243" s="129">
        <v>9116163.0198400002</v>
      </c>
      <c r="G243" s="129">
        <v>44810953.180159897</v>
      </c>
      <c r="H243" s="129">
        <v>11171108.26984</v>
      </c>
      <c r="I243" s="125">
        <v>55982061.449999899</v>
      </c>
    </row>
    <row r="244" spans="1:9" x14ac:dyDescent="0.25">
      <c r="A244" s="137" t="s">
        <v>266</v>
      </c>
      <c r="B244" s="125"/>
      <c r="C244" s="125"/>
      <c r="D244" s="125"/>
      <c r="E244" s="130"/>
      <c r="F244" s="130"/>
      <c r="G244" s="130"/>
      <c r="H244" s="130"/>
      <c r="I244" s="125"/>
    </row>
    <row r="245" spans="1:9" x14ac:dyDescent="0.25">
      <c r="A245" s="139" t="s">
        <v>267</v>
      </c>
      <c r="B245" s="140">
        <v>20604866.16</v>
      </c>
      <c r="C245" s="140">
        <v>0</v>
      </c>
      <c r="D245" s="140">
        <v>0</v>
      </c>
      <c r="E245" s="126">
        <v>0</v>
      </c>
      <c r="F245" s="126">
        <v>0</v>
      </c>
      <c r="G245" s="126">
        <v>20604866.16</v>
      </c>
      <c r="H245" s="126">
        <v>0</v>
      </c>
      <c r="I245" s="140">
        <v>20604866.16</v>
      </c>
    </row>
    <row r="246" spans="1:9" x14ac:dyDescent="0.25">
      <c r="A246" s="138" t="s">
        <v>268</v>
      </c>
      <c r="B246" s="125">
        <v>20604866.16</v>
      </c>
      <c r="C246" s="125">
        <v>0</v>
      </c>
      <c r="D246" s="125">
        <v>0</v>
      </c>
      <c r="E246" s="129">
        <v>0</v>
      </c>
      <c r="F246" s="129">
        <v>0</v>
      </c>
      <c r="G246" s="129">
        <v>20604866.16</v>
      </c>
      <c r="H246" s="129">
        <v>0</v>
      </c>
      <c r="I246" s="125">
        <v>20604866.16</v>
      </c>
    </row>
    <row r="247" spans="1:9" x14ac:dyDescent="0.25">
      <c r="A247" s="137" t="s">
        <v>269</v>
      </c>
      <c r="B247" s="125"/>
      <c r="C247" s="125"/>
      <c r="D247" s="125"/>
      <c r="E247" s="130"/>
      <c r="F247" s="130"/>
      <c r="G247" s="130"/>
      <c r="H247" s="130"/>
      <c r="I247" s="125"/>
    </row>
    <row r="248" spans="1:9" x14ac:dyDescent="0.25">
      <c r="A248" s="138" t="s">
        <v>270</v>
      </c>
      <c r="B248" s="125">
        <v>45864474</v>
      </c>
      <c r="C248" s="125">
        <v>0</v>
      </c>
      <c r="D248" s="125">
        <v>0</v>
      </c>
      <c r="E248" s="126">
        <v>0</v>
      </c>
      <c r="F248" s="126">
        <v>0</v>
      </c>
      <c r="G248" s="126">
        <v>45864474</v>
      </c>
      <c r="H248" s="126">
        <v>0</v>
      </c>
      <c r="I248" s="125">
        <v>45864474</v>
      </c>
    </row>
    <row r="249" spans="1:9" x14ac:dyDescent="0.25">
      <c r="A249" s="138" t="s">
        <v>271</v>
      </c>
      <c r="B249" s="125">
        <v>-49385760.899999999</v>
      </c>
      <c r="C249" s="125">
        <v>0</v>
      </c>
      <c r="D249" s="125">
        <v>0</v>
      </c>
      <c r="E249" s="126">
        <v>0</v>
      </c>
      <c r="F249" s="126">
        <v>0</v>
      </c>
      <c r="G249" s="126">
        <v>-49385760.899999999</v>
      </c>
      <c r="H249" s="126">
        <v>0</v>
      </c>
      <c r="I249" s="125">
        <v>-49385760.899999999</v>
      </c>
    </row>
    <row r="250" spans="1:9" x14ac:dyDescent="0.25">
      <c r="A250" s="138" t="s">
        <v>272</v>
      </c>
      <c r="B250" s="125">
        <v>-633007.68000000005</v>
      </c>
      <c r="C250" s="125">
        <v>-61849.0799999999</v>
      </c>
      <c r="D250" s="125">
        <v>0</v>
      </c>
      <c r="E250" s="126">
        <v>0</v>
      </c>
      <c r="F250" s="126">
        <v>0</v>
      </c>
      <c r="G250" s="126">
        <v>-633007.68000000005</v>
      </c>
      <c r="H250" s="126">
        <v>-61849.0799999999</v>
      </c>
      <c r="I250" s="125">
        <v>-694856.76</v>
      </c>
    </row>
    <row r="251" spans="1:9" x14ac:dyDescent="0.25">
      <c r="A251" s="138" t="s">
        <v>273</v>
      </c>
      <c r="B251" s="125">
        <v>132648.6</v>
      </c>
      <c r="C251" s="125">
        <v>16478.88</v>
      </c>
      <c r="D251" s="125">
        <v>0</v>
      </c>
      <c r="E251" s="126">
        <v>0</v>
      </c>
      <c r="F251" s="126">
        <v>0</v>
      </c>
      <c r="G251" s="126">
        <v>132648.6</v>
      </c>
      <c r="H251" s="126">
        <v>16478.88</v>
      </c>
      <c r="I251" s="125">
        <v>149127.48000000001</v>
      </c>
    </row>
    <row r="252" spans="1:9" x14ac:dyDescent="0.25">
      <c r="A252" s="138" t="s">
        <v>274</v>
      </c>
      <c r="B252" s="125">
        <v>-37355.29</v>
      </c>
      <c r="C252" s="125">
        <v>0</v>
      </c>
      <c r="D252" s="125">
        <v>0</v>
      </c>
      <c r="E252" s="126">
        <v>0</v>
      </c>
      <c r="F252" s="126">
        <v>0</v>
      </c>
      <c r="G252" s="126">
        <v>-37355.29</v>
      </c>
      <c r="H252" s="126">
        <v>0</v>
      </c>
      <c r="I252" s="125">
        <v>-37355.29</v>
      </c>
    </row>
    <row r="253" spans="1:9" x14ac:dyDescent="0.25">
      <c r="A253" s="139" t="s">
        <v>275</v>
      </c>
      <c r="B253" s="140">
        <v>0</v>
      </c>
      <c r="C253" s="140">
        <v>0</v>
      </c>
      <c r="D253" s="140">
        <v>0</v>
      </c>
      <c r="E253" s="126">
        <v>0</v>
      </c>
      <c r="F253" s="126">
        <v>0</v>
      </c>
      <c r="G253" s="126">
        <v>0</v>
      </c>
      <c r="H253" s="126">
        <v>0</v>
      </c>
      <c r="I253" s="140">
        <v>0</v>
      </c>
    </row>
    <row r="254" spans="1:9" x14ac:dyDescent="0.25">
      <c r="A254" s="138" t="s">
        <v>276</v>
      </c>
      <c r="B254" s="125">
        <v>-4059001.2699999898</v>
      </c>
      <c r="C254" s="125">
        <v>-45370.199999999903</v>
      </c>
      <c r="D254" s="125">
        <v>0</v>
      </c>
      <c r="E254" s="129">
        <v>0</v>
      </c>
      <c r="F254" s="129">
        <v>0</v>
      </c>
      <c r="G254" s="129">
        <v>-4059001.2699999898</v>
      </c>
      <c r="H254" s="129">
        <v>-45370.199999999903</v>
      </c>
      <c r="I254" s="125">
        <v>-4104371.46999999</v>
      </c>
    </row>
    <row r="255" spans="1:9" x14ac:dyDescent="0.25">
      <c r="A255" s="137" t="s">
        <v>277</v>
      </c>
      <c r="B255" s="125"/>
      <c r="C255" s="125"/>
      <c r="D255" s="125"/>
      <c r="E255" s="130"/>
      <c r="F255" s="130"/>
      <c r="G255" s="130"/>
      <c r="H255" s="130"/>
      <c r="I255" s="125"/>
    </row>
    <row r="256" spans="1:9" x14ac:dyDescent="0.25">
      <c r="A256" s="138" t="s">
        <v>278</v>
      </c>
      <c r="B256" s="125">
        <v>-18811242.68</v>
      </c>
      <c r="C256" s="125">
        <v>0</v>
      </c>
      <c r="D256" s="125">
        <v>0</v>
      </c>
      <c r="E256" s="126">
        <v>0</v>
      </c>
      <c r="F256" s="126">
        <v>0</v>
      </c>
      <c r="G256" s="126">
        <v>-18811242.68</v>
      </c>
      <c r="H256" s="126">
        <v>0</v>
      </c>
      <c r="I256" s="125">
        <v>-18811242.68</v>
      </c>
    </row>
    <row r="257" spans="1:9" x14ac:dyDescent="0.25">
      <c r="A257" s="139" t="s">
        <v>279</v>
      </c>
      <c r="B257" s="125">
        <v>6122790.6099999901</v>
      </c>
      <c r="C257" s="125">
        <v>0</v>
      </c>
      <c r="D257" s="125">
        <v>0</v>
      </c>
      <c r="E257" s="126">
        <v>0</v>
      </c>
      <c r="F257" s="126">
        <v>0</v>
      </c>
      <c r="G257" s="126">
        <v>6122790.6099999901</v>
      </c>
      <c r="H257" s="126">
        <v>0</v>
      </c>
      <c r="I257" s="125">
        <v>6122790.6099999901</v>
      </c>
    </row>
    <row r="258" spans="1:9" x14ac:dyDescent="0.25">
      <c r="A258" s="148" t="s">
        <v>280</v>
      </c>
      <c r="B258" s="128">
        <v>-12688452.0699999</v>
      </c>
      <c r="C258" s="128">
        <v>0</v>
      </c>
      <c r="D258" s="128">
        <v>0</v>
      </c>
      <c r="E258" s="129">
        <v>0</v>
      </c>
      <c r="F258" s="129">
        <v>0</v>
      </c>
      <c r="G258" s="129">
        <v>-12688452.0699999</v>
      </c>
      <c r="H258" s="129">
        <v>0</v>
      </c>
      <c r="I258" s="128">
        <v>-12688452.0699999</v>
      </c>
    </row>
    <row r="259" spans="1:9" ht="15.75" thickBot="1" x14ac:dyDescent="0.3">
      <c r="A259" s="150" t="s">
        <v>281</v>
      </c>
      <c r="B259" s="154">
        <v>275760393.69999999</v>
      </c>
      <c r="C259" s="154">
        <v>112519521.15000001</v>
      </c>
      <c r="D259" s="154">
        <v>49790462.409999996</v>
      </c>
      <c r="E259" s="129">
        <v>34131361.982054897</v>
      </c>
      <c r="F259" s="129">
        <v>15659100.4279449</v>
      </c>
      <c r="G259" s="129">
        <v>309891755.682055</v>
      </c>
      <c r="H259" s="129">
        <v>128178621.57794499</v>
      </c>
      <c r="I259" s="154">
        <v>438070377.25999999</v>
      </c>
    </row>
    <row r="260" spans="1:9" ht="15.75" thickTop="1" x14ac:dyDescent="0.25">
      <c r="A260" s="138" t="s">
        <v>282</v>
      </c>
      <c r="B260" s="125"/>
      <c r="C260" s="125"/>
      <c r="D260" s="125"/>
      <c r="E260" s="153"/>
      <c r="F260" s="153"/>
      <c r="G260" s="153"/>
      <c r="H260" s="153"/>
      <c r="I260" s="125"/>
    </row>
    <row r="261" spans="1:9" x14ac:dyDescent="0.25">
      <c r="A261" s="137" t="s">
        <v>283</v>
      </c>
      <c r="B261" s="125"/>
      <c r="C261" s="125"/>
      <c r="D261" s="125"/>
      <c r="E261" s="130"/>
      <c r="F261" s="130"/>
      <c r="G261" s="130"/>
      <c r="H261" s="130"/>
      <c r="I261" s="125"/>
    </row>
    <row r="262" spans="1:9" x14ac:dyDescent="0.25">
      <c r="A262" s="139" t="s">
        <v>284</v>
      </c>
      <c r="B262" s="125">
        <v>216897907.50999999</v>
      </c>
      <c r="C262" s="125">
        <v>98022752.150000006</v>
      </c>
      <c r="D262" s="125">
        <v>5017725.8699999899</v>
      </c>
      <c r="E262" s="126">
        <v>3439651.0838850001</v>
      </c>
      <c r="F262" s="126">
        <v>1578074.786115</v>
      </c>
      <c r="G262" s="126">
        <v>220337558.59388399</v>
      </c>
      <c r="H262" s="126">
        <v>99600826.936114997</v>
      </c>
      <c r="I262" s="125">
        <v>319938385.52999997</v>
      </c>
    </row>
    <row r="263" spans="1:9" x14ac:dyDescent="0.25">
      <c r="A263" s="138" t="s">
        <v>285</v>
      </c>
      <c r="B263" s="128">
        <v>216897907.50999999</v>
      </c>
      <c r="C263" s="128">
        <v>98022752.150000006</v>
      </c>
      <c r="D263" s="128">
        <v>5017725.8699999899</v>
      </c>
      <c r="E263" s="129">
        <v>3439651.0838850001</v>
      </c>
      <c r="F263" s="129">
        <v>1578074.786115</v>
      </c>
      <c r="G263" s="129">
        <v>220337558.59388399</v>
      </c>
      <c r="H263" s="129">
        <v>99600826.936114997</v>
      </c>
      <c r="I263" s="128">
        <v>319938385.52999997</v>
      </c>
    </row>
    <row r="264" spans="1:9" x14ac:dyDescent="0.25">
      <c r="A264" s="137" t="s">
        <v>286</v>
      </c>
      <c r="B264" s="125"/>
      <c r="C264" s="125"/>
      <c r="D264" s="125"/>
      <c r="E264" s="130"/>
      <c r="F264" s="130"/>
      <c r="G264" s="130"/>
      <c r="H264" s="130"/>
      <c r="I264" s="125"/>
    </row>
    <row r="265" spans="1:9" x14ac:dyDescent="0.25">
      <c r="A265" s="138" t="s">
        <v>287</v>
      </c>
      <c r="B265" s="125">
        <v>0</v>
      </c>
      <c r="C265" s="125">
        <v>0</v>
      </c>
      <c r="D265" s="125">
        <v>0</v>
      </c>
      <c r="E265" s="126">
        <v>0</v>
      </c>
      <c r="F265" s="126">
        <v>0</v>
      </c>
      <c r="G265" s="126">
        <v>0</v>
      </c>
      <c r="H265" s="126">
        <v>0</v>
      </c>
      <c r="I265" s="125">
        <v>0</v>
      </c>
    </row>
    <row r="266" spans="1:9" x14ac:dyDescent="0.25">
      <c r="A266" s="138" t="s">
        <v>288</v>
      </c>
      <c r="B266" s="125">
        <v>800</v>
      </c>
      <c r="C266" s="125">
        <v>0</v>
      </c>
      <c r="D266" s="125">
        <v>0</v>
      </c>
      <c r="E266" s="126">
        <v>0</v>
      </c>
      <c r="F266" s="126">
        <v>0</v>
      </c>
      <c r="G266" s="126">
        <v>800</v>
      </c>
      <c r="H266" s="126">
        <v>0</v>
      </c>
      <c r="I266" s="125">
        <v>800</v>
      </c>
    </row>
    <row r="267" spans="1:9" x14ac:dyDescent="0.25">
      <c r="A267" s="139" t="s">
        <v>289</v>
      </c>
      <c r="B267" s="125">
        <v>0</v>
      </c>
      <c r="C267" s="125">
        <v>0</v>
      </c>
      <c r="D267" s="125">
        <v>0</v>
      </c>
      <c r="E267" s="126">
        <v>0</v>
      </c>
      <c r="F267" s="126">
        <v>0</v>
      </c>
      <c r="G267" s="126">
        <v>0</v>
      </c>
      <c r="H267" s="126">
        <v>0</v>
      </c>
      <c r="I267" s="125">
        <v>0</v>
      </c>
    </row>
    <row r="268" spans="1:9" x14ac:dyDescent="0.25">
      <c r="A268" s="138" t="s">
        <v>290</v>
      </c>
      <c r="B268" s="128">
        <v>800</v>
      </c>
      <c r="C268" s="128">
        <v>0</v>
      </c>
      <c r="D268" s="128">
        <v>0</v>
      </c>
      <c r="E268" s="129">
        <v>0</v>
      </c>
      <c r="F268" s="129">
        <v>0</v>
      </c>
      <c r="G268" s="129">
        <v>800</v>
      </c>
      <c r="H268" s="129">
        <v>0</v>
      </c>
      <c r="I268" s="128">
        <v>800</v>
      </c>
    </row>
    <row r="269" spans="1:9" x14ac:dyDescent="0.25">
      <c r="A269" s="137" t="s">
        <v>291</v>
      </c>
      <c r="B269" s="125"/>
      <c r="C269" s="125"/>
      <c r="D269" s="125"/>
      <c r="E269" s="130"/>
      <c r="F269" s="130"/>
      <c r="G269" s="130"/>
      <c r="H269" s="130"/>
      <c r="I269" s="125"/>
    </row>
    <row r="270" spans="1:9" x14ac:dyDescent="0.25">
      <c r="A270" s="138" t="s">
        <v>292</v>
      </c>
      <c r="B270" s="125">
        <v>503244594.83999997</v>
      </c>
      <c r="C270" s="125">
        <v>257418503.91999999</v>
      </c>
      <c r="D270" s="125">
        <v>0</v>
      </c>
      <c r="E270" s="126">
        <v>0</v>
      </c>
      <c r="F270" s="126">
        <v>0</v>
      </c>
      <c r="G270" s="126">
        <v>503244594.83999997</v>
      </c>
      <c r="H270" s="126">
        <v>257418503.91999999</v>
      </c>
      <c r="I270" s="125">
        <v>760663098.75999999</v>
      </c>
    </row>
    <row r="271" spans="1:9" x14ac:dyDescent="0.25">
      <c r="A271" s="138" t="s">
        <v>293</v>
      </c>
      <c r="B271" s="125">
        <v>-352492346.27999997</v>
      </c>
      <c r="C271" s="125">
        <v>-197420480.63</v>
      </c>
      <c r="D271" s="125">
        <v>0</v>
      </c>
      <c r="E271" s="126">
        <v>0</v>
      </c>
      <c r="F271" s="126">
        <v>0</v>
      </c>
      <c r="G271" s="126">
        <v>-352492346.27999997</v>
      </c>
      <c r="H271" s="126">
        <v>-197420480.63</v>
      </c>
      <c r="I271" s="125">
        <v>-549912826.90999997</v>
      </c>
    </row>
    <row r="272" spans="1:9" x14ac:dyDescent="0.25">
      <c r="A272" s="139" t="s">
        <v>294</v>
      </c>
      <c r="B272" s="140">
        <v>0</v>
      </c>
      <c r="C272" s="140">
        <v>0</v>
      </c>
      <c r="D272" s="140">
        <v>0</v>
      </c>
      <c r="E272" s="126">
        <v>0</v>
      </c>
      <c r="F272" s="126">
        <v>0</v>
      </c>
      <c r="G272" s="126">
        <v>0</v>
      </c>
      <c r="H272" s="126">
        <v>0</v>
      </c>
      <c r="I272" s="140">
        <v>0</v>
      </c>
    </row>
    <row r="273" spans="1:9" x14ac:dyDescent="0.25">
      <c r="A273" s="138" t="s">
        <v>295</v>
      </c>
      <c r="B273" s="125">
        <v>150752248.56</v>
      </c>
      <c r="C273" s="125">
        <v>59998023.289999999</v>
      </c>
      <c r="D273" s="125">
        <v>0</v>
      </c>
      <c r="E273" s="129">
        <v>0</v>
      </c>
      <c r="F273" s="129">
        <v>0</v>
      </c>
      <c r="G273" s="129">
        <v>150752248.56</v>
      </c>
      <c r="H273" s="129">
        <v>59998023.289999999</v>
      </c>
      <c r="I273" s="125">
        <v>210750271.84999999</v>
      </c>
    </row>
    <row r="274" spans="1:9" x14ac:dyDescent="0.25">
      <c r="A274" s="139"/>
      <c r="B274" s="155"/>
      <c r="C274" s="155"/>
      <c r="D274" s="155"/>
      <c r="E274" s="141"/>
      <c r="F274" s="141"/>
      <c r="G274" s="141"/>
      <c r="H274" s="141"/>
      <c r="I274" s="155"/>
    </row>
    <row r="275" spans="1:9" ht="15.75" thickBot="1" x14ac:dyDescent="0.3">
      <c r="A275" s="144" t="s">
        <v>6</v>
      </c>
      <c r="B275" s="132">
        <v>466219049.27999997</v>
      </c>
      <c r="C275" s="132">
        <v>173371242.49999899</v>
      </c>
      <c r="D275" s="132">
        <v>-184232064.39999899</v>
      </c>
      <c r="E275" s="146">
        <v>-122369317.742909</v>
      </c>
      <c r="F275" s="146">
        <v>-61862746.657090999</v>
      </c>
      <c r="G275" s="146">
        <v>343849731.53709102</v>
      </c>
      <c r="H275" s="146">
        <v>111508495.84290899</v>
      </c>
      <c r="I275" s="132">
        <v>455358227.38</v>
      </c>
    </row>
    <row r="276" spans="1:9" ht="15.75" thickTop="1" x14ac:dyDescent="0.25">
      <c r="A276" s="117"/>
      <c r="B276" s="118"/>
      <c r="C276" s="156"/>
      <c r="D276" s="156"/>
      <c r="E276" s="157"/>
      <c r="F276" s="157"/>
      <c r="G276" s="158"/>
      <c r="H276" s="158"/>
      <c r="I276" s="156"/>
    </row>
    <row r="277" spans="1:9" x14ac:dyDescent="0.25">
      <c r="A277" s="1" t="s">
        <v>5</v>
      </c>
      <c r="B277" s="121"/>
      <c r="C277" s="121"/>
      <c r="D277" s="121"/>
      <c r="E277" s="121"/>
      <c r="F277" s="121"/>
      <c r="G277" s="121"/>
      <c r="H277" s="121"/>
      <c r="I277" s="121"/>
    </row>
    <row r="278" spans="1:9" x14ac:dyDescent="0.25">
      <c r="A278" s="122" t="s">
        <v>296</v>
      </c>
      <c r="B278" s="123"/>
      <c r="C278" s="123"/>
      <c r="D278" s="123"/>
      <c r="E278" s="123"/>
      <c r="F278" s="123"/>
      <c r="G278" s="123"/>
      <c r="H278" s="123"/>
      <c r="I278" s="123"/>
    </row>
    <row r="279" spans="1:9" x14ac:dyDescent="0.25">
      <c r="A279" s="124" t="s">
        <v>297</v>
      </c>
      <c r="B279" s="125">
        <v>336682.49</v>
      </c>
      <c r="C279" s="125">
        <v>0</v>
      </c>
      <c r="D279" s="125">
        <v>0</v>
      </c>
      <c r="E279" s="126">
        <v>0</v>
      </c>
      <c r="F279" s="126">
        <v>0</v>
      </c>
      <c r="G279" s="126">
        <v>336682.49</v>
      </c>
      <c r="H279" s="126">
        <v>0</v>
      </c>
      <c r="I279" s="125">
        <v>336682.49</v>
      </c>
    </row>
    <row r="280" spans="1:9" x14ac:dyDescent="0.25">
      <c r="A280" s="124" t="s">
        <v>298</v>
      </c>
      <c r="B280" s="125">
        <v>0</v>
      </c>
      <c r="C280" s="125">
        <v>0</v>
      </c>
      <c r="D280" s="125">
        <v>0</v>
      </c>
      <c r="E280" s="126">
        <v>0</v>
      </c>
      <c r="F280" s="126">
        <v>0</v>
      </c>
      <c r="G280" s="126">
        <v>0</v>
      </c>
      <c r="H280" s="126">
        <v>0</v>
      </c>
      <c r="I280" s="125">
        <v>0</v>
      </c>
    </row>
    <row r="281" spans="1:9" x14ac:dyDescent="0.25">
      <c r="A281" s="124" t="s">
        <v>299</v>
      </c>
      <c r="B281" s="125">
        <v>0</v>
      </c>
      <c r="C281" s="125">
        <v>0</v>
      </c>
      <c r="D281" s="125">
        <v>-84869098.289999902</v>
      </c>
      <c r="E281" s="126">
        <v>-58177766.877795003</v>
      </c>
      <c r="F281" s="126">
        <v>-26691331.412204999</v>
      </c>
      <c r="G281" s="126">
        <v>-58177766.877795003</v>
      </c>
      <c r="H281" s="126">
        <v>-26691331.412204999</v>
      </c>
      <c r="I281" s="125">
        <v>-84869098.290000007</v>
      </c>
    </row>
    <row r="282" spans="1:9" x14ac:dyDescent="0.25">
      <c r="A282" s="124" t="s">
        <v>300</v>
      </c>
      <c r="B282" s="125">
        <v>0</v>
      </c>
      <c r="C282" s="125">
        <v>0</v>
      </c>
      <c r="D282" s="125">
        <v>0</v>
      </c>
      <c r="E282" s="126">
        <v>0</v>
      </c>
      <c r="F282" s="126">
        <v>0</v>
      </c>
      <c r="G282" s="126">
        <v>0</v>
      </c>
      <c r="H282" s="126">
        <v>0</v>
      </c>
      <c r="I282" s="125">
        <v>0</v>
      </c>
    </row>
    <row r="283" spans="1:9" x14ac:dyDescent="0.25">
      <c r="A283" s="124" t="s">
        <v>301</v>
      </c>
      <c r="B283" s="125">
        <v>0</v>
      </c>
      <c r="C283" s="125">
        <v>0</v>
      </c>
      <c r="D283" s="125">
        <v>-823910.64</v>
      </c>
      <c r="E283" s="126">
        <v>-564790.74371999898</v>
      </c>
      <c r="F283" s="126">
        <v>-259119.89627999999</v>
      </c>
      <c r="G283" s="126">
        <v>-564790.74371999898</v>
      </c>
      <c r="H283" s="126">
        <v>-259119.89627999999</v>
      </c>
      <c r="I283" s="125">
        <v>-823910.63999999897</v>
      </c>
    </row>
    <row r="284" spans="1:9" x14ac:dyDescent="0.25">
      <c r="A284" s="124" t="s">
        <v>302</v>
      </c>
      <c r="B284" s="125">
        <v>0</v>
      </c>
      <c r="C284" s="125">
        <v>0</v>
      </c>
      <c r="D284" s="125">
        <v>781116.65</v>
      </c>
      <c r="E284" s="126">
        <v>535455.46357499994</v>
      </c>
      <c r="F284" s="126">
        <v>245661.18642499999</v>
      </c>
      <c r="G284" s="126">
        <v>535455.46357499994</v>
      </c>
      <c r="H284" s="126">
        <v>245661.18642499999</v>
      </c>
      <c r="I284" s="125">
        <v>781116.65</v>
      </c>
    </row>
    <row r="285" spans="1:9" x14ac:dyDescent="0.25">
      <c r="A285" s="124" t="s">
        <v>303</v>
      </c>
      <c r="B285" s="125">
        <v>0</v>
      </c>
      <c r="C285" s="125">
        <v>0</v>
      </c>
      <c r="D285" s="125">
        <v>-15197033.18</v>
      </c>
      <c r="E285" s="126">
        <v>-10417566.244890001</v>
      </c>
      <c r="F285" s="126">
        <v>-4779466.93511</v>
      </c>
      <c r="G285" s="126">
        <v>-10417566.244890001</v>
      </c>
      <c r="H285" s="126">
        <v>-4779466.93511</v>
      </c>
      <c r="I285" s="125">
        <v>-15197033.18</v>
      </c>
    </row>
    <row r="286" spans="1:9" x14ac:dyDescent="0.25">
      <c r="A286" s="124" t="s">
        <v>304</v>
      </c>
      <c r="B286" s="125">
        <v>0</v>
      </c>
      <c r="C286" s="125">
        <v>0</v>
      </c>
      <c r="D286" s="125">
        <v>0</v>
      </c>
      <c r="E286" s="126">
        <v>0</v>
      </c>
      <c r="F286" s="126">
        <v>0</v>
      </c>
      <c r="G286" s="126">
        <v>0</v>
      </c>
      <c r="H286" s="126">
        <v>0</v>
      </c>
      <c r="I286" s="125">
        <v>0</v>
      </c>
    </row>
    <row r="287" spans="1:9" x14ac:dyDescent="0.25">
      <c r="A287" s="159" t="s">
        <v>305</v>
      </c>
      <c r="B287" s="152">
        <v>0</v>
      </c>
      <c r="C287" s="152">
        <v>0</v>
      </c>
      <c r="D287" s="152">
        <v>18427951.279999901</v>
      </c>
      <c r="E287" s="160">
        <v>12632360.602439901</v>
      </c>
      <c r="F287" s="160">
        <v>5795590.6775599997</v>
      </c>
      <c r="G287" s="160">
        <v>12632360.602439901</v>
      </c>
      <c r="H287" s="160">
        <v>5795590.6775599997</v>
      </c>
      <c r="I287" s="152">
        <v>18427951.279999901</v>
      </c>
    </row>
    <row r="288" spans="1:9" x14ac:dyDescent="0.25">
      <c r="A288" s="159" t="s">
        <v>306</v>
      </c>
      <c r="B288" s="161">
        <v>0</v>
      </c>
      <c r="C288" s="161">
        <v>0</v>
      </c>
      <c r="D288" s="161">
        <v>0</v>
      </c>
      <c r="E288" s="162">
        <v>0</v>
      </c>
      <c r="F288" s="162">
        <v>0</v>
      </c>
      <c r="G288" s="162">
        <v>0</v>
      </c>
      <c r="H288" s="162">
        <v>0</v>
      </c>
      <c r="I288" s="161">
        <v>0</v>
      </c>
    </row>
    <row r="289" spans="1:9" x14ac:dyDescent="0.25">
      <c r="A289" s="163" t="s">
        <v>307</v>
      </c>
      <c r="B289" s="152">
        <v>0</v>
      </c>
      <c r="C289" s="152">
        <v>0</v>
      </c>
      <c r="D289" s="152">
        <v>-32216</v>
      </c>
      <c r="E289" s="164">
        <v>-22084.067999999999</v>
      </c>
      <c r="F289" s="164">
        <v>-10131.932000000001</v>
      </c>
      <c r="G289" s="164">
        <v>-22084.067999999999</v>
      </c>
      <c r="H289" s="164">
        <v>-10131.932000000001</v>
      </c>
      <c r="I289" s="152">
        <v>-32216</v>
      </c>
    </row>
    <row r="290" spans="1:9" x14ac:dyDescent="0.25">
      <c r="A290" s="159" t="s">
        <v>308</v>
      </c>
      <c r="B290" s="152">
        <v>0</v>
      </c>
      <c r="C290" s="152">
        <v>0</v>
      </c>
      <c r="D290" s="152">
        <v>-7054659.7300000004</v>
      </c>
      <c r="E290" s="160">
        <v>-4835969.2449150002</v>
      </c>
      <c r="F290" s="160">
        <v>-2218690.4850849998</v>
      </c>
      <c r="G290" s="160">
        <v>-4835969.2449150002</v>
      </c>
      <c r="H290" s="160">
        <v>-2218690.4850849998</v>
      </c>
      <c r="I290" s="152">
        <v>-7054659.7300000004</v>
      </c>
    </row>
    <row r="291" spans="1:9" x14ac:dyDescent="0.25">
      <c r="A291" s="159" t="s">
        <v>309</v>
      </c>
      <c r="B291" s="161">
        <v>-5964823.5599999996</v>
      </c>
      <c r="C291" s="161">
        <v>-2157432.75</v>
      </c>
      <c r="D291" s="161">
        <v>-1203081.49</v>
      </c>
      <c r="E291" s="162">
        <v>-824712.36139500001</v>
      </c>
      <c r="F291" s="162">
        <v>-378369.12860499998</v>
      </c>
      <c r="G291" s="162">
        <v>-6789535.9213950001</v>
      </c>
      <c r="H291" s="162">
        <v>-2535801.87860499</v>
      </c>
      <c r="I291" s="161">
        <v>-9325337.8000000007</v>
      </c>
    </row>
    <row r="292" spans="1:9" x14ac:dyDescent="0.25">
      <c r="A292" s="163" t="s">
        <v>310</v>
      </c>
      <c r="B292" s="152">
        <v>4959.6000000000004</v>
      </c>
      <c r="C292" s="152">
        <v>-7300</v>
      </c>
      <c r="D292" s="152">
        <v>-2160.2999999999902</v>
      </c>
      <c r="E292" s="164">
        <v>-1480.8856499999999</v>
      </c>
      <c r="F292" s="164">
        <v>-679.41435000000001</v>
      </c>
      <c r="G292" s="164">
        <v>3478.7143499999902</v>
      </c>
      <c r="H292" s="164">
        <v>-7979.41435</v>
      </c>
      <c r="I292" s="152">
        <v>-4500.7</v>
      </c>
    </row>
    <row r="293" spans="1:9" x14ac:dyDescent="0.25">
      <c r="A293" s="159" t="s">
        <v>311</v>
      </c>
      <c r="B293" s="152">
        <v>-24586.78</v>
      </c>
      <c r="C293" s="152">
        <v>-118597.03</v>
      </c>
      <c r="D293" s="152">
        <v>0</v>
      </c>
      <c r="E293" s="160">
        <v>0</v>
      </c>
      <c r="F293" s="160">
        <v>0</v>
      </c>
      <c r="G293" s="160">
        <v>-24586.78</v>
      </c>
      <c r="H293" s="160">
        <v>-118597.03</v>
      </c>
      <c r="I293" s="152">
        <v>-143183.81</v>
      </c>
    </row>
    <row r="294" spans="1:9" x14ac:dyDescent="0.25">
      <c r="A294" s="159" t="s">
        <v>312</v>
      </c>
      <c r="B294" s="152">
        <v>0</v>
      </c>
      <c r="C294" s="152">
        <v>13315.72</v>
      </c>
      <c r="D294" s="152">
        <v>0</v>
      </c>
      <c r="E294" s="160">
        <v>0</v>
      </c>
      <c r="F294" s="160">
        <v>0</v>
      </c>
      <c r="G294" s="160">
        <v>0</v>
      </c>
      <c r="H294" s="160">
        <v>13315.72</v>
      </c>
      <c r="I294" s="152">
        <v>13315.72</v>
      </c>
    </row>
    <row r="295" spans="1:9" x14ac:dyDescent="0.25">
      <c r="A295" s="159" t="s">
        <v>313</v>
      </c>
      <c r="B295" s="161">
        <v>-926001.64</v>
      </c>
      <c r="C295" s="161">
        <v>0</v>
      </c>
      <c r="D295" s="161">
        <v>0</v>
      </c>
      <c r="E295" s="162">
        <v>0</v>
      </c>
      <c r="F295" s="162">
        <v>0</v>
      </c>
      <c r="G295" s="162">
        <v>-926001.64</v>
      </c>
      <c r="H295" s="162">
        <v>0</v>
      </c>
      <c r="I295" s="161">
        <v>-926001.64</v>
      </c>
    </row>
    <row r="296" spans="1:9" x14ac:dyDescent="0.25">
      <c r="A296" s="159" t="s">
        <v>314</v>
      </c>
      <c r="B296" s="152">
        <v>0</v>
      </c>
      <c r="C296" s="152">
        <v>0</v>
      </c>
      <c r="D296" s="152">
        <v>0</v>
      </c>
      <c r="E296" s="164">
        <v>0</v>
      </c>
      <c r="F296" s="164">
        <v>0</v>
      </c>
      <c r="G296" s="164">
        <v>0</v>
      </c>
      <c r="H296" s="164">
        <v>0</v>
      </c>
      <c r="I296" s="152">
        <v>0</v>
      </c>
    </row>
    <row r="297" spans="1:9" x14ac:dyDescent="0.25">
      <c r="A297" s="124" t="s">
        <v>315</v>
      </c>
      <c r="B297" s="125">
        <v>795.12</v>
      </c>
      <c r="C297" s="125">
        <v>0</v>
      </c>
      <c r="D297" s="125">
        <v>0</v>
      </c>
      <c r="E297" s="126">
        <v>0</v>
      </c>
      <c r="F297" s="126">
        <v>0</v>
      </c>
      <c r="G297" s="126">
        <v>795.12</v>
      </c>
      <c r="H297" s="126">
        <v>0</v>
      </c>
      <c r="I297" s="125">
        <v>795.12</v>
      </c>
    </row>
    <row r="298" spans="1:9" x14ac:dyDescent="0.25">
      <c r="A298" s="124" t="s">
        <v>316</v>
      </c>
      <c r="B298" s="125">
        <v>0</v>
      </c>
      <c r="C298" s="125">
        <v>0</v>
      </c>
      <c r="D298" s="125">
        <v>31692.98</v>
      </c>
      <c r="E298" s="126">
        <v>21725.537789999998</v>
      </c>
      <c r="F298" s="126">
        <v>9967.4422099999992</v>
      </c>
      <c r="G298" s="126">
        <v>21725.537789999998</v>
      </c>
      <c r="H298" s="126">
        <v>9967.4422099999992</v>
      </c>
      <c r="I298" s="125">
        <v>31692.98</v>
      </c>
    </row>
    <row r="299" spans="1:9" x14ac:dyDescent="0.25">
      <c r="A299" s="124" t="s">
        <v>317</v>
      </c>
      <c r="B299" s="125">
        <v>0</v>
      </c>
      <c r="C299" s="125">
        <v>0</v>
      </c>
      <c r="D299" s="125">
        <v>-2991858.19</v>
      </c>
      <c r="E299" s="126">
        <v>-2050918.7892450001</v>
      </c>
      <c r="F299" s="126">
        <v>-940939.40075499902</v>
      </c>
      <c r="G299" s="126">
        <v>-2050918.7892450001</v>
      </c>
      <c r="H299" s="126">
        <v>-940939.40075499902</v>
      </c>
      <c r="I299" s="125">
        <v>-2991858.19</v>
      </c>
    </row>
    <row r="300" spans="1:9" x14ac:dyDescent="0.25">
      <c r="A300" s="124" t="s">
        <v>318</v>
      </c>
      <c r="B300" s="125">
        <v>0</v>
      </c>
      <c r="C300" s="125">
        <v>0</v>
      </c>
      <c r="D300" s="125">
        <v>551937.84</v>
      </c>
      <c r="E300" s="126">
        <v>378353.38932000002</v>
      </c>
      <c r="F300" s="126">
        <v>173584.45068000001</v>
      </c>
      <c r="G300" s="126">
        <v>378353.38932000002</v>
      </c>
      <c r="H300" s="126">
        <v>173584.45068000001</v>
      </c>
      <c r="I300" s="125">
        <v>551937.84</v>
      </c>
    </row>
    <row r="301" spans="1:9" x14ac:dyDescent="0.25">
      <c r="A301" s="124" t="s">
        <v>319</v>
      </c>
      <c r="B301" s="125">
        <v>0</v>
      </c>
      <c r="C301" s="125">
        <v>0</v>
      </c>
      <c r="D301" s="125">
        <v>5314769.84</v>
      </c>
      <c r="E301" s="126">
        <v>3643274.7253200002</v>
      </c>
      <c r="F301" s="126">
        <v>1671495.1146800001</v>
      </c>
      <c r="G301" s="126">
        <v>3643274.7253200002</v>
      </c>
      <c r="H301" s="126">
        <v>1671495.1146800001</v>
      </c>
      <c r="I301" s="125">
        <v>5314769.84</v>
      </c>
    </row>
    <row r="302" spans="1:9" x14ac:dyDescent="0.25">
      <c r="A302" s="127" t="s">
        <v>320</v>
      </c>
      <c r="B302" s="140">
        <v>0</v>
      </c>
      <c r="C302" s="140">
        <v>0</v>
      </c>
      <c r="D302" s="140">
        <v>7082506.7199999997</v>
      </c>
      <c r="E302" s="141">
        <v>4855058.35655999</v>
      </c>
      <c r="F302" s="141">
        <v>2227448.36344</v>
      </c>
      <c r="G302" s="141">
        <v>4855058.35655999</v>
      </c>
      <c r="H302" s="141">
        <v>2227448.36344</v>
      </c>
      <c r="I302" s="140">
        <v>7082506.7199999904</v>
      </c>
    </row>
    <row r="303" spans="1:9" x14ac:dyDescent="0.25">
      <c r="A303" s="124" t="s">
        <v>321</v>
      </c>
      <c r="B303" s="125">
        <v>-6572974.7699999996</v>
      </c>
      <c r="C303" s="125">
        <v>-2270014.06</v>
      </c>
      <c r="D303" s="125">
        <v>-79984042.510000005</v>
      </c>
      <c r="E303" s="126">
        <v>-54829061.140604898</v>
      </c>
      <c r="F303" s="126">
        <v>-25154981.369394999</v>
      </c>
      <c r="G303" s="126">
        <v>-61402035.910604902</v>
      </c>
      <c r="H303" s="126">
        <v>-27424995.429395001</v>
      </c>
      <c r="I303" s="125">
        <v>-88827031.339999899</v>
      </c>
    </row>
    <row r="304" spans="1:9" x14ac:dyDescent="0.25">
      <c r="A304" s="124" t="s">
        <v>322</v>
      </c>
      <c r="B304" s="125"/>
      <c r="C304" s="125"/>
      <c r="D304" s="125"/>
      <c r="E304" s="126"/>
      <c r="F304" s="126"/>
      <c r="G304" s="126"/>
      <c r="H304" s="126"/>
      <c r="I304" s="125"/>
    </row>
    <row r="305" spans="1:9" x14ac:dyDescent="0.25">
      <c r="A305" s="159" t="s">
        <v>323</v>
      </c>
      <c r="B305" s="152">
        <v>0</v>
      </c>
      <c r="C305" s="152">
        <v>0</v>
      </c>
      <c r="D305" s="152">
        <v>221899411.59999999</v>
      </c>
      <c r="E305" s="160">
        <v>152112046.65180001</v>
      </c>
      <c r="F305" s="160">
        <v>69787364.948200002</v>
      </c>
      <c r="G305" s="160">
        <v>152112046.65180001</v>
      </c>
      <c r="H305" s="160">
        <v>69787364.948200002</v>
      </c>
      <c r="I305" s="152">
        <v>221899411.59999999</v>
      </c>
    </row>
    <row r="306" spans="1:9" x14ac:dyDescent="0.25">
      <c r="A306" s="159" t="s">
        <v>324</v>
      </c>
      <c r="B306" s="152">
        <v>0</v>
      </c>
      <c r="C306" s="152">
        <v>0</v>
      </c>
      <c r="D306" s="152">
        <v>0</v>
      </c>
      <c r="E306" s="160">
        <v>0</v>
      </c>
      <c r="F306" s="160">
        <v>0</v>
      </c>
      <c r="G306" s="160">
        <v>0</v>
      </c>
      <c r="H306" s="160">
        <v>0</v>
      </c>
      <c r="I306" s="152">
        <v>0</v>
      </c>
    </row>
    <row r="307" spans="1:9" x14ac:dyDescent="0.25">
      <c r="A307" s="159" t="s">
        <v>325</v>
      </c>
      <c r="B307" s="161">
        <v>0</v>
      </c>
      <c r="C307" s="161">
        <v>0</v>
      </c>
      <c r="D307" s="161">
        <v>3034485.4799999902</v>
      </c>
      <c r="E307" s="162">
        <v>2080139.79654</v>
      </c>
      <c r="F307" s="162">
        <v>954345.68345999904</v>
      </c>
      <c r="G307" s="162">
        <v>2080139.79654</v>
      </c>
      <c r="H307" s="162">
        <v>954345.68345999904</v>
      </c>
      <c r="I307" s="161">
        <v>3034485.48</v>
      </c>
    </row>
    <row r="308" spans="1:9" x14ac:dyDescent="0.25">
      <c r="A308" s="165" t="s">
        <v>416</v>
      </c>
      <c r="B308" s="161">
        <v>9299.7599999999893</v>
      </c>
      <c r="C308" s="161">
        <v>5699.8799999999901</v>
      </c>
      <c r="D308" s="161">
        <v>2604485.77</v>
      </c>
      <c r="E308" s="162">
        <v>1785374.9953350001</v>
      </c>
      <c r="F308" s="162">
        <v>819110.77466500003</v>
      </c>
      <c r="G308" s="162">
        <v>1794674.7553350001</v>
      </c>
      <c r="H308" s="162">
        <v>824810.65466500004</v>
      </c>
      <c r="I308" s="161">
        <v>2619485.41</v>
      </c>
    </row>
    <row r="309" spans="1:9" x14ac:dyDescent="0.25">
      <c r="A309" s="159" t="s">
        <v>326</v>
      </c>
      <c r="B309" s="166">
        <v>0</v>
      </c>
      <c r="C309" s="166">
        <v>0</v>
      </c>
      <c r="D309" s="166">
        <v>0</v>
      </c>
      <c r="E309" s="164">
        <v>0</v>
      </c>
      <c r="F309" s="164">
        <v>0</v>
      </c>
      <c r="G309" s="164">
        <v>0</v>
      </c>
      <c r="H309" s="164">
        <v>0</v>
      </c>
      <c r="I309" s="166">
        <v>0</v>
      </c>
    </row>
    <row r="310" spans="1:9" x14ac:dyDescent="0.25">
      <c r="A310" s="147" t="s">
        <v>417</v>
      </c>
      <c r="B310" s="152">
        <v>0</v>
      </c>
      <c r="C310" s="152">
        <v>0</v>
      </c>
      <c r="D310" s="152">
        <v>0</v>
      </c>
      <c r="E310" s="164">
        <v>0</v>
      </c>
      <c r="F310" s="164">
        <v>0</v>
      </c>
      <c r="G310" s="164">
        <v>0</v>
      </c>
      <c r="H310" s="164">
        <v>0</v>
      </c>
      <c r="I310" s="152">
        <v>0</v>
      </c>
    </row>
    <row r="311" spans="1:9" x14ac:dyDescent="0.25">
      <c r="A311" s="147" t="s">
        <v>418</v>
      </c>
      <c r="B311" s="152">
        <v>0</v>
      </c>
      <c r="C311" s="152">
        <v>0</v>
      </c>
      <c r="D311" s="152">
        <v>63749.4</v>
      </c>
      <c r="E311" s="164">
        <v>43700.2137</v>
      </c>
      <c r="F311" s="164">
        <v>20049.186299999899</v>
      </c>
      <c r="G311" s="164">
        <v>43700.2137</v>
      </c>
      <c r="H311" s="164">
        <v>20049.186299999899</v>
      </c>
      <c r="I311" s="152">
        <v>63749.3999999999</v>
      </c>
    </row>
    <row r="312" spans="1:9" x14ac:dyDescent="0.25">
      <c r="A312" s="147" t="s">
        <v>419</v>
      </c>
      <c r="B312" s="152">
        <v>17590130.16</v>
      </c>
      <c r="C312" s="152">
        <v>492655.32</v>
      </c>
      <c r="D312" s="152">
        <v>1871429.96999999</v>
      </c>
      <c r="E312" s="160">
        <v>1282865.244435</v>
      </c>
      <c r="F312" s="160">
        <v>588564.72556499997</v>
      </c>
      <c r="G312" s="160">
        <v>18872995.404435001</v>
      </c>
      <c r="H312" s="160">
        <v>1081220.04556499</v>
      </c>
      <c r="I312" s="152">
        <v>19954215.449999999</v>
      </c>
    </row>
    <row r="313" spans="1:9" x14ac:dyDescent="0.25">
      <c r="A313" s="139" t="s">
        <v>420</v>
      </c>
      <c r="B313" s="140">
        <v>-5205627.59</v>
      </c>
      <c r="C313" s="140">
        <v>-1408882.48</v>
      </c>
      <c r="D313" s="140">
        <v>-960414.3</v>
      </c>
      <c r="E313" s="141">
        <v>-658364.00265000004</v>
      </c>
      <c r="F313" s="141">
        <v>-302050.29735000001</v>
      </c>
      <c r="G313" s="141">
        <v>-5863991.59265</v>
      </c>
      <c r="H313" s="141">
        <v>-1710932.7773500001</v>
      </c>
      <c r="I313" s="140">
        <v>-7574924.3700000001</v>
      </c>
    </row>
    <row r="314" spans="1:9" x14ac:dyDescent="0.25">
      <c r="A314" s="138" t="s">
        <v>327</v>
      </c>
      <c r="B314" s="161">
        <v>12393802.33</v>
      </c>
      <c r="C314" s="161">
        <v>-910527.28</v>
      </c>
      <c r="D314" s="161">
        <v>228513147.91999999</v>
      </c>
      <c r="E314" s="162">
        <v>156645762.89916</v>
      </c>
      <c r="F314" s="162">
        <v>71867385.020840004</v>
      </c>
      <c r="G314" s="162">
        <v>169039565.22916001</v>
      </c>
      <c r="H314" s="162">
        <v>70956857.740840003</v>
      </c>
      <c r="I314" s="161">
        <v>239996422.97</v>
      </c>
    </row>
    <row r="315" spans="1:9" x14ac:dyDescent="0.25">
      <c r="A315" s="137" t="s">
        <v>328</v>
      </c>
      <c r="B315" s="125"/>
      <c r="C315" s="125"/>
      <c r="D315" s="125"/>
      <c r="E315" s="130"/>
      <c r="F315" s="130"/>
      <c r="G315" s="130"/>
      <c r="H315" s="130"/>
      <c r="I315" s="125"/>
    </row>
    <row r="316" spans="1:9" x14ac:dyDescent="0.25">
      <c r="A316" s="138" t="s">
        <v>329</v>
      </c>
      <c r="B316" s="125">
        <v>0</v>
      </c>
      <c r="C316" s="125">
        <v>0</v>
      </c>
      <c r="D316" s="125">
        <v>0</v>
      </c>
      <c r="E316" s="126">
        <v>0</v>
      </c>
      <c r="F316" s="126">
        <v>0</v>
      </c>
      <c r="G316" s="126">
        <v>0</v>
      </c>
      <c r="H316" s="126">
        <v>0</v>
      </c>
      <c r="I316" s="125">
        <v>0</v>
      </c>
    </row>
    <row r="317" spans="1:9" x14ac:dyDescent="0.25">
      <c r="A317" s="139" t="s">
        <v>330</v>
      </c>
      <c r="B317" s="140">
        <v>0</v>
      </c>
      <c r="C317" s="140">
        <v>0</v>
      </c>
      <c r="D317" s="140">
        <v>0</v>
      </c>
      <c r="E317" s="141">
        <v>0</v>
      </c>
      <c r="F317" s="141">
        <v>0</v>
      </c>
      <c r="G317" s="141">
        <v>0</v>
      </c>
      <c r="H317" s="141">
        <v>0</v>
      </c>
      <c r="I317" s="140">
        <v>0</v>
      </c>
    </row>
    <row r="318" spans="1:9" x14ac:dyDescent="0.25">
      <c r="A318" s="138" t="s">
        <v>331</v>
      </c>
      <c r="B318" s="125">
        <v>0</v>
      </c>
      <c r="C318" s="125">
        <v>0</v>
      </c>
      <c r="D318" s="125">
        <v>0</v>
      </c>
      <c r="E318" s="126">
        <v>0</v>
      </c>
      <c r="F318" s="126">
        <v>0</v>
      </c>
      <c r="G318" s="126">
        <v>0</v>
      </c>
      <c r="H318" s="126">
        <v>0</v>
      </c>
      <c r="I318" s="125">
        <v>0</v>
      </c>
    </row>
    <row r="319" spans="1:9" x14ac:dyDescent="0.25">
      <c r="A319" s="138"/>
      <c r="B319" s="125"/>
      <c r="C319" s="125"/>
      <c r="D319" s="125"/>
      <c r="E319" s="126"/>
      <c r="F319" s="126"/>
      <c r="G319" s="126"/>
      <c r="H319" s="126"/>
      <c r="I319" s="125"/>
    </row>
    <row r="320" spans="1:9" x14ac:dyDescent="0.25">
      <c r="A320" s="139" t="s">
        <v>1</v>
      </c>
      <c r="B320" s="140">
        <v>5820827.5599999996</v>
      </c>
      <c r="C320" s="140">
        <v>-3180541.34</v>
      </c>
      <c r="D320" s="140">
        <v>148529105.41</v>
      </c>
      <c r="E320" s="141">
        <v>101816701.758555</v>
      </c>
      <c r="F320" s="141">
        <v>46712403.651445001</v>
      </c>
      <c r="G320" s="141">
        <v>107637529.318555</v>
      </c>
      <c r="H320" s="141">
        <v>43531862.311444901</v>
      </c>
      <c r="I320" s="140">
        <v>151169391.63</v>
      </c>
    </row>
    <row r="321" spans="1:9" x14ac:dyDescent="0.25">
      <c r="A321" s="138"/>
      <c r="B321" s="125"/>
      <c r="C321" s="125"/>
      <c r="D321" s="125"/>
      <c r="E321" s="126"/>
      <c r="F321" s="126"/>
      <c r="G321" s="126"/>
      <c r="H321" s="126"/>
      <c r="I321" s="125"/>
    </row>
    <row r="322" spans="1:9" ht="15.75" thickBot="1" x14ac:dyDescent="0.3">
      <c r="A322" s="167" t="s">
        <v>0</v>
      </c>
      <c r="B322" s="168">
        <v>460398221.72000003</v>
      </c>
      <c r="C322" s="168">
        <v>176551783.83999899</v>
      </c>
      <c r="D322" s="168">
        <v>-332761169.81</v>
      </c>
      <c r="E322" s="169">
        <v>-224186019.50146401</v>
      </c>
      <c r="F322" s="169">
        <v>-108575150.30853599</v>
      </c>
      <c r="G322" s="169">
        <v>236212202.21853599</v>
      </c>
      <c r="H322" s="169">
        <v>67976633.531463996</v>
      </c>
      <c r="I322" s="168">
        <v>304188835.75</v>
      </c>
    </row>
    <row r="323" spans="1:9" ht="15.75" thickTop="1" x14ac:dyDescent="0.25"/>
    <row r="324" spans="1:9" x14ac:dyDescent="0.25">
      <c r="A324" s="3" t="s">
        <v>332</v>
      </c>
      <c r="B324" s="2">
        <v>0</v>
      </c>
      <c r="C324" s="2">
        <v>0</v>
      </c>
      <c r="D324" s="2">
        <v>0</v>
      </c>
      <c r="E324" s="2">
        <v>0</v>
      </c>
      <c r="F324" s="2">
        <v>0</v>
      </c>
      <c r="G324" s="2">
        <v>0</v>
      </c>
      <c r="H324" s="2">
        <v>0</v>
      </c>
      <c r="I324" s="2">
        <v>0</v>
      </c>
    </row>
  </sheetData>
  <pageMargins left="0.7" right="0.7" top="0.5" bottom="0.5" header="0.3" footer="0.3"/>
  <pageSetup scale="81" fitToHeight="0" orientation="portrait" r:id="rId1"/>
  <headerFooter>
    <oddFooter>&amp;C&amp;"Arial,Regular"&amp;P of &amp;N&amp;R&amp;"Arial,Regular"Unallocated Detail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K75"/>
  <sheetViews>
    <sheetView workbookViewId="0">
      <selection activeCell="A3" sqref="A3:H3"/>
    </sheetView>
  </sheetViews>
  <sheetFormatPr defaultColWidth="8.85546875" defaultRowHeight="12.75" outlineLevelRow="1" outlineLevelCol="1" x14ac:dyDescent="0.2"/>
  <cols>
    <col min="1" max="1" width="3.28515625" style="57" customWidth="1"/>
    <col min="2" max="2" width="48.5703125" style="57" customWidth="1"/>
    <col min="3" max="3" width="15.140625" style="57" customWidth="1"/>
    <col min="4" max="4" width="13.85546875" style="57" customWidth="1"/>
    <col min="5" max="5" width="13.140625" style="57" customWidth="1"/>
    <col min="6" max="6" width="13.7109375" style="57" customWidth="1"/>
    <col min="7" max="7" width="12.28515625" style="57" customWidth="1"/>
    <col min="8" max="8" width="15.7109375" style="57" customWidth="1"/>
    <col min="9" max="9" width="5" style="57" hidden="1" customWidth="1" outlineLevel="1"/>
    <col min="10" max="10" width="22.7109375" style="57" hidden="1" customWidth="1" outlineLevel="1"/>
    <col min="11" max="11" width="8.85546875" style="57" collapsed="1"/>
    <col min="12" max="16384" width="8.85546875" style="57"/>
  </cols>
  <sheetData>
    <row r="1" spans="1:10" ht="15.95" customHeight="1" x14ac:dyDescent="0.2">
      <c r="A1" s="56"/>
      <c r="B1" s="174" t="s">
        <v>338</v>
      </c>
      <c r="C1" s="174"/>
      <c r="D1" s="174"/>
      <c r="E1" s="174"/>
      <c r="F1" s="174"/>
      <c r="G1" s="174"/>
      <c r="H1" s="174"/>
    </row>
    <row r="2" spans="1:10" ht="15.95" customHeight="1" x14ac:dyDescent="0.2">
      <c r="A2" s="58"/>
      <c r="B2" s="175" t="s">
        <v>351</v>
      </c>
      <c r="C2" s="175"/>
      <c r="D2" s="175"/>
      <c r="E2" s="175"/>
      <c r="F2" s="175"/>
      <c r="G2" s="175"/>
      <c r="H2" s="175"/>
    </row>
    <row r="3" spans="1:10" ht="15.95" customHeight="1" x14ac:dyDescent="0.2">
      <c r="A3" s="175" t="str">
        <f>Allocated!A3</f>
        <v>FOR 12 MONTHS ENDED DECEMBER 31, 2015</v>
      </c>
      <c r="B3" s="175"/>
      <c r="C3" s="175"/>
      <c r="D3" s="175"/>
      <c r="E3" s="175"/>
      <c r="F3" s="175"/>
      <c r="G3" s="175"/>
      <c r="H3" s="175"/>
    </row>
    <row r="4" spans="1:10" ht="15.95" customHeight="1" x14ac:dyDescent="0.2">
      <c r="A4" s="59"/>
      <c r="B4" s="176" t="s">
        <v>340</v>
      </c>
      <c r="C4" s="176"/>
      <c r="D4" s="176"/>
      <c r="E4" s="176"/>
      <c r="F4" s="176"/>
      <c r="G4" s="176"/>
      <c r="H4" s="176"/>
      <c r="J4" s="57" t="s">
        <v>352</v>
      </c>
    </row>
    <row r="5" spans="1:10" ht="51" x14ac:dyDescent="0.2">
      <c r="A5" s="60"/>
      <c r="B5" s="61" t="s">
        <v>353</v>
      </c>
      <c r="C5" s="62" t="s">
        <v>354</v>
      </c>
      <c r="D5" s="62" t="s">
        <v>355</v>
      </c>
      <c r="E5" s="63" t="s">
        <v>356</v>
      </c>
      <c r="F5" s="64" t="s">
        <v>357</v>
      </c>
      <c r="G5" s="64" t="s">
        <v>358</v>
      </c>
      <c r="H5" s="62" t="s">
        <v>33</v>
      </c>
    </row>
    <row r="6" spans="1:10" ht="15.95" customHeight="1" x14ac:dyDescent="0.2">
      <c r="A6" s="65" t="s">
        <v>18</v>
      </c>
      <c r="B6" s="66"/>
      <c r="C6" s="67"/>
      <c r="D6" s="67"/>
      <c r="E6" s="68"/>
      <c r="F6" s="69"/>
      <c r="G6" s="69"/>
      <c r="H6" s="22"/>
    </row>
    <row r="7" spans="1:10" ht="15.95" customHeight="1" x14ac:dyDescent="0.2">
      <c r="A7" s="65"/>
      <c r="B7" s="70" t="s">
        <v>359</v>
      </c>
      <c r="C7" s="71">
        <f t="shared" ref="C7:D10" si="0">$H7*F7</f>
        <v>167141.96501399999</v>
      </c>
      <c r="D7" s="71">
        <f t="shared" si="0"/>
        <v>120142.26498599999</v>
      </c>
      <c r="E7" s="72">
        <v>1</v>
      </c>
      <c r="F7" s="73">
        <f>VLOOKUP($E7,$B$60:$G$66,5,FALSE)</f>
        <v>0.58179999999999998</v>
      </c>
      <c r="G7" s="73">
        <f>VLOOKUP($E7,$B$60:$G$66,6,FALSE)</f>
        <v>0.41820000000000002</v>
      </c>
      <c r="H7" s="16">
        <f>'UI Detail'!D199</f>
        <v>287284.23</v>
      </c>
    </row>
    <row r="8" spans="1:10" ht="15.95" customHeight="1" x14ac:dyDescent="0.2">
      <c r="A8" s="65" t="s">
        <v>360</v>
      </c>
      <c r="B8" s="70" t="s">
        <v>361</v>
      </c>
      <c r="C8" s="74">
        <f t="shared" si="0"/>
        <v>359731.65413899999</v>
      </c>
      <c r="D8" s="74">
        <f t="shared" si="0"/>
        <v>217964.91586099999</v>
      </c>
      <c r="E8" s="72">
        <v>2</v>
      </c>
      <c r="F8" s="73">
        <f>VLOOKUP($E8,$B$60:$G$66,5,FALSE)</f>
        <v>0.62270000000000003</v>
      </c>
      <c r="G8" s="73">
        <f>VLOOKUP($E8,$B$60:$G$66,6,FALSE)</f>
        <v>0.37730000000000002</v>
      </c>
      <c r="H8" s="16">
        <f>'UI Detail'!D200</f>
        <v>577696.56999999995</v>
      </c>
    </row>
    <row r="9" spans="1:10" ht="15.95" customHeight="1" x14ac:dyDescent="0.2">
      <c r="A9" s="65" t="s">
        <v>360</v>
      </c>
      <c r="B9" s="70" t="s">
        <v>362</v>
      </c>
      <c r="C9" s="74">
        <f t="shared" si="0"/>
        <v>17661891.906083941</v>
      </c>
      <c r="D9" s="74">
        <f t="shared" si="0"/>
        <v>12695433.473915959</v>
      </c>
      <c r="E9" s="72">
        <v>1</v>
      </c>
      <c r="F9" s="73">
        <f>VLOOKUP($E9,$B$60:$G$66,5,FALSE)</f>
        <v>0.58179999999999998</v>
      </c>
      <c r="G9" s="73">
        <f>VLOOKUP($E9,$B$60:$G$66,6,FALSE)</f>
        <v>0.41820000000000002</v>
      </c>
      <c r="H9" s="16">
        <f>'UI Detail'!D201</f>
        <v>30357325.379999898</v>
      </c>
    </row>
    <row r="10" spans="1:10" ht="15.95" customHeight="1" x14ac:dyDescent="0.2">
      <c r="A10" s="65" t="s">
        <v>360</v>
      </c>
      <c r="B10" s="70" t="s">
        <v>363</v>
      </c>
      <c r="C10" s="75">
        <f t="shared" si="0"/>
        <v>2295.4744459999997</v>
      </c>
      <c r="D10" s="75">
        <f t="shared" si="0"/>
        <v>1649.9955540000001</v>
      </c>
      <c r="E10" s="76">
        <v>1</v>
      </c>
      <c r="F10" s="77">
        <f>VLOOKUP($E10,$B$60:$G$66,5,FALSE)</f>
        <v>0.58179999999999998</v>
      </c>
      <c r="G10" s="77">
        <f>VLOOKUP($E10,$B$60:$G$66,6,FALSE)</f>
        <v>0.41820000000000002</v>
      </c>
      <c r="H10" s="78">
        <f>'UI Detail'!D203</f>
        <v>3945.47</v>
      </c>
      <c r="J10" s="15">
        <f>+C11+D11-H11</f>
        <v>0</v>
      </c>
    </row>
    <row r="11" spans="1:10" ht="15.95" customHeight="1" x14ac:dyDescent="0.2">
      <c r="A11" s="65" t="s">
        <v>360</v>
      </c>
      <c r="B11" s="66" t="s">
        <v>364</v>
      </c>
      <c r="C11" s="71">
        <f>SUM(C7:C10)</f>
        <v>18191060.999682941</v>
      </c>
      <c r="D11" s="71">
        <f>SUM(D7:D10)</f>
        <v>13035190.650316959</v>
      </c>
      <c r="E11" s="72"/>
      <c r="F11" s="71"/>
      <c r="G11" s="79"/>
      <c r="H11" s="16">
        <f>SUM(H7:H10)</f>
        <v>31226251.649999898</v>
      </c>
      <c r="J11" s="15">
        <f>'UI Detail'!D204-'Common by Account'!H11</f>
        <v>0</v>
      </c>
    </row>
    <row r="12" spans="1:10" ht="15.95" customHeight="1" x14ac:dyDescent="0.2">
      <c r="A12" s="65" t="s">
        <v>17</v>
      </c>
      <c r="B12" s="66"/>
      <c r="C12" s="80"/>
      <c r="D12" s="80"/>
      <c r="E12" s="72"/>
      <c r="F12" s="79"/>
      <c r="G12" s="79"/>
      <c r="H12" s="22"/>
    </row>
    <row r="13" spans="1:10" ht="15.95" customHeight="1" x14ac:dyDescent="0.2">
      <c r="A13" s="65"/>
      <c r="B13" s="70" t="s">
        <v>365</v>
      </c>
      <c r="C13" s="71">
        <f t="shared" ref="C13:D19" si="1">$H13*F13</f>
        <v>834671.96950400004</v>
      </c>
      <c r="D13" s="71">
        <f t="shared" si="1"/>
        <v>599965.31049599999</v>
      </c>
      <c r="E13" s="72">
        <v>1</v>
      </c>
      <c r="F13" s="73">
        <f t="shared" ref="F13:F19" si="2">VLOOKUP($E13,$B$60:$G$66,5,FALSE)</f>
        <v>0.58179999999999998</v>
      </c>
      <c r="G13" s="73">
        <f t="shared" ref="G13:G19" si="3">VLOOKUP($E13,$B$60:$G$66,6,FALSE)</f>
        <v>0.41820000000000002</v>
      </c>
      <c r="H13" s="71">
        <f>'UI Detail'!D206</f>
        <v>1434637.28</v>
      </c>
    </row>
    <row r="14" spans="1:10" ht="15.95" customHeight="1" x14ac:dyDescent="0.2">
      <c r="A14" s="65" t="s">
        <v>360</v>
      </c>
      <c r="B14" s="70" t="s">
        <v>366</v>
      </c>
      <c r="C14" s="74">
        <f t="shared" si="1"/>
        <v>720322.21649999998</v>
      </c>
      <c r="D14" s="74">
        <f t="shared" si="1"/>
        <v>517770.28350000002</v>
      </c>
      <c r="E14" s="72">
        <v>1</v>
      </c>
      <c r="F14" s="73">
        <f t="shared" si="2"/>
        <v>0.58179999999999998</v>
      </c>
      <c r="G14" s="73">
        <f t="shared" si="3"/>
        <v>0.41820000000000002</v>
      </c>
      <c r="H14" s="71">
        <f>'UI Detail'!D207</f>
        <v>1238092.5</v>
      </c>
    </row>
    <row r="15" spans="1:10" ht="15.95" customHeight="1" x14ac:dyDescent="0.2">
      <c r="A15" s="65" t="s">
        <v>360</v>
      </c>
      <c r="B15" s="70" t="s">
        <v>367</v>
      </c>
      <c r="C15" s="74">
        <f t="shared" si="1"/>
        <v>87887.621425999998</v>
      </c>
      <c r="D15" s="74">
        <f t="shared" si="1"/>
        <v>63173.948574000002</v>
      </c>
      <c r="E15" s="72">
        <v>1</v>
      </c>
      <c r="F15" s="73">
        <f t="shared" si="2"/>
        <v>0.58179999999999998</v>
      </c>
      <c r="G15" s="73">
        <f t="shared" si="3"/>
        <v>0.41820000000000002</v>
      </c>
      <c r="H15" s="71">
        <f>'UI Detail'!D208</f>
        <v>151061.57</v>
      </c>
    </row>
    <row r="16" spans="1:10" ht="15.95" customHeight="1" x14ac:dyDescent="0.2">
      <c r="A16" s="65"/>
      <c r="B16" s="70" t="s">
        <v>368</v>
      </c>
      <c r="C16" s="80">
        <f t="shared" si="1"/>
        <v>0</v>
      </c>
      <c r="D16" s="80">
        <f t="shared" si="1"/>
        <v>0</v>
      </c>
      <c r="E16" s="72">
        <v>1</v>
      </c>
      <c r="F16" s="73">
        <f t="shared" si="2"/>
        <v>0.58179999999999998</v>
      </c>
      <c r="G16" s="73">
        <f t="shared" si="3"/>
        <v>0.41820000000000002</v>
      </c>
      <c r="H16" s="71">
        <f>'UI Detail'!D209</f>
        <v>0</v>
      </c>
    </row>
    <row r="17" spans="1:10" ht="15.95" customHeight="1" x14ac:dyDescent="0.2">
      <c r="A17" s="65" t="s">
        <v>360</v>
      </c>
      <c r="B17" s="70" t="s">
        <v>369</v>
      </c>
      <c r="C17" s="80">
        <f t="shared" si="1"/>
        <v>0</v>
      </c>
      <c r="D17" s="80">
        <f t="shared" si="1"/>
        <v>0</v>
      </c>
      <c r="E17" s="72">
        <v>1</v>
      </c>
      <c r="F17" s="73">
        <f t="shared" si="2"/>
        <v>0.58179999999999998</v>
      </c>
      <c r="G17" s="73">
        <f t="shared" si="3"/>
        <v>0.41820000000000002</v>
      </c>
      <c r="H17" s="71">
        <f>'UI Detail'!D210</f>
        <v>0</v>
      </c>
    </row>
    <row r="18" spans="1:10" ht="15.95" customHeight="1" x14ac:dyDescent="0.2">
      <c r="A18" s="65"/>
      <c r="B18" s="70" t="s">
        <v>370</v>
      </c>
      <c r="C18" s="80">
        <f t="shared" si="1"/>
        <v>0</v>
      </c>
      <c r="D18" s="80">
        <f t="shared" si="1"/>
        <v>0</v>
      </c>
      <c r="E18" s="72">
        <v>1</v>
      </c>
      <c r="F18" s="73">
        <f t="shared" si="2"/>
        <v>0.58179999999999998</v>
      </c>
      <c r="G18" s="73">
        <f t="shared" si="3"/>
        <v>0.41820000000000002</v>
      </c>
      <c r="H18" s="71">
        <f>'UI Detail'!D211</f>
        <v>0</v>
      </c>
    </row>
    <row r="19" spans="1:10" ht="15.95" customHeight="1" x14ac:dyDescent="0.2">
      <c r="A19" s="65"/>
      <c r="B19" s="70" t="s">
        <v>371</v>
      </c>
      <c r="C19" s="81">
        <f t="shared" si="1"/>
        <v>0</v>
      </c>
      <c r="D19" s="81">
        <f t="shared" si="1"/>
        <v>0</v>
      </c>
      <c r="E19" s="76">
        <v>1</v>
      </c>
      <c r="F19" s="77">
        <f t="shared" si="2"/>
        <v>0.58179999999999998</v>
      </c>
      <c r="G19" s="77">
        <f t="shared" si="3"/>
        <v>0.41820000000000002</v>
      </c>
      <c r="H19" s="78">
        <f>'UI Detail'!D212</f>
        <v>0</v>
      </c>
      <c r="J19" s="15">
        <f>+C20+D20-H20</f>
        <v>0</v>
      </c>
    </row>
    <row r="20" spans="1:10" ht="15.95" customHeight="1" x14ac:dyDescent="0.2">
      <c r="A20" s="65" t="s">
        <v>360</v>
      </c>
      <c r="B20" s="66" t="s">
        <v>364</v>
      </c>
      <c r="C20" s="71">
        <f>SUM(C13:C18)</f>
        <v>1642881.80743</v>
      </c>
      <c r="D20" s="71">
        <f>SUM(D13:D18)</f>
        <v>1180909.54257</v>
      </c>
      <c r="E20" s="72"/>
      <c r="F20" s="71"/>
      <c r="G20" s="79"/>
      <c r="H20" s="16">
        <f>SUM(H13:H18)</f>
        <v>2823791.35</v>
      </c>
      <c r="J20" s="15">
        <f>ROUND('UI Detail'!D213-'Common by Account'!H20,2)</f>
        <v>0</v>
      </c>
    </row>
    <row r="21" spans="1:10" ht="15.95" customHeight="1" x14ac:dyDescent="0.2">
      <c r="A21" s="65" t="s">
        <v>15</v>
      </c>
      <c r="B21" s="66"/>
      <c r="C21" s="80"/>
      <c r="D21" s="80"/>
      <c r="E21" s="72"/>
      <c r="F21" s="79"/>
      <c r="G21" s="79"/>
      <c r="H21" s="22"/>
    </row>
    <row r="22" spans="1:10" ht="15.95" customHeight="1" x14ac:dyDescent="0.2">
      <c r="A22" s="65"/>
      <c r="B22" s="70" t="s">
        <v>372</v>
      </c>
      <c r="C22" s="71">
        <f t="shared" ref="C22:D33" si="4">$H22*F22</f>
        <v>26149211.620365001</v>
      </c>
      <c r="D22" s="71">
        <f t="shared" si="4"/>
        <v>11996976.009635001</v>
      </c>
      <c r="E22" s="72">
        <v>4</v>
      </c>
      <c r="F22" s="73">
        <f t="shared" ref="F22:F34" si="5">VLOOKUP($E22,$B$60:$G$66,5,FALSE)</f>
        <v>0.6855</v>
      </c>
      <c r="G22" s="82">
        <f t="shared" ref="G22:G34" si="6">VLOOKUP($E22,$B$60:$G$66,6,FALSE)</f>
        <v>0.3145</v>
      </c>
      <c r="H22" s="71">
        <f>'UI Detail'!D218</f>
        <v>38146187.630000003</v>
      </c>
    </row>
    <row r="23" spans="1:10" ht="15.95" customHeight="1" x14ac:dyDescent="0.2">
      <c r="A23" s="65"/>
      <c r="B23" s="70" t="s">
        <v>373</v>
      </c>
      <c r="C23" s="74">
        <f t="shared" si="4"/>
        <v>2322904.0278599998</v>
      </c>
      <c r="D23" s="74">
        <f t="shared" si="4"/>
        <v>1065723.29214</v>
      </c>
      <c r="E23" s="72">
        <v>4</v>
      </c>
      <c r="F23" s="73">
        <f t="shared" si="5"/>
        <v>0.6855</v>
      </c>
      <c r="G23" s="73">
        <f t="shared" si="6"/>
        <v>0.3145</v>
      </c>
      <c r="H23" s="71">
        <f>'UI Detail'!D219</f>
        <v>3388627.32</v>
      </c>
    </row>
    <row r="24" spans="1:10" ht="15.95" customHeight="1" x14ac:dyDescent="0.2">
      <c r="A24" s="65" t="s">
        <v>360</v>
      </c>
      <c r="B24" s="70" t="s">
        <v>374</v>
      </c>
      <c r="C24" s="74">
        <f t="shared" si="4"/>
        <v>-178687.482135</v>
      </c>
      <c r="D24" s="74">
        <f t="shared" si="4"/>
        <v>-81979.887864999997</v>
      </c>
      <c r="E24" s="72">
        <v>4</v>
      </c>
      <c r="F24" s="73">
        <f t="shared" si="5"/>
        <v>0.6855</v>
      </c>
      <c r="G24" s="73">
        <f t="shared" si="6"/>
        <v>0.3145</v>
      </c>
      <c r="H24" s="71">
        <f>'UI Detail'!D220</f>
        <v>-260667.37</v>
      </c>
    </row>
    <row r="25" spans="1:10" ht="15.95" customHeight="1" x14ac:dyDescent="0.2">
      <c r="A25" s="65" t="s">
        <v>360</v>
      </c>
      <c r="B25" s="70" t="s">
        <v>375</v>
      </c>
      <c r="C25" s="74">
        <f t="shared" si="4"/>
        <v>5451763.3890899997</v>
      </c>
      <c r="D25" s="74">
        <f t="shared" si="4"/>
        <v>2501210.1909099999</v>
      </c>
      <c r="E25" s="72">
        <v>4</v>
      </c>
      <c r="F25" s="73">
        <f t="shared" si="5"/>
        <v>0.6855</v>
      </c>
      <c r="G25" s="73">
        <f t="shared" si="6"/>
        <v>0.3145</v>
      </c>
      <c r="H25" s="71">
        <f>'UI Detail'!D221</f>
        <v>7952973.5800000001</v>
      </c>
    </row>
    <row r="26" spans="1:10" ht="15.95" customHeight="1" x14ac:dyDescent="0.2">
      <c r="A26" s="65" t="s">
        <v>360</v>
      </c>
      <c r="B26" s="70" t="s">
        <v>376</v>
      </c>
      <c r="C26" s="74">
        <f t="shared" si="4"/>
        <v>375737.36651100003</v>
      </c>
      <c r="D26" s="74">
        <f t="shared" si="4"/>
        <v>240326.52348900001</v>
      </c>
      <c r="E26" s="72">
        <v>3</v>
      </c>
      <c r="F26" s="73">
        <f t="shared" si="5"/>
        <v>0.6099</v>
      </c>
      <c r="G26" s="73">
        <f t="shared" si="6"/>
        <v>0.3901</v>
      </c>
      <c r="H26" s="71">
        <f>'UI Detail'!D222</f>
        <v>616063.89</v>
      </c>
    </row>
    <row r="27" spans="1:10" ht="15.95" customHeight="1" x14ac:dyDescent="0.2">
      <c r="A27" s="65" t="s">
        <v>360</v>
      </c>
      <c r="B27" s="70" t="s">
        <v>377</v>
      </c>
      <c r="C27" s="74">
        <f t="shared" si="4"/>
        <v>2795191.844615994</v>
      </c>
      <c r="D27" s="74">
        <f t="shared" si="4"/>
        <v>2009194.2753839958</v>
      </c>
      <c r="E27" s="72">
        <v>1</v>
      </c>
      <c r="F27" s="73">
        <f t="shared" si="5"/>
        <v>0.58179999999999998</v>
      </c>
      <c r="G27" s="73">
        <f t="shared" si="6"/>
        <v>0.41820000000000002</v>
      </c>
      <c r="H27" s="71">
        <f>'UI Detail'!D223</f>
        <v>4804386.1199999899</v>
      </c>
    </row>
    <row r="28" spans="1:10" ht="15.95" customHeight="1" x14ac:dyDescent="0.2">
      <c r="A28" s="65" t="s">
        <v>360</v>
      </c>
      <c r="B28" s="70" t="s">
        <v>378</v>
      </c>
      <c r="C28" s="74">
        <f t="shared" si="4"/>
        <v>8724748.3438290004</v>
      </c>
      <c r="D28" s="74">
        <f t="shared" si="4"/>
        <v>3812610.9661710002</v>
      </c>
      <c r="E28" s="72">
        <v>5</v>
      </c>
      <c r="F28" s="73">
        <f t="shared" si="5"/>
        <v>0.69589999999999996</v>
      </c>
      <c r="G28" s="73">
        <f t="shared" si="6"/>
        <v>0.30409999999999998</v>
      </c>
      <c r="H28" s="71">
        <f>'UI Detail'!D224</f>
        <v>12537359.310000001</v>
      </c>
    </row>
    <row r="29" spans="1:10" ht="15.95" customHeight="1" x14ac:dyDescent="0.2">
      <c r="A29" s="65"/>
      <c r="B29" s="70" t="s">
        <v>379</v>
      </c>
      <c r="C29" s="80">
        <f t="shared" si="4"/>
        <v>464088.42874499998</v>
      </c>
      <c r="D29" s="80">
        <f t="shared" si="4"/>
        <v>212918.76125499999</v>
      </c>
      <c r="E29" s="72">
        <v>4</v>
      </c>
      <c r="F29" s="73">
        <f t="shared" si="5"/>
        <v>0.6855</v>
      </c>
      <c r="G29" s="73">
        <f t="shared" si="6"/>
        <v>0.3145</v>
      </c>
      <c r="H29" s="71">
        <f>'UI Detail'!D225</f>
        <v>677007.19</v>
      </c>
    </row>
    <row r="30" spans="1:10" ht="15.95" customHeight="1" x14ac:dyDescent="0.2">
      <c r="A30" s="65" t="s">
        <v>360</v>
      </c>
      <c r="B30" s="70" t="s">
        <v>380</v>
      </c>
      <c r="C30" s="74">
        <f t="shared" si="4"/>
        <v>16491.889244999998</v>
      </c>
      <c r="D30" s="74">
        <f t="shared" si="4"/>
        <v>7566.3007549999993</v>
      </c>
      <c r="E30" s="72">
        <v>4</v>
      </c>
      <c r="F30" s="73">
        <f t="shared" si="5"/>
        <v>0.6855</v>
      </c>
      <c r="G30" s="73">
        <f t="shared" si="6"/>
        <v>0.3145</v>
      </c>
      <c r="H30" s="71">
        <f>'UI Detail'!D226</f>
        <v>24058.19</v>
      </c>
    </row>
    <row r="31" spans="1:10" ht="15.95" customHeight="1" x14ac:dyDescent="0.2">
      <c r="A31" s="65" t="s">
        <v>360</v>
      </c>
      <c r="B31" s="70" t="s">
        <v>381</v>
      </c>
      <c r="C31" s="74">
        <f t="shared" si="4"/>
        <v>1338430.7022299999</v>
      </c>
      <c r="D31" s="74">
        <f t="shared" si="4"/>
        <v>614057.55776999996</v>
      </c>
      <c r="E31" s="72">
        <v>4</v>
      </c>
      <c r="F31" s="73">
        <f t="shared" si="5"/>
        <v>0.6855</v>
      </c>
      <c r="G31" s="73">
        <f t="shared" si="6"/>
        <v>0.3145</v>
      </c>
      <c r="H31" s="71">
        <f>'UI Detail'!D227</f>
        <v>1952488.26</v>
      </c>
    </row>
    <row r="32" spans="1:10" ht="15.95" customHeight="1" x14ac:dyDescent="0.2">
      <c r="A32" s="65" t="s">
        <v>360</v>
      </c>
      <c r="B32" s="70" t="s">
        <v>382</v>
      </c>
      <c r="C32" s="74">
        <f t="shared" si="4"/>
        <v>7314705.25263</v>
      </c>
      <c r="D32" s="74">
        <f t="shared" si="4"/>
        <v>3355907.8073700001</v>
      </c>
      <c r="E32" s="72">
        <v>4</v>
      </c>
      <c r="F32" s="73">
        <f t="shared" si="5"/>
        <v>0.6855</v>
      </c>
      <c r="G32" s="73">
        <f t="shared" si="6"/>
        <v>0.3145</v>
      </c>
      <c r="H32" s="71">
        <f>'UI Detail'!D228</f>
        <v>10670613.060000001</v>
      </c>
    </row>
    <row r="33" spans="1:10" ht="15.95" customHeight="1" x14ac:dyDescent="0.2">
      <c r="A33" s="65"/>
      <c r="B33" s="70" t="s">
        <v>383</v>
      </c>
      <c r="C33" s="80">
        <f t="shared" si="4"/>
        <v>0</v>
      </c>
      <c r="D33" s="80">
        <f t="shared" si="4"/>
        <v>0</v>
      </c>
      <c r="E33" s="72">
        <v>4</v>
      </c>
      <c r="F33" s="73">
        <f t="shared" si="5"/>
        <v>0.6855</v>
      </c>
      <c r="G33" s="73">
        <f t="shared" si="6"/>
        <v>0.3145</v>
      </c>
      <c r="H33" s="71">
        <f>'UI Detail'!D229</f>
        <v>0</v>
      </c>
    </row>
    <row r="34" spans="1:10" ht="15.95" customHeight="1" x14ac:dyDescent="0.2">
      <c r="A34" s="65"/>
      <c r="B34" s="70" t="s">
        <v>384</v>
      </c>
      <c r="C34" s="75">
        <f>$H34*F34</f>
        <v>10189776.48687</v>
      </c>
      <c r="D34" s="75">
        <f>$H34*G34</f>
        <v>4674959.4531300003</v>
      </c>
      <c r="E34" s="76">
        <v>4</v>
      </c>
      <c r="F34" s="77">
        <f t="shared" si="5"/>
        <v>0.6855</v>
      </c>
      <c r="G34" s="77">
        <f t="shared" si="6"/>
        <v>0.3145</v>
      </c>
      <c r="H34" s="78">
        <f>'UI Detail'!D230</f>
        <v>14864735.939999999</v>
      </c>
      <c r="J34" s="15">
        <f>+C35+D35-H35</f>
        <v>0</v>
      </c>
    </row>
    <row r="35" spans="1:10" ht="15.95" customHeight="1" x14ac:dyDescent="0.2">
      <c r="A35" s="65" t="s">
        <v>360</v>
      </c>
      <c r="B35" s="66" t="s">
        <v>364</v>
      </c>
      <c r="C35" s="71">
        <f>SUM(C22:C34)</f>
        <v>64964361.869856</v>
      </c>
      <c r="D35" s="71">
        <f>SUM(D22:D34)</f>
        <v>30409471.250143997</v>
      </c>
      <c r="E35" s="72"/>
      <c r="F35" s="71"/>
      <c r="G35" s="83"/>
      <c r="H35" s="84">
        <f>SUM(H22:H34)</f>
        <v>95373833.11999999</v>
      </c>
      <c r="J35" s="15">
        <f>ROUND('UI Detail'!D231-'Common by Account'!H35,2)</f>
        <v>0</v>
      </c>
    </row>
    <row r="36" spans="1:10" ht="15.95" customHeight="1" x14ac:dyDescent="0.2">
      <c r="A36" s="65" t="s">
        <v>385</v>
      </c>
      <c r="B36" s="66"/>
      <c r="C36" s="80"/>
      <c r="D36" s="80"/>
      <c r="E36" s="72"/>
      <c r="F36" s="79"/>
      <c r="G36" s="83"/>
      <c r="H36" s="80"/>
    </row>
    <row r="37" spans="1:10" ht="15.95" customHeight="1" x14ac:dyDescent="0.2">
      <c r="A37" s="65"/>
      <c r="B37" s="70" t="s">
        <v>386</v>
      </c>
      <c r="C37" s="80">
        <f>$H37*F37</f>
        <v>14143797.931769999</v>
      </c>
      <c r="D37" s="80">
        <f>$H37*G37</f>
        <v>6489021.8082299996</v>
      </c>
      <c r="E37" s="72">
        <v>4</v>
      </c>
      <c r="F37" s="73">
        <f>VLOOKUP($E37,$B$60:$G$66,5,FALSE)</f>
        <v>0.6855</v>
      </c>
      <c r="G37" s="82">
        <f>VLOOKUP($E37,$B$60:$G$66,6,FALSE)</f>
        <v>0.3145</v>
      </c>
      <c r="H37" s="71">
        <f>'UI Detail'!D236</f>
        <v>20632819.739999998</v>
      </c>
    </row>
    <row r="38" spans="1:10" ht="15.95" customHeight="1" x14ac:dyDescent="0.2">
      <c r="A38" s="65"/>
      <c r="B38" s="85" t="s">
        <v>387</v>
      </c>
      <c r="C38" s="81">
        <f>$H38*F38</f>
        <v>117517.15012499932</v>
      </c>
      <c r="D38" s="81">
        <f>$H38*G38</f>
        <v>53915.599874999687</v>
      </c>
      <c r="E38" s="76">
        <v>4</v>
      </c>
      <c r="F38" s="77">
        <f>VLOOKUP($E38,$B$60:$G$66,5,FALSE)</f>
        <v>0.6855</v>
      </c>
      <c r="G38" s="86">
        <f>VLOOKUP($E38,$B$60:$G$66,6,FALSE)</f>
        <v>0.3145</v>
      </c>
      <c r="H38" s="78">
        <f>'UI Detail'!D237</f>
        <v>171432.74999999901</v>
      </c>
      <c r="J38" s="15">
        <f>+C39+D39-H39</f>
        <v>0</v>
      </c>
    </row>
    <row r="39" spans="1:10" ht="15.95" customHeight="1" x14ac:dyDescent="0.2">
      <c r="A39" s="65"/>
      <c r="B39" s="66" t="s">
        <v>364</v>
      </c>
      <c r="C39" s="71">
        <f>SUM(C37:C38)</f>
        <v>14261315.081894998</v>
      </c>
      <c r="D39" s="71">
        <f>SUM(D37:D38)</f>
        <v>6542937.408104999</v>
      </c>
      <c r="E39" s="72"/>
      <c r="F39" s="79"/>
      <c r="G39" s="83"/>
      <c r="H39" s="84">
        <f>SUM(H37:H38)</f>
        <v>20804252.489999998</v>
      </c>
      <c r="J39" s="15">
        <f>'UI Detail'!D238-'Common by Account'!H39</f>
        <v>0</v>
      </c>
    </row>
    <row r="40" spans="1:10" ht="15.95" customHeight="1" x14ac:dyDescent="0.2">
      <c r="A40" s="65" t="s">
        <v>13</v>
      </c>
      <c r="B40" s="70"/>
      <c r="C40" s="71"/>
      <c r="D40" s="71"/>
      <c r="E40" s="72"/>
      <c r="F40" s="79"/>
      <c r="G40" s="83"/>
      <c r="H40" s="71"/>
    </row>
    <row r="41" spans="1:10" ht="15.95" customHeight="1" x14ac:dyDescent="0.2">
      <c r="A41" s="65"/>
      <c r="B41" s="70" t="s">
        <v>388</v>
      </c>
      <c r="C41" s="80">
        <f t="shared" ref="C41:D43" si="7">$H41*F41</f>
        <v>19863455.351519998</v>
      </c>
      <c r="D41" s="80">
        <f t="shared" si="7"/>
        <v>9113138.8884800002</v>
      </c>
      <c r="E41" s="72">
        <v>4</v>
      </c>
      <c r="F41" s="73">
        <f>VLOOKUP($E41,$B$60:$G$66,5,FALSE)</f>
        <v>0.6855</v>
      </c>
      <c r="G41" s="82">
        <f>VLOOKUP($E41,$B$60:$G$66,6,FALSE)</f>
        <v>0.3145</v>
      </c>
      <c r="H41" s="71">
        <f>'UI Detail'!D240</f>
        <v>28976594.239999998</v>
      </c>
    </row>
    <row r="42" spans="1:10" ht="15.95" customHeight="1" x14ac:dyDescent="0.2">
      <c r="A42" s="65"/>
      <c r="B42" s="70" t="s">
        <v>389</v>
      </c>
      <c r="C42" s="80">
        <f t="shared" si="7"/>
        <v>0</v>
      </c>
      <c r="D42" s="80">
        <f t="shared" si="7"/>
        <v>0</v>
      </c>
      <c r="E42" s="72">
        <v>4</v>
      </c>
      <c r="F42" s="73">
        <f>VLOOKUP($E42,$B$60:$G$66,5,FALSE)</f>
        <v>0.6855</v>
      </c>
      <c r="G42" s="82">
        <f>VLOOKUP($E42,$B$60:$G$66,6,FALSE)</f>
        <v>0.3145</v>
      </c>
      <c r="H42" s="71">
        <f>'UI Detail'!D241</f>
        <v>0</v>
      </c>
    </row>
    <row r="43" spans="1:10" ht="15.95" customHeight="1" x14ac:dyDescent="0.2">
      <c r="A43" s="65"/>
      <c r="B43" s="85" t="s">
        <v>390</v>
      </c>
      <c r="C43" s="81">
        <f t="shared" si="7"/>
        <v>6591.54864</v>
      </c>
      <c r="D43" s="81">
        <f t="shared" si="7"/>
        <v>3024.1313600000003</v>
      </c>
      <c r="E43" s="76">
        <v>4</v>
      </c>
      <c r="F43" s="77">
        <f>VLOOKUP($E43,$B$60:$G$66,5,FALSE)</f>
        <v>0.6855</v>
      </c>
      <c r="G43" s="86">
        <f>VLOOKUP($E43,$B$60:$G$66,6,FALSE)</f>
        <v>0.3145</v>
      </c>
      <c r="H43" s="78">
        <f>'UI Detail'!D242</f>
        <v>9615.68</v>
      </c>
      <c r="J43" s="15">
        <f>+C44+D44-H44</f>
        <v>0</v>
      </c>
    </row>
    <row r="44" spans="1:10" ht="15.95" customHeight="1" x14ac:dyDescent="0.2">
      <c r="A44" s="65" t="s">
        <v>360</v>
      </c>
      <c r="B44" s="66" t="s">
        <v>364</v>
      </c>
      <c r="C44" s="71">
        <f>SUM(C41:C43)</f>
        <v>19870046.90016</v>
      </c>
      <c r="D44" s="71">
        <f>SUM(D41:D43)</f>
        <v>9116163.0198400002</v>
      </c>
      <c r="E44" s="72"/>
      <c r="F44" s="79"/>
      <c r="G44" s="79"/>
      <c r="H44" s="16">
        <f>SUM(H41:H43)</f>
        <v>28986209.919999998</v>
      </c>
      <c r="J44" s="15">
        <f>ROUND('UI Detail'!D243-'Common by Account'!H44,2)</f>
        <v>0</v>
      </c>
    </row>
    <row r="45" spans="1:10" ht="15.95" customHeight="1" x14ac:dyDescent="0.2">
      <c r="A45" s="65" t="s">
        <v>391</v>
      </c>
      <c r="B45" s="66"/>
      <c r="C45" s="80"/>
      <c r="D45" s="80"/>
      <c r="E45" s="72"/>
      <c r="F45" s="79"/>
      <c r="G45" s="79"/>
      <c r="H45" s="22"/>
    </row>
    <row r="46" spans="1:10" ht="15.95" customHeight="1" x14ac:dyDescent="0.2">
      <c r="A46" s="65"/>
      <c r="B46" s="85" t="s">
        <v>392</v>
      </c>
      <c r="C46" s="78">
        <f>$H46*F46</f>
        <v>3439651.0838849931</v>
      </c>
      <c r="D46" s="78">
        <f>$H46*G46</f>
        <v>1578074.7861149968</v>
      </c>
      <c r="E46" s="76">
        <v>4</v>
      </c>
      <c r="F46" s="77">
        <f>VLOOKUP($E46,$B$60:$G$66,5,FALSE)</f>
        <v>0.6855</v>
      </c>
      <c r="G46" s="77">
        <f>VLOOKUP($E46,$B$60:$G$66,6,FALSE)</f>
        <v>0.3145</v>
      </c>
      <c r="H46" s="87">
        <f>'UI Detail'!D262</f>
        <v>5017725.8699999899</v>
      </c>
      <c r="J46" s="15">
        <f>+C47+D47-H47</f>
        <v>0</v>
      </c>
    </row>
    <row r="47" spans="1:10" ht="15.95" customHeight="1" x14ac:dyDescent="0.2">
      <c r="A47" s="65" t="s">
        <v>360</v>
      </c>
      <c r="B47" s="66" t="s">
        <v>364</v>
      </c>
      <c r="C47" s="71">
        <f>C46</f>
        <v>3439651.0838849931</v>
      </c>
      <c r="D47" s="71">
        <f>D46</f>
        <v>1578074.7861149968</v>
      </c>
      <c r="E47" s="72"/>
      <c r="F47" s="79"/>
      <c r="G47" s="79"/>
      <c r="H47" s="16">
        <f>H46</f>
        <v>5017725.8699999899</v>
      </c>
      <c r="J47" s="15">
        <f>'UI Detail'!D263-'Common by Account'!H47</f>
        <v>0</v>
      </c>
    </row>
    <row r="48" spans="1:10" ht="15.95" customHeight="1" x14ac:dyDescent="0.2">
      <c r="A48" s="65"/>
      <c r="B48" s="66"/>
      <c r="C48" s="71"/>
      <c r="D48" s="71"/>
      <c r="E48" s="72"/>
      <c r="F48" s="79"/>
      <c r="G48" s="79"/>
      <c r="H48" s="16"/>
    </row>
    <row r="49" spans="1:10" ht="15.95" customHeight="1" x14ac:dyDescent="0.2">
      <c r="A49" s="88" t="s">
        <v>393</v>
      </c>
      <c r="B49" s="59"/>
      <c r="C49" s="89"/>
      <c r="D49" s="89"/>
      <c r="E49" s="89"/>
      <c r="F49" s="89"/>
      <c r="G49" s="89"/>
      <c r="H49" s="66"/>
    </row>
    <row r="50" spans="1:10" ht="15.95" customHeight="1" x14ac:dyDescent="0.2">
      <c r="A50" s="88"/>
      <c r="B50" s="85" t="s">
        <v>394</v>
      </c>
      <c r="C50" s="78">
        <v>0</v>
      </c>
      <c r="D50" s="78">
        <v>0</v>
      </c>
      <c r="E50" s="76">
        <v>4</v>
      </c>
      <c r="F50" s="77">
        <f>VLOOKUP($E50,$B$60:$G$66,5,FALSE)</f>
        <v>0.6855</v>
      </c>
      <c r="G50" s="77">
        <f>VLOOKUP($E50,$B$60:$G$66,6,FALSE)</f>
        <v>0.3145</v>
      </c>
      <c r="H50" s="78">
        <f>'UI Detail'!D267</f>
        <v>0</v>
      </c>
      <c r="J50" s="15">
        <f>+C51+D51-H51</f>
        <v>0</v>
      </c>
    </row>
    <row r="51" spans="1:10" ht="15.95" customHeight="1" x14ac:dyDescent="0.2">
      <c r="A51" s="88"/>
      <c r="B51" s="66" t="s">
        <v>364</v>
      </c>
      <c r="C51" s="71">
        <f>SUM(C50)</f>
        <v>0</v>
      </c>
      <c r="D51" s="71">
        <f>SUM(D50)</f>
        <v>0</v>
      </c>
      <c r="E51" s="72"/>
      <c r="F51" s="90"/>
      <c r="G51" s="90"/>
      <c r="H51" s="16">
        <f>SUM(H50)</f>
        <v>0</v>
      </c>
    </row>
    <row r="52" spans="1:10" ht="15.95" customHeight="1" x14ac:dyDescent="0.2">
      <c r="A52" s="88"/>
      <c r="B52" s="59"/>
      <c r="C52" s="71"/>
      <c r="D52" s="71"/>
      <c r="E52" s="72"/>
      <c r="F52" s="79"/>
      <c r="G52" s="79"/>
      <c r="H52" s="91"/>
    </row>
    <row r="53" spans="1:10" ht="15.95" customHeight="1" x14ac:dyDescent="0.2">
      <c r="A53" s="65" t="s">
        <v>395</v>
      </c>
      <c r="B53" s="66"/>
      <c r="C53" s="80"/>
      <c r="D53" s="80"/>
      <c r="E53" s="72"/>
      <c r="F53" s="79"/>
      <c r="G53" s="79"/>
      <c r="H53" s="22"/>
    </row>
    <row r="54" spans="1:10" ht="15.95" customHeight="1" x14ac:dyDescent="0.2">
      <c r="A54" s="65"/>
      <c r="B54" s="85" t="s">
        <v>396</v>
      </c>
      <c r="C54" s="71">
        <f>$H54*F54</f>
        <v>0</v>
      </c>
      <c r="D54" s="71">
        <f>$H54*G54</f>
        <v>0</v>
      </c>
      <c r="E54" s="72">
        <v>4</v>
      </c>
      <c r="F54" s="73">
        <f>VLOOKUP($E54,$B$60:$G$66,5,FALSE)</f>
        <v>0.6855</v>
      </c>
      <c r="G54" s="73">
        <f>VLOOKUP($E54,$B$60:$G$66,6,FALSE)</f>
        <v>0.3145</v>
      </c>
      <c r="H54" s="16">
        <f>'UI Detail'!D270</f>
        <v>0</v>
      </c>
    </row>
    <row r="55" spans="1:10" ht="15.95" customHeight="1" x14ac:dyDescent="0.2">
      <c r="A55" s="65"/>
      <c r="B55" s="85" t="s">
        <v>397</v>
      </c>
      <c r="C55" s="81">
        <f>$H55*F55</f>
        <v>0</v>
      </c>
      <c r="D55" s="81">
        <f>$H55*G55</f>
        <v>0</v>
      </c>
      <c r="E55" s="92">
        <v>4</v>
      </c>
      <c r="F55" s="77">
        <f>VLOOKUP($E55,$B$60:$G$66,5,FALSE)</f>
        <v>0.6855</v>
      </c>
      <c r="G55" s="77">
        <f>VLOOKUP($E55,$B$60:$G$66,6,FALSE)</f>
        <v>0.3145</v>
      </c>
      <c r="H55" s="78">
        <f>'UI Detail'!D271</f>
        <v>0</v>
      </c>
      <c r="J55" s="15">
        <f>+C56+D56-H56</f>
        <v>0</v>
      </c>
    </row>
    <row r="56" spans="1:10" ht="15.95" customHeight="1" x14ac:dyDescent="0.2">
      <c r="A56" s="93" t="s">
        <v>360</v>
      </c>
      <c r="B56" s="94" t="s">
        <v>364</v>
      </c>
      <c r="C56" s="78">
        <f>SUM(C54:C55)</f>
        <v>0</v>
      </c>
      <c r="D56" s="78">
        <f>SUM(D54:D55)</f>
        <v>0</v>
      </c>
      <c r="E56" s="76"/>
      <c r="F56" s="95"/>
      <c r="G56" s="95"/>
      <c r="H56" s="87">
        <f>SUM(H54:H55)</f>
        <v>0</v>
      </c>
      <c r="J56" s="15">
        <v>0</v>
      </c>
    </row>
    <row r="57" spans="1:10" ht="15.95" customHeight="1" x14ac:dyDescent="0.2">
      <c r="A57" s="65"/>
      <c r="B57" s="66"/>
      <c r="C57" s="80"/>
      <c r="D57" s="80"/>
      <c r="E57" s="80"/>
      <c r="F57" s="79"/>
      <c r="G57" s="79"/>
      <c r="H57" s="22"/>
    </row>
    <row r="58" spans="1:10" ht="15.95" customHeight="1" x14ac:dyDescent="0.35">
      <c r="A58" s="93" t="s">
        <v>398</v>
      </c>
      <c r="B58" s="94"/>
      <c r="C58" s="96">
        <f>C56+C51+C47+C44+C39+C35+C20+C11</f>
        <v>122369317.74290892</v>
      </c>
      <c r="D58" s="96">
        <f>D11+D20+D35+D39+D44+D47+D51+D56</f>
        <v>61862746.657090954</v>
      </c>
      <c r="E58" s="96"/>
      <c r="F58" s="96"/>
      <c r="G58" s="97"/>
      <c r="H58" s="98">
        <f>H11+H20+H35+H39+H44+H47+H51+H56</f>
        <v>184232064.39999986</v>
      </c>
    </row>
    <row r="59" spans="1:10" ht="15.95" customHeight="1" x14ac:dyDescent="0.2">
      <c r="C59" s="99"/>
      <c r="D59" s="99"/>
      <c r="E59" s="99"/>
      <c r="F59" s="99"/>
      <c r="G59" s="99"/>
      <c r="H59" s="99"/>
    </row>
    <row r="60" spans="1:10" ht="15.95" customHeight="1" x14ac:dyDescent="0.2">
      <c r="A60" s="100"/>
      <c r="B60" s="101" t="s">
        <v>399</v>
      </c>
      <c r="C60" s="102"/>
      <c r="D60" s="102"/>
      <c r="E60" s="102"/>
      <c r="F60" s="103" t="s">
        <v>35</v>
      </c>
      <c r="G60" s="103" t="s">
        <v>34</v>
      </c>
      <c r="H60" s="104"/>
    </row>
    <row r="61" spans="1:10" ht="15.95" customHeight="1" x14ac:dyDescent="0.2">
      <c r="A61" s="65"/>
      <c r="B61" s="105">
        <v>1</v>
      </c>
      <c r="C61" s="106" t="s">
        <v>400</v>
      </c>
      <c r="D61" s="44"/>
      <c r="E61" s="44"/>
      <c r="F61" s="107">
        <v>0.58179999999999998</v>
      </c>
      <c r="G61" s="108">
        <v>0.41820000000000002</v>
      </c>
      <c r="H61" s="109">
        <f>SUM(F61:G61)</f>
        <v>1</v>
      </c>
    </row>
    <row r="62" spans="1:10" ht="15.95" customHeight="1" x14ac:dyDescent="0.2">
      <c r="A62" s="65"/>
      <c r="B62" s="105">
        <v>2</v>
      </c>
      <c r="C62" s="106" t="s">
        <v>401</v>
      </c>
      <c r="D62" s="44"/>
      <c r="E62" s="44"/>
      <c r="F62" s="83">
        <v>0.62270000000000003</v>
      </c>
      <c r="G62" s="109">
        <v>0.37730000000000002</v>
      </c>
      <c r="H62" s="109">
        <f>SUM(F62:G62)</f>
        <v>1</v>
      </c>
    </row>
    <row r="63" spans="1:10" ht="15.95" customHeight="1" x14ac:dyDescent="0.2">
      <c r="A63" s="65"/>
      <c r="B63" s="105">
        <v>3</v>
      </c>
      <c r="C63" s="44" t="s">
        <v>402</v>
      </c>
      <c r="D63" s="44"/>
      <c r="E63" s="44"/>
      <c r="F63" s="83">
        <v>0.6099</v>
      </c>
      <c r="G63" s="109">
        <v>0.3901</v>
      </c>
      <c r="H63" s="109">
        <f>SUM(F63:G63)</f>
        <v>1</v>
      </c>
    </row>
    <row r="64" spans="1:10" ht="15.95" customHeight="1" x14ac:dyDescent="0.2">
      <c r="A64" s="65"/>
      <c r="B64" s="105">
        <v>4</v>
      </c>
      <c r="C64" s="106" t="s">
        <v>403</v>
      </c>
      <c r="D64" s="44"/>
      <c r="E64" s="44"/>
      <c r="F64" s="83">
        <v>0.6855</v>
      </c>
      <c r="G64" s="109">
        <v>0.3145</v>
      </c>
      <c r="H64" s="109">
        <f>SUM(F64:G64)</f>
        <v>1</v>
      </c>
    </row>
    <row r="65" spans="1:8" ht="15.95" customHeight="1" x14ac:dyDescent="0.2">
      <c r="A65" s="93"/>
      <c r="B65" s="110">
        <v>5</v>
      </c>
      <c r="C65" s="111" t="s">
        <v>404</v>
      </c>
      <c r="D65" s="45"/>
      <c r="E65" s="45"/>
      <c r="F65" s="112">
        <v>0.69589999999999996</v>
      </c>
      <c r="G65" s="113">
        <v>0.30409999999999998</v>
      </c>
      <c r="H65" s="113">
        <f>SUM(F65:G65)</f>
        <v>1</v>
      </c>
    </row>
    <row r="66" spans="1:8" ht="12" customHeight="1" x14ac:dyDescent="0.2"/>
    <row r="67" spans="1:8" ht="15.95" hidden="1" customHeight="1" outlineLevel="1" x14ac:dyDescent="0.2"/>
    <row r="68" spans="1:8" ht="15.95" hidden="1" customHeight="1" outlineLevel="1" x14ac:dyDescent="0.2">
      <c r="B68" s="177" t="s">
        <v>405</v>
      </c>
      <c r="C68" s="178"/>
      <c r="D68" s="178"/>
      <c r="E68" s="178"/>
      <c r="F68" s="178"/>
      <c r="G68" s="178"/>
      <c r="H68" s="179"/>
    </row>
    <row r="69" spans="1:8" ht="15.95" hidden="1" customHeight="1" outlineLevel="1" x14ac:dyDescent="0.2">
      <c r="B69" s="65" t="s">
        <v>406</v>
      </c>
      <c r="C69" s="20">
        <v>0</v>
      </c>
      <c r="D69" s="20">
        <v>0</v>
      </c>
      <c r="E69" s="59"/>
      <c r="F69" s="59"/>
      <c r="G69" s="59"/>
      <c r="H69" s="16">
        <v>0</v>
      </c>
    </row>
    <row r="70" spans="1:8" ht="15.95" hidden="1" customHeight="1" outlineLevel="1" x14ac:dyDescent="0.2">
      <c r="B70" s="93" t="s">
        <v>407</v>
      </c>
      <c r="C70" s="18" t="e">
        <f>#REF!+C58</f>
        <v>#REF!</v>
      </c>
      <c r="D70" s="18" t="e">
        <f>#REF!+D58</f>
        <v>#REF!</v>
      </c>
      <c r="E70" s="114"/>
      <c r="F70" s="114"/>
      <c r="G70" s="114"/>
      <c r="H70" s="87" t="e">
        <f>ROUND(#REF!+H58,2)</f>
        <v>#REF!</v>
      </c>
    </row>
    <row r="71" spans="1:8" ht="15.95" hidden="1" customHeight="1" outlineLevel="1" x14ac:dyDescent="0.2"/>
    <row r="72" spans="1:8" ht="15.95" customHeight="1" collapsed="1" x14ac:dyDescent="0.2"/>
    <row r="74" spans="1:8" ht="15.95" customHeight="1" x14ac:dyDescent="0.2">
      <c r="A74" s="115"/>
      <c r="C74" s="116"/>
      <c r="D74" s="116"/>
      <c r="E74" s="116"/>
      <c r="F74" s="116"/>
      <c r="G74" s="116"/>
      <c r="H74" s="116"/>
    </row>
    <row r="75" spans="1:8" ht="15.95" customHeight="1" x14ac:dyDescent="0.2">
      <c r="C75" s="116"/>
      <c r="D75" s="116"/>
      <c r="E75" s="116"/>
      <c r="F75" s="116"/>
      <c r="G75" s="116"/>
      <c r="H75" s="116"/>
    </row>
  </sheetData>
  <mergeCells count="5">
    <mergeCell ref="B1:H1"/>
    <mergeCell ref="B2:H2"/>
    <mergeCell ref="A3:H3"/>
    <mergeCell ref="B4:H4"/>
    <mergeCell ref="B68:H68"/>
  </mergeCells>
  <conditionalFormatting sqref="H69:H70 C69:D70">
    <cfRule type="cellIs" dxfId="1" priority="1" stopIfTrue="1" operator="notEqual">
      <formula>0</formula>
    </cfRule>
  </conditionalFormatting>
  <conditionalFormatting sqref="J20 J11 J35 J39 J44 J56 J47">
    <cfRule type="cellIs" dxfId="0" priority="2" stopIfTrue="1" operator="notEqual">
      <formula>0</formula>
    </cfRule>
  </conditionalFormatting>
  <pageMargins left="0.7" right="0.7" top="0.75" bottom="0.75" header="0.3" footer="0.3"/>
  <pageSetup scale="67" fitToHeight="0" orientation="portrait" r:id="rId1"/>
  <headerFooter>
    <oddFooter>&amp;C&amp;"Arial,Regular"&amp;P of &amp;N&amp;R&amp;"Arial,Regular"&amp;A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E6D3D26F9346124E810DCE9090391207" ma:contentTypeVersion="104" ma:contentTypeDescription="" ma:contentTypeScope="" ma:versionID="7f894c93dce3651570d023ec38952c27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c67bbc6b01ef53d9eb67ed595f238ae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Compliance</DocumentSetType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150</IndustryCode>
    <CaseStatus xmlns="dc463f71-b30c-4ab2-9473-d307f9d35888">Closed</CaseStatus>
    <OpenedDate xmlns="dc463f71-b30c-4ab2-9473-d307f9d35888">2016-02-11T08:00:00+00:00</OpenedDate>
    <Date1 xmlns="dc463f71-b30c-4ab2-9473-d307f9d35888">2016-03-02T08:00:00+00:00</Date1>
    <IsDocumentOrder xmlns="dc463f71-b30c-4ab2-9473-d307f9d35888" xsi:nil="true"/>
    <IsHighlyConfidential xmlns="dc463f71-b30c-4ab2-9473-d307f9d35888">false</IsHighlyConfidential>
    <CaseCompanyNames xmlns="dc463f71-b30c-4ab2-9473-d307f9d35888">Puget Sound Energy</CaseCompanyNames>
    <DocketNumber xmlns="dc463f71-b30c-4ab2-9473-d307f9d35888">160201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AEF1A10F-FECF-42A8-926F-2C9106A5BCC7}"/>
</file>

<file path=customXml/itemProps2.xml><?xml version="1.0" encoding="utf-8"?>
<ds:datastoreItem xmlns:ds="http://schemas.openxmlformats.org/officeDocument/2006/customXml" ds:itemID="{7E6D8DF3-4F78-48EE-9581-046D56072487}"/>
</file>

<file path=customXml/itemProps3.xml><?xml version="1.0" encoding="utf-8"?>
<ds:datastoreItem xmlns:ds="http://schemas.openxmlformats.org/officeDocument/2006/customXml" ds:itemID="{A373A89B-437D-4EAB-80AF-3CD23F1C17F8}"/>
</file>

<file path=customXml/itemProps4.xml><?xml version="1.0" encoding="utf-8"?>
<ds:datastoreItem xmlns:ds="http://schemas.openxmlformats.org/officeDocument/2006/customXml" ds:itemID="{AC7B3BE5-902B-4962-A0BF-A03A01AE549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Allocated</vt:lpstr>
      <vt:lpstr>Unallocated Summary</vt:lpstr>
      <vt:lpstr>UI Detail</vt:lpstr>
      <vt:lpstr>Common by Account</vt:lpstr>
      <vt:lpstr>'UI Detail'!Print_Titles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Iov, Marina</dc:creator>
  <cp:lastModifiedBy>ltraor</cp:lastModifiedBy>
  <cp:lastPrinted>2016-03-02T21:40:35Z</cp:lastPrinted>
  <dcterms:created xsi:type="dcterms:W3CDTF">2016-01-29T22:38:51Z</dcterms:created>
  <dcterms:modified xsi:type="dcterms:W3CDTF">2016-03-02T21:40:41Z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0x0101006E56B4D1795A2E4DB2F0B01679ED314A00E6D3D26F9346124E810DCE9090391207</vt:lpwstr>
  </property>
  <property fmtid="{D5CDD505-2E9C-101B-9397-08002B2CF9AE}" pid="3" name="_docset_NoMedatataSyncRequired">
    <vt:lpwstr>False</vt:lpwstr>
  </property>
</Properties>
</file>