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cbrown_hk-law_com/Documents/Desktop/2022-07-07 UTC FILING/"/>
    </mc:Choice>
  </mc:AlternateContent>
  <xr:revisionPtr revIDLastSave="2" documentId="13_ncr:1_{3E0579E5-FA7D-F742-A95A-9454F3B9D417}" xr6:coauthVersionLast="47" xr6:coauthVersionMax="47" xr10:uidLastSave="{2B4AE9A6-2ABD-4E8B-957A-0CC80BD622F6}"/>
  <bookViews>
    <workbookView xWindow="28680" yWindow="-120" windowWidth="29040" windowHeight="15840" activeTab="1" xr2:uid="{B57A5BEF-1C8A-5247-9EDC-E3C3CBDACF8B}"/>
  </bookViews>
  <sheets>
    <sheet name="Differentials" sheetId="3" r:id="rId1"/>
    <sheet name="Summary" sheetId="1" r:id="rId2"/>
  </sheets>
  <definedNames>
    <definedName name="_xlnm._FilterDatabase" localSheetId="1" hidden="1">Summary!$C$3:$F$3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  <c r="B5" i="3"/>
  <c r="H17" i="3"/>
  <c r="F4" i="1"/>
  <c r="F5" i="1"/>
  <c r="H35" i="3"/>
  <c r="D19" i="1"/>
  <c r="D17" i="1"/>
  <c r="D16" i="1"/>
  <c r="D15" i="1"/>
  <c r="F7" i="1"/>
  <c r="F8" i="1"/>
  <c r="F14" i="1"/>
  <c r="F11" i="1"/>
  <c r="F13" i="1"/>
  <c r="F9" i="1"/>
  <c r="F10" i="1"/>
  <c r="F12" i="1"/>
  <c r="F6" i="1"/>
  <c r="F18" i="1" l="1"/>
  <c r="F19" i="1"/>
  <c r="F15" i="1"/>
  <c r="E15" i="1" s="1"/>
  <c r="F16" i="1"/>
  <c r="F17" i="1"/>
  <c r="B5" i="1" l="1"/>
  <c r="B6" i="1" l="1"/>
  <c r="B6" i="3"/>
  <c r="E17" i="1"/>
  <c r="B7" i="1" l="1"/>
  <c r="B7" i="3"/>
  <c r="B8" i="1" l="1"/>
  <c r="B8" i="3"/>
  <c r="B9" i="1" l="1"/>
  <c r="B9" i="3"/>
  <c r="B10" i="1" l="1"/>
  <c r="B11" i="3"/>
  <c r="B11" i="1" l="1"/>
  <c r="B12" i="3"/>
  <c r="B12" i="1" l="1"/>
  <c r="B10" i="3"/>
  <c r="B13" i="1" l="1"/>
  <c r="B13" i="3"/>
  <c r="B14" i="1" l="1"/>
  <c r="B15" i="3" s="1"/>
  <c r="B14" i="3"/>
</calcChain>
</file>

<file path=xl/sharedStrings.xml><?xml version="1.0" encoding="utf-8"?>
<sst xmlns="http://schemas.openxmlformats.org/spreadsheetml/2006/main" count="146" uniqueCount="62">
  <si>
    <t>Pilot Group</t>
  </si>
  <si>
    <t>Lake Charles Pilots</t>
  </si>
  <si>
    <t>Columbia River Bar Pilots</t>
  </si>
  <si>
    <t>Columbia River Pilots</t>
  </si>
  <si>
    <t>Port Everglades Pilots' Association</t>
  </si>
  <si>
    <t>Crescent River Port Pilots' Association</t>
  </si>
  <si>
    <t>New Orleans Baton Rouge Steamship Pilots Association (NOBRA)</t>
  </si>
  <si>
    <t>Associated Branch Pilots/BAR</t>
  </si>
  <si>
    <t>San Francisco Bar Pilots</t>
  </si>
  <si>
    <t>Los Angeles Pilot Service</t>
  </si>
  <si>
    <t>Pilotage Division of the Port of Grays Harbor</t>
  </si>
  <si>
    <t>Port of Lake Charles, LA</t>
  </si>
  <si>
    <t>Port Everglades, FL</t>
  </si>
  <si>
    <t>Primary Port</t>
  </si>
  <si>
    <t>Port of Baton Rouge, LA</t>
  </si>
  <si>
    <t>Port of Oakland, CA</t>
  </si>
  <si>
    <t>Los Angeles, CA</t>
  </si>
  <si>
    <t>Port of Grays Harbor, WA</t>
  </si>
  <si>
    <t>Port of Longview, WA</t>
  </si>
  <si>
    <t>Port of Detroit, MI</t>
  </si>
  <si>
    <t>Office Location</t>
  </si>
  <si>
    <t>Port of South Louisiana, LA</t>
  </si>
  <si>
    <t>Port of New Orleans, LA</t>
  </si>
  <si>
    <t>Port of Portland, OR</t>
  </si>
  <si>
    <t>LA</t>
  </si>
  <si>
    <t>Lake Charles</t>
  </si>
  <si>
    <t>FL</t>
  </si>
  <si>
    <t>Ft. Lauderdale</t>
  </si>
  <si>
    <t>Metairie</t>
  </si>
  <si>
    <t>CA</t>
  </si>
  <si>
    <t>San Francisco</t>
  </si>
  <si>
    <t>OR</t>
  </si>
  <si>
    <t>Portland</t>
  </si>
  <si>
    <t>Los Angeles</t>
  </si>
  <si>
    <t>WA</t>
  </si>
  <si>
    <t>Aberdeen</t>
  </si>
  <si>
    <t>Astoria</t>
  </si>
  <si>
    <t>MI</t>
  </si>
  <si>
    <t>Port Huron</t>
  </si>
  <si>
    <t>Projected 2023 Net Income</t>
  </si>
  <si>
    <t>Location Adjustment to Seattle Metro</t>
  </si>
  <si>
    <t>PAY DIFFERENTIALS FROM LOCATION TO SEATTLE</t>
  </si>
  <si>
    <t>Associated Metropolitan Statistical Area (MSA)</t>
  </si>
  <si>
    <t>Lake Charles, LA</t>
  </si>
  <si>
    <t>Miami-Fort Lauderdale-West Palm Beach, FL</t>
  </si>
  <si>
    <t>New Orleans-Metairie, LA</t>
  </si>
  <si>
    <t>San Francisco-Oakland-Hayward, CA</t>
  </si>
  <si>
    <t>Portland-Vancouver-Hillsboro, OR-WA</t>
  </si>
  <si>
    <t>Los Angeles-Long Beach-Anaheim, CA</t>
  </si>
  <si>
    <t>Western Washington nonmetropolitan area</t>
  </si>
  <si>
    <t>Coast Oregon nonmetropolitan area</t>
  </si>
  <si>
    <t>Detroit-Warren-Dearborn, MI</t>
  </si>
  <si>
    <t>AVERAGE</t>
  </si>
  <si>
    <t>25th Percentile</t>
  </si>
  <si>
    <t>75th Percentile</t>
  </si>
  <si>
    <t>Adjusted Projected 2023 Net Income</t>
  </si>
  <si>
    <t>Arithmetic Mean</t>
  </si>
  <si>
    <t>50th Percentile (Median)</t>
  </si>
  <si>
    <t>Great Lakes Pilots Associations</t>
  </si>
  <si>
    <t>Differential (source: Salary.com)</t>
  </si>
  <si>
    <t>60th Percentile</t>
  </si>
  <si>
    <t>FOR COMPARISON: COST-OF-LIVING DIFFERENTIALS FROM LOCATION TO SEATTLE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</si>
</sst>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color theme="1"/>
      <name val="ArialMT"/>
      <family val="2"/>
    </font>
    <font>
      <sz val="11"/>
      <color theme="1"/>
      <name val="ArialMT"/>
      <family val="2"/>
    </font>
    <font>
      <b/>
      <sz val="11"/>
      <color theme="1"/>
      <name val="ArialMT"/>
    </font>
    <font>
      <sz val="11"/>
      <color theme="1"/>
      <name val="Arial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8" xfId="1" applyNumberFormat="1" applyFont="1" applyBorder="1"/>
    <xf numFmtId="164" fontId="0" fillId="0" borderId="4" xfId="1" applyNumberFormat="1" applyFont="1" applyBorder="1"/>
    <xf numFmtId="0" fontId="0" fillId="0" borderId="10" xfId="0" applyBorder="1"/>
    <xf numFmtId="0" fontId="0" fillId="0" borderId="13" xfId="0" applyBorder="1"/>
    <xf numFmtId="0" fontId="0" fillId="0" borderId="7" xfId="0" applyBorder="1"/>
    <xf numFmtId="0" fontId="0" fillId="0" borderId="3" xfId="0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14" xfId="0" applyBorder="1"/>
    <xf numFmtId="0" fontId="0" fillId="0" borderId="11" xfId="0" applyBorder="1"/>
    <xf numFmtId="164" fontId="0" fillId="0" borderId="6" xfId="1" applyNumberFormat="1" applyFont="1" applyBorder="1" applyAlignment="1">
      <alignment horizontal="right"/>
    </xf>
    <xf numFmtId="3" fontId="0" fillId="0" borderId="2" xfId="0" applyNumberFormat="1" applyBorder="1"/>
    <xf numFmtId="3" fontId="0" fillId="0" borderId="9" xfId="0" applyNumberFormat="1" applyBorder="1"/>
    <xf numFmtId="3" fontId="0" fillId="0" borderId="5" xfId="0" applyNumberFormat="1" applyBorder="1"/>
    <xf numFmtId="164" fontId="0" fillId="0" borderId="20" xfId="1" applyNumberFormat="1" applyFont="1" applyBorder="1"/>
    <xf numFmtId="3" fontId="0" fillId="0" borderId="21" xfId="0" applyNumberFormat="1" applyBorder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/>
    <xf numFmtId="0" fontId="0" fillId="0" borderId="23" xfId="0" applyBorder="1" applyAlignment="1">
      <alignment horizontal="right"/>
    </xf>
    <xf numFmtId="3" fontId="0" fillId="0" borderId="22" xfId="0" applyNumberFormat="1" applyBorder="1"/>
    <xf numFmtId="164" fontId="0" fillId="0" borderId="0" xfId="1" applyNumberFormat="1" applyFont="1" applyBorder="1"/>
    <xf numFmtId="0" fontId="0" fillId="0" borderId="25" xfId="0" applyBorder="1"/>
    <xf numFmtId="0" fontId="0" fillId="0" borderId="0" xfId="0" applyAlignment="1">
      <alignment horizontal="right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15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24" xfId="1" applyNumberFormat="1" applyFont="1" applyFill="1" applyBorder="1"/>
    <xf numFmtId="164" fontId="3" fillId="0" borderId="6" xfId="1" applyNumberFormat="1" applyFont="1" applyFill="1" applyBorder="1"/>
    <xf numFmtId="0" fontId="0" fillId="0" borderId="26" xfId="0" applyBorder="1"/>
    <xf numFmtId="164" fontId="3" fillId="0" borderId="8" xfId="1" applyNumberFormat="1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3" fillId="2" borderId="8" xfId="1" applyNumberFormat="1" applyFont="1" applyFill="1" applyBorder="1"/>
    <xf numFmtId="164" fontId="3" fillId="2" borderId="1" xfId="1" applyNumberFormat="1" applyFont="1" applyFill="1" applyBorder="1"/>
    <xf numFmtId="3" fontId="3" fillId="0" borderId="2" xfId="0" applyNumberFormat="1" applyFont="1" applyBorder="1"/>
    <xf numFmtId="3" fontId="3" fillId="0" borderId="9" xfId="0" applyNumberFormat="1" applyFont="1" applyBorder="1"/>
    <xf numFmtId="164" fontId="3" fillId="2" borderId="4" xfId="1" applyNumberFormat="1" applyFont="1" applyFill="1" applyBorder="1"/>
    <xf numFmtId="3" fontId="3" fillId="0" borderId="5" xfId="0" applyNumberFormat="1" applyFont="1" applyBorder="1"/>
    <xf numFmtId="0" fontId="3" fillId="0" borderId="0" xfId="0" applyFont="1" applyFill="1"/>
    <xf numFmtId="164" fontId="3" fillId="0" borderId="12" xfId="1" applyNumberFormat="1" applyFont="1" applyFill="1" applyBorder="1"/>
    <xf numFmtId="3" fontId="0" fillId="0" borderId="30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3" fillId="0" borderId="30" xfId="0" applyNumberFormat="1" applyFont="1" applyBorder="1"/>
    <xf numFmtId="3" fontId="3" fillId="0" borderId="18" xfId="0" applyNumberFormat="1" applyFont="1" applyBorder="1"/>
    <xf numFmtId="3" fontId="3" fillId="0" borderId="19" xfId="0" applyNumberFormat="1" applyFont="1" applyBorder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3" fontId="2" fillId="0" borderId="9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1F19-2D3C-F64E-AB16-9AACE265D026}">
  <sheetPr>
    <pageSetUpPr fitToPage="1"/>
  </sheetPr>
  <dimension ref="B2:H35"/>
  <sheetViews>
    <sheetView showGridLines="0" zoomScale="130" zoomScaleNormal="130" workbookViewId="0">
      <selection activeCell="C13" sqref="C13"/>
    </sheetView>
  </sheetViews>
  <sheetFormatPr defaultColWidth="11" defaultRowHeight="14.25"/>
  <cols>
    <col min="1" max="1" width="6.125" customWidth="1"/>
    <col min="2" max="2" width="4.125" customWidth="1"/>
    <col min="3" max="3" width="56.125" bestFit="1" customWidth="1"/>
    <col min="4" max="4" width="23.375" hidden="1" customWidth="1"/>
    <col min="5" max="5" width="13" customWidth="1"/>
    <col min="6" max="6" width="4" customWidth="1"/>
    <col min="7" max="7" width="41" hidden="1" customWidth="1"/>
    <col min="8" max="8" width="11.125" customWidth="1"/>
  </cols>
  <sheetData>
    <row r="2" spans="2:8" ht="15">
      <c r="C2" s="61" t="s">
        <v>41</v>
      </c>
      <c r="D2" s="61"/>
      <c r="E2" s="61"/>
      <c r="F2" s="61"/>
      <c r="G2" s="61"/>
      <c r="H2" s="61"/>
    </row>
    <row r="3" spans="2:8" ht="15" thickBot="1"/>
    <row r="4" spans="2:8" ht="43.5" thickBot="1">
      <c r="C4" s="5" t="s">
        <v>0</v>
      </c>
      <c r="D4" s="15" t="s">
        <v>13</v>
      </c>
      <c r="E4" s="62" t="s">
        <v>20</v>
      </c>
      <c r="F4" s="62"/>
      <c r="G4" s="15" t="s">
        <v>42</v>
      </c>
      <c r="H4" s="31" t="s">
        <v>59</v>
      </c>
    </row>
    <row r="5" spans="2:8">
      <c r="B5" s="29">
        <f>_xlfn.XLOOKUP(C5,Summary!$C$4:$C$14,Summary!$B$4:$B$14,FALSE)</f>
        <v>1</v>
      </c>
      <c r="C5" s="12" t="s">
        <v>5</v>
      </c>
      <c r="D5" s="14" t="s">
        <v>21</v>
      </c>
      <c r="E5" s="14" t="s">
        <v>28</v>
      </c>
      <c r="F5" s="14" t="s">
        <v>24</v>
      </c>
      <c r="G5" s="14" t="s">
        <v>45</v>
      </c>
      <c r="H5" s="32">
        <v>0.105</v>
      </c>
    </row>
    <row r="6" spans="2:8">
      <c r="B6" s="9">
        <f>_xlfn.XLOOKUP(C6,Summary!$C$4:$C$14,Summary!$B$4:$B$14,FALSE)</f>
        <v>2</v>
      </c>
      <c r="C6" s="11" t="s">
        <v>4</v>
      </c>
      <c r="D6" s="11" t="s">
        <v>12</v>
      </c>
      <c r="E6" s="11" t="s">
        <v>27</v>
      </c>
      <c r="F6" s="11" t="s">
        <v>26</v>
      </c>
      <c r="G6" s="11" t="s">
        <v>44</v>
      </c>
      <c r="H6" s="33">
        <v>0.123</v>
      </c>
    </row>
    <row r="7" spans="2:8">
      <c r="B7" s="9">
        <f>_xlfn.XLOOKUP(C7,Summary!$C$4:$C$14,Summary!$B$4:$B$14,FALSE)</f>
        <v>3</v>
      </c>
      <c r="C7" s="11" t="s">
        <v>1</v>
      </c>
      <c r="D7" s="11" t="s">
        <v>11</v>
      </c>
      <c r="E7" s="11" t="s">
        <v>25</v>
      </c>
      <c r="F7" s="11" t="s">
        <v>24</v>
      </c>
      <c r="G7" s="11" t="s">
        <v>43</v>
      </c>
      <c r="H7" s="33">
        <v>0.20699999999999999</v>
      </c>
    </row>
    <row r="8" spans="2:8">
      <c r="B8" s="9">
        <f>_xlfn.XLOOKUP(C8,Summary!$C$4:$C$14,Summary!$B$4:$B$14,FALSE)</f>
        <v>4</v>
      </c>
      <c r="C8" s="11" t="s">
        <v>6</v>
      </c>
      <c r="D8" s="11" t="s">
        <v>14</v>
      </c>
      <c r="E8" s="11" t="s">
        <v>28</v>
      </c>
      <c r="F8" s="11" t="s">
        <v>24</v>
      </c>
      <c r="G8" s="11" t="s">
        <v>45</v>
      </c>
      <c r="H8" s="33">
        <v>0.105</v>
      </c>
    </row>
    <row r="9" spans="2:8">
      <c r="B9" s="9">
        <f>_xlfn.XLOOKUP(C9,Summary!$C$4:$C$14,Summary!$B$4:$B$14,FALSE)</f>
        <v>5</v>
      </c>
      <c r="C9" s="11" t="s">
        <v>7</v>
      </c>
      <c r="D9" s="11" t="s">
        <v>22</v>
      </c>
      <c r="E9" s="11" t="s">
        <v>28</v>
      </c>
      <c r="F9" s="11" t="s">
        <v>24</v>
      </c>
      <c r="G9" s="11" t="s">
        <v>45</v>
      </c>
      <c r="H9" s="33">
        <v>0.105</v>
      </c>
    </row>
    <row r="10" spans="2:8">
      <c r="B10" s="9">
        <f>_xlfn.XLOOKUP(C10,Summary!$C$4:$C$14,Summary!$B$4:$B$14,FALSE)</f>
        <v>6</v>
      </c>
      <c r="C10" s="11" t="s">
        <v>10</v>
      </c>
      <c r="D10" s="11" t="s">
        <v>17</v>
      </c>
      <c r="E10" s="11" t="s">
        <v>35</v>
      </c>
      <c r="F10" s="11" t="s">
        <v>34</v>
      </c>
      <c r="G10" s="11" t="s">
        <v>49</v>
      </c>
      <c r="H10" s="33">
        <v>9.0999999999999998E-2</v>
      </c>
    </row>
    <row r="11" spans="2:8">
      <c r="B11" s="9">
        <f>_xlfn.XLOOKUP(C11,Summary!$C$4:$C$14,Summary!$B$4:$B$14,FALSE)</f>
        <v>7</v>
      </c>
      <c r="C11" s="11" t="s">
        <v>3</v>
      </c>
      <c r="D11" s="11" t="s">
        <v>18</v>
      </c>
      <c r="E11" s="11" t="s">
        <v>36</v>
      </c>
      <c r="F11" s="11" t="s">
        <v>31</v>
      </c>
      <c r="G11" s="11" t="s">
        <v>50</v>
      </c>
      <c r="H11" s="33">
        <v>6.3E-2</v>
      </c>
    </row>
    <row r="12" spans="2:8">
      <c r="B12" s="9">
        <f>_xlfn.XLOOKUP(C12,Summary!$C$4:$C$14,Summary!$B$4:$B$14,FALSE)</f>
        <v>8</v>
      </c>
      <c r="C12" s="11" t="s">
        <v>2</v>
      </c>
      <c r="D12" s="11" t="s">
        <v>23</v>
      </c>
      <c r="E12" s="11" t="s">
        <v>32</v>
      </c>
      <c r="F12" s="11" t="s">
        <v>31</v>
      </c>
      <c r="G12" s="11" t="s">
        <v>47</v>
      </c>
      <c r="H12" s="33">
        <v>5.2999999999999999E-2</v>
      </c>
    </row>
    <row r="13" spans="2:8">
      <c r="B13" s="9">
        <f>_xlfn.XLOOKUP(C13,Summary!$C$4:$C$14,Summary!$B$4:$B$14,FALSE)</f>
        <v>9</v>
      </c>
      <c r="C13" s="11" t="s">
        <v>58</v>
      </c>
      <c r="D13" s="11" t="s">
        <v>19</v>
      </c>
      <c r="E13" s="11" t="s">
        <v>38</v>
      </c>
      <c r="F13" s="11" t="s">
        <v>37</v>
      </c>
      <c r="G13" s="11" t="s">
        <v>51</v>
      </c>
      <c r="H13" s="33">
        <v>8.4000000000000005E-2</v>
      </c>
    </row>
    <row r="14" spans="2:8">
      <c r="B14" s="9">
        <f>_xlfn.XLOOKUP(C14,Summary!$C$4:$C$14,Summary!$B$4:$B$14,FALSE)</f>
        <v>10</v>
      </c>
      <c r="C14" s="11" t="s">
        <v>9</v>
      </c>
      <c r="D14" s="11" t="s">
        <v>16</v>
      </c>
      <c r="E14" s="11" t="s">
        <v>33</v>
      </c>
      <c r="F14" s="11" t="s">
        <v>29</v>
      </c>
      <c r="G14" s="11" t="s">
        <v>48</v>
      </c>
      <c r="H14" s="33">
        <v>-3.3000000000000002E-2</v>
      </c>
    </row>
    <row r="15" spans="2:8" ht="15" thickBot="1">
      <c r="B15" s="10">
        <f>_xlfn.XLOOKUP(C15,Summary!$C$4:$C$14,Summary!$B$4:$B$14,FALSE)</f>
        <v>11</v>
      </c>
      <c r="C15" s="13" t="s">
        <v>8</v>
      </c>
      <c r="D15" s="13" t="s">
        <v>15</v>
      </c>
      <c r="E15" s="13" t="s">
        <v>30</v>
      </c>
      <c r="F15" s="13" t="s">
        <v>29</v>
      </c>
      <c r="G15" s="13" t="s">
        <v>46</v>
      </c>
      <c r="H15" s="34">
        <v>-0.125</v>
      </c>
    </row>
    <row r="16" spans="2:8" ht="6.95" customHeight="1" thickBot="1">
      <c r="G16" s="28"/>
      <c r="H16" s="35"/>
    </row>
    <row r="17" spans="2:8" ht="15" thickBot="1">
      <c r="F17" s="30" t="s">
        <v>52</v>
      </c>
      <c r="G17" s="16" t="s">
        <v>52</v>
      </c>
      <c r="H17" s="36">
        <f t="shared" ref="H17" si="0">AVERAGE(H5:H15)</f>
        <v>7.0727272727272722E-2</v>
      </c>
    </row>
    <row r="19" spans="2:8">
      <c r="G19" s="1"/>
      <c r="H19" s="1"/>
    </row>
    <row r="20" spans="2:8" ht="15">
      <c r="C20" s="61" t="s">
        <v>61</v>
      </c>
      <c r="D20" s="61"/>
      <c r="E20" s="61"/>
      <c r="F20" s="61"/>
      <c r="G20" s="61"/>
      <c r="H20" s="61"/>
    </row>
    <row r="21" spans="2:8" ht="15" thickBot="1">
      <c r="G21" s="1"/>
      <c r="H21" s="1"/>
    </row>
    <row r="22" spans="2:8" ht="43.5" thickBot="1">
      <c r="C22" s="5" t="s">
        <v>0</v>
      </c>
      <c r="D22" s="15" t="s">
        <v>13</v>
      </c>
      <c r="E22" s="62" t="s">
        <v>20</v>
      </c>
      <c r="F22" s="62"/>
      <c r="G22" s="15" t="s">
        <v>42</v>
      </c>
      <c r="H22" s="31" t="s">
        <v>59</v>
      </c>
    </row>
    <row r="23" spans="2:8">
      <c r="B23" s="39">
        <v>1</v>
      </c>
      <c r="C23" s="6" t="s">
        <v>5</v>
      </c>
      <c r="D23" s="14" t="s">
        <v>21</v>
      </c>
      <c r="E23" s="14" t="s">
        <v>28</v>
      </c>
      <c r="F23" s="14" t="s">
        <v>24</v>
      </c>
      <c r="G23" s="14" t="s">
        <v>45</v>
      </c>
      <c r="H23" s="32">
        <v>0.42299999999999999</v>
      </c>
    </row>
    <row r="24" spans="2:8">
      <c r="B24" s="40">
        <v>2</v>
      </c>
      <c r="C24" s="7" t="s">
        <v>4</v>
      </c>
      <c r="D24" s="11" t="s">
        <v>12</v>
      </c>
      <c r="E24" s="11" t="s">
        <v>27</v>
      </c>
      <c r="F24" s="11" t="s">
        <v>26</v>
      </c>
      <c r="G24" s="11" t="s">
        <v>44</v>
      </c>
      <c r="H24" s="33">
        <v>0.216</v>
      </c>
    </row>
    <row r="25" spans="2:8">
      <c r="B25" s="40">
        <v>3</v>
      </c>
      <c r="C25" s="7" t="s">
        <v>1</v>
      </c>
      <c r="D25" s="11" t="s">
        <v>11</v>
      </c>
      <c r="E25" s="11" t="s">
        <v>25</v>
      </c>
      <c r="F25" s="11" t="s">
        <v>24</v>
      </c>
      <c r="G25" s="11" t="s">
        <v>43</v>
      </c>
      <c r="H25" s="33">
        <v>0.497</v>
      </c>
    </row>
    <row r="26" spans="2:8">
      <c r="B26" s="40">
        <v>4</v>
      </c>
      <c r="C26" s="7" t="s">
        <v>6</v>
      </c>
      <c r="D26" s="11" t="s">
        <v>14</v>
      </c>
      <c r="E26" s="11" t="s">
        <v>28</v>
      </c>
      <c r="F26" s="11" t="s">
        <v>24</v>
      </c>
      <c r="G26" s="11" t="s">
        <v>45</v>
      </c>
      <c r="H26" s="33">
        <v>0.42299999999999999</v>
      </c>
    </row>
    <row r="27" spans="2:8">
      <c r="B27" s="40">
        <v>5</v>
      </c>
      <c r="C27" s="7" t="s">
        <v>7</v>
      </c>
      <c r="D27" s="11" t="s">
        <v>22</v>
      </c>
      <c r="E27" s="11" t="s">
        <v>28</v>
      </c>
      <c r="F27" s="11" t="s">
        <v>24</v>
      </c>
      <c r="G27" s="11" t="s">
        <v>45</v>
      </c>
      <c r="H27" s="33">
        <v>0.42299999999999999</v>
      </c>
    </row>
    <row r="28" spans="2:8">
      <c r="B28" s="40">
        <v>6</v>
      </c>
      <c r="C28" s="7" t="s">
        <v>10</v>
      </c>
      <c r="D28" s="11" t="s">
        <v>17</v>
      </c>
      <c r="E28" s="11" t="s">
        <v>35</v>
      </c>
      <c r="F28" s="11" t="s">
        <v>34</v>
      </c>
      <c r="G28" s="11" t="s">
        <v>49</v>
      </c>
      <c r="H28" s="33">
        <v>0.29799999999999999</v>
      </c>
    </row>
    <row r="29" spans="2:8">
      <c r="B29" s="40">
        <v>7</v>
      </c>
      <c r="C29" s="7" t="s">
        <v>3</v>
      </c>
      <c r="D29" s="11" t="s">
        <v>18</v>
      </c>
      <c r="E29" s="11" t="s">
        <v>36</v>
      </c>
      <c r="F29" s="11" t="s">
        <v>31</v>
      </c>
      <c r="G29" s="11" t="s">
        <v>50</v>
      </c>
      <c r="H29" s="33">
        <v>0.16300000000000001</v>
      </c>
    </row>
    <row r="30" spans="2:8">
      <c r="B30" s="40">
        <v>8</v>
      </c>
      <c r="C30" s="7" t="s">
        <v>2</v>
      </c>
      <c r="D30" s="11" t="s">
        <v>23</v>
      </c>
      <c r="E30" s="11" t="s">
        <v>32</v>
      </c>
      <c r="F30" s="11" t="s">
        <v>31</v>
      </c>
      <c r="G30" s="11" t="s">
        <v>47</v>
      </c>
      <c r="H30" s="33">
        <v>0.153</v>
      </c>
    </row>
    <row r="31" spans="2:8">
      <c r="B31" s="40">
        <v>9</v>
      </c>
      <c r="C31" s="7" t="s">
        <v>58</v>
      </c>
      <c r="D31" s="11" t="s">
        <v>19</v>
      </c>
      <c r="E31" s="11" t="s">
        <v>38</v>
      </c>
      <c r="F31" s="11" t="s">
        <v>37</v>
      </c>
      <c r="G31" s="11" t="s">
        <v>51</v>
      </c>
      <c r="H31" s="33">
        <v>0.42299999999999999</v>
      </c>
    </row>
    <row r="32" spans="2:8">
      <c r="B32" s="40">
        <v>10</v>
      </c>
      <c r="C32" s="7" t="s">
        <v>9</v>
      </c>
      <c r="D32" s="11" t="s">
        <v>16</v>
      </c>
      <c r="E32" s="11" t="s">
        <v>33</v>
      </c>
      <c r="F32" s="11" t="s">
        <v>29</v>
      </c>
      <c r="G32" s="11" t="s">
        <v>48</v>
      </c>
      <c r="H32" s="33">
        <v>-3.7999999999999999E-2</v>
      </c>
    </row>
    <row r="33" spans="2:8" ht="15" thickBot="1">
      <c r="B33" s="41">
        <v>11</v>
      </c>
      <c r="C33" s="8" t="s">
        <v>8</v>
      </c>
      <c r="D33" s="13" t="s">
        <v>15</v>
      </c>
      <c r="E33" s="13" t="s">
        <v>30</v>
      </c>
      <c r="F33" s="13" t="s">
        <v>29</v>
      </c>
      <c r="G33" s="13" t="s">
        <v>46</v>
      </c>
      <c r="H33" s="34">
        <v>-0.27100000000000002</v>
      </c>
    </row>
    <row r="34" spans="2:8" ht="15" thickBot="1">
      <c r="H34" s="48"/>
    </row>
    <row r="35" spans="2:8" ht="15" thickBot="1">
      <c r="F35" s="30" t="s">
        <v>52</v>
      </c>
      <c r="G35" s="16" t="s">
        <v>52</v>
      </c>
      <c r="H35" s="49">
        <f t="shared" ref="H35" si="1">AVERAGE(H23:H33)</f>
        <v>0.2463636363636364</v>
      </c>
    </row>
  </sheetData>
  <sortState xmlns:xlrd2="http://schemas.microsoft.com/office/spreadsheetml/2017/richdata2" ref="B23:H33">
    <sortCondition ref="B23:B33"/>
  </sortState>
  <mergeCells count="4">
    <mergeCell ref="C2:H2"/>
    <mergeCell ref="E4:F4"/>
    <mergeCell ref="C20:H20"/>
    <mergeCell ref="E22:F22"/>
  </mergeCells>
  <pageMargins left="0.7" right="0.7" top="0.75" bottom="0.75" header="0.3" footer="0.3"/>
  <pageSetup scale="8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B0E3F-E830-F647-9AC1-B97A3B1AF3EE}">
  <sheetPr>
    <pageSetUpPr fitToPage="1"/>
  </sheetPr>
  <dimension ref="B2:F24"/>
  <sheetViews>
    <sheetView showGridLines="0" tabSelected="1" zoomScale="130" zoomScaleNormal="130" workbookViewId="0">
      <selection activeCell="D15" sqref="D15"/>
    </sheetView>
  </sheetViews>
  <sheetFormatPr defaultColWidth="11" defaultRowHeight="14.25"/>
  <cols>
    <col min="2" max="2" width="3.125" bestFit="1" customWidth="1"/>
    <col min="3" max="3" width="56.125" bestFit="1" customWidth="1"/>
    <col min="5" max="5" width="10.125" bestFit="1" customWidth="1"/>
    <col min="7" max="7" width="19.5" customWidth="1"/>
  </cols>
  <sheetData>
    <row r="2" spans="2:6" ht="15" thickBot="1"/>
    <row r="3" spans="2:6" ht="57.75" thickBot="1">
      <c r="C3" s="25" t="s">
        <v>0</v>
      </c>
      <c r="D3" s="24" t="s">
        <v>39</v>
      </c>
      <c r="E3" s="22" t="s">
        <v>40</v>
      </c>
      <c r="F3" s="23" t="s">
        <v>55</v>
      </c>
    </row>
    <row r="4" spans="2:6">
      <c r="B4" s="29">
        <v>1</v>
      </c>
      <c r="C4" s="39" t="s">
        <v>5</v>
      </c>
      <c r="D4" s="50">
        <v>621693</v>
      </c>
      <c r="E4" s="2">
        <v>0.105</v>
      </c>
      <c r="F4" s="17">
        <f t="shared" ref="F4:F14" si="0">D4*(1+E4)</f>
        <v>686970.76500000001</v>
      </c>
    </row>
    <row r="5" spans="2:6">
      <c r="B5" s="9">
        <f>B4+1</f>
        <v>2</v>
      </c>
      <c r="C5" s="40" t="s">
        <v>4</v>
      </c>
      <c r="D5" s="51">
        <v>607095</v>
      </c>
      <c r="E5" s="3">
        <v>0.123</v>
      </c>
      <c r="F5" s="18">
        <f t="shared" si="0"/>
        <v>681767.68500000006</v>
      </c>
    </row>
    <row r="6" spans="2:6">
      <c r="B6" s="9">
        <f t="shared" ref="B6:B14" si="1">B5+1</f>
        <v>3</v>
      </c>
      <c r="C6" s="40" t="s">
        <v>1</v>
      </c>
      <c r="D6" s="51">
        <v>550000</v>
      </c>
      <c r="E6" s="3">
        <v>0.20699999999999999</v>
      </c>
      <c r="F6" s="18">
        <f t="shared" si="0"/>
        <v>663850</v>
      </c>
    </row>
    <row r="7" spans="2:6">
      <c r="B7" s="9">
        <f t="shared" si="1"/>
        <v>4</v>
      </c>
      <c r="C7" s="40" t="s">
        <v>6</v>
      </c>
      <c r="D7" s="51">
        <v>594127</v>
      </c>
      <c r="E7" s="3">
        <v>0.105</v>
      </c>
      <c r="F7" s="18">
        <f t="shared" si="0"/>
        <v>656510.33499999996</v>
      </c>
    </row>
    <row r="8" spans="2:6">
      <c r="B8" s="9">
        <f t="shared" si="1"/>
        <v>5</v>
      </c>
      <c r="C8" s="40" t="s">
        <v>7</v>
      </c>
      <c r="D8" s="51">
        <v>547619</v>
      </c>
      <c r="E8" s="3">
        <v>0.105</v>
      </c>
      <c r="F8" s="18">
        <f t="shared" si="0"/>
        <v>605118.995</v>
      </c>
    </row>
    <row r="9" spans="2:6">
      <c r="B9" s="9">
        <f t="shared" si="1"/>
        <v>6</v>
      </c>
      <c r="C9" s="40" t="s">
        <v>10</v>
      </c>
      <c r="D9" s="51">
        <v>497759</v>
      </c>
      <c r="E9" s="3">
        <v>9.0999999999999998E-2</v>
      </c>
      <c r="F9" s="18">
        <f t="shared" si="0"/>
        <v>543055.06900000002</v>
      </c>
    </row>
    <row r="10" spans="2:6">
      <c r="B10" s="9">
        <f t="shared" si="1"/>
        <v>7</v>
      </c>
      <c r="C10" s="40" t="s">
        <v>3</v>
      </c>
      <c r="D10" s="51">
        <v>503055</v>
      </c>
      <c r="E10" s="3">
        <v>6.3E-2</v>
      </c>
      <c r="F10" s="18">
        <f t="shared" si="0"/>
        <v>534747.46499999997</v>
      </c>
    </row>
    <row r="11" spans="2:6">
      <c r="B11" s="9">
        <f t="shared" si="1"/>
        <v>8</v>
      </c>
      <c r="C11" s="40" t="s">
        <v>2</v>
      </c>
      <c r="D11" s="51">
        <v>503055</v>
      </c>
      <c r="E11" s="3">
        <v>5.2999999999999999E-2</v>
      </c>
      <c r="F11" s="18">
        <f t="shared" si="0"/>
        <v>529716.91499999992</v>
      </c>
    </row>
    <row r="12" spans="2:6">
      <c r="B12" s="9">
        <f t="shared" si="1"/>
        <v>9</v>
      </c>
      <c r="C12" s="40" t="s">
        <v>58</v>
      </c>
      <c r="D12" s="51">
        <v>419229</v>
      </c>
      <c r="E12" s="3">
        <v>8.4000000000000005E-2</v>
      </c>
      <c r="F12" s="18">
        <f t="shared" si="0"/>
        <v>454444.23600000003</v>
      </c>
    </row>
    <row r="13" spans="2:6">
      <c r="B13" s="9">
        <f t="shared" si="1"/>
        <v>10</v>
      </c>
      <c r="C13" s="40" t="s">
        <v>9</v>
      </c>
      <c r="D13" s="51">
        <v>456719</v>
      </c>
      <c r="E13" s="3">
        <v>-3.3000000000000002E-2</v>
      </c>
      <c r="F13" s="18">
        <f t="shared" si="0"/>
        <v>441647.27299999999</v>
      </c>
    </row>
    <row r="14" spans="2:6" ht="15" thickBot="1">
      <c r="B14" s="10">
        <f t="shared" si="1"/>
        <v>11</v>
      </c>
      <c r="C14" s="41" t="s">
        <v>8</v>
      </c>
      <c r="D14" s="52">
        <v>443923</v>
      </c>
      <c r="E14" s="4">
        <v>-0.125</v>
      </c>
      <c r="F14" s="19">
        <f t="shared" si="0"/>
        <v>388432.625</v>
      </c>
    </row>
    <row r="15" spans="2:6" ht="15" thickBot="1">
      <c r="C15" s="26" t="s">
        <v>56</v>
      </c>
      <c r="D15" s="27">
        <f>AVERAGE(D4:D14)</f>
        <v>522206.72727272729</v>
      </c>
      <c r="E15" s="20">
        <f>F15/D15-1</f>
        <v>7.6943990311046928E-2</v>
      </c>
      <c r="F15" s="21">
        <f t="shared" ref="F15" si="2">AVERAGE(F4:F14)</f>
        <v>562387.39663636358</v>
      </c>
    </row>
    <row r="16" spans="2:6">
      <c r="C16" s="56" t="s">
        <v>53</v>
      </c>
      <c r="D16" s="53">
        <f>PERCENTILE(D$4:D$14,0.25)</f>
        <v>477239</v>
      </c>
      <c r="E16" s="43"/>
      <c r="F16" s="44">
        <f>PERCENTILE(F$4:F$14,0.25)</f>
        <v>492080.57549999998</v>
      </c>
    </row>
    <row r="17" spans="3:6" ht="15">
      <c r="C17" s="57" t="s">
        <v>57</v>
      </c>
      <c r="D17" s="54">
        <f>MEDIAN(D4:D14)</f>
        <v>503055</v>
      </c>
      <c r="E17" s="38">
        <f>F17/D17-1</f>
        <v>7.9514305592827794E-2</v>
      </c>
      <c r="F17" s="60">
        <f>MEDIAN(F4:F14)</f>
        <v>543055.06900000002</v>
      </c>
    </row>
    <row r="18" spans="3:6">
      <c r="C18" s="58" t="s">
        <v>60</v>
      </c>
      <c r="D18" s="54">
        <f>PERCENTILE(D$4:D$14,0.6)</f>
        <v>547619</v>
      </c>
      <c r="E18" s="42"/>
      <c r="F18" s="45">
        <f>PERCENTILE(F$4:F$14,0.6)</f>
        <v>605118.995</v>
      </c>
    </row>
    <row r="19" spans="3:6" ht="15" thickBot="1">
      <c r="C19" s="59" t="s">
        <v>54</v>
      </c>
      <c r="D19" s="55">
        <f>PERCENTILE(D$4:D$14,0.75)</f>
        <v>572063.5</v>
      </c>
      <c r="E19" s="46"/>
      <c r="F19" s="47">
        <f>PERCENTILE(F$4:F$14,0.75)</f>
        <v>660180.16749999998</v>
      </c>
    </row>
    <row r="20" spans="3:6">
      <c r="C20" s="37"/>
      <c r="D20" s="37"/>
      <c r="E20" s="37"/>
      <c r="F20" s="37"/>
    </row>
    <row r="24" spans="3:6">
      <c r="C24" s="30"/>
    </row>
  </sheetData>
  <sortState xmlns:xlrd2="http://schemas.microsoft.com/office/spreadsheetml/2017/richdata2" ref="C4:F14">
    <sortCondition descending="1" ref="F4:F14"/>
  </sortState>
  <pageMargins left="0.7" right="0.7" top="0.75" bottom="0.75" header="0.3" footer="0.3"/>
  <pageSetup scale="81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2022-11-04T07:00:00+00:00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80977E-2BB1-44FF-BD7D-36321C018D25}"/>
</file>

<file path=customXml/itemProps2.xml><?xml version="1.0" encoding="utf-8"?>
<ds:datastoreItem xmlns:ds="http://schemas.openxmlformats.org/officeDocument/2006/customXml" ds:itemID="{781DACBC-1FF3-4559-9B26-1162A9C00E91}"/>
</file>

<file path=customXml/itemProps3.xml><?xml version="1.0" encoding="utf-8"?>
<ds:datastoreItem xmlns:ds="http://schemas.openxmlformats.org/officeDocument/2006/customXml" ds:itemID="{B3E40732-3A04-4973-AA29-3CDC276524AF}"/>
</file>

<file path=customXml/itemProps4.xml><?xml version="1.0" encoding="utf-8"?>
<ds:datastoreItem xmlns:ds="http://schemas.openxmlformats.org/officeDocument/2006/customXml" ds:itemID="{43110429-70CE-4448-B3BC-F4ACEF3C1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Differentials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Lough</dc:creator>
  <cp:lastModifiedBy>Chelsea Brown</cp:lastModifiedBy>
  <cp:lastPrinted>2022-07-07T23:02:48Z</cp:lastPrinted>
  <dcterms:created xsi:type="dcterms:W3CDTF">2022-06-14T02:39:55Z</dcterms:created>
  <dcterms:modified xsi:type="dcterms:W3CDTF">2022-07-07T23:02:48Z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