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0" windowWidth="8895" windowHeight="9135" tabRatio="702" firstSheet="1" activeTab="1"/>
  </bookViews>
  <sheets>
    <sheet name="Extract" sheetId="1" r:id="rId1"/>
    <sheet name="Electric WC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'Electric WC'!$A$1:$F$95</definedName>
    <definedName name="_xlnm.Print_Area" localSheetId="0">'Extract'!$A$1:$R$21</definedName>
    <definedName name="_xlnm.Print_Titles" localSheetId="1">'Electric WC'!$2:$8</definedName>
  </definedNames>
  <calcPr fullCalcOnLoad="1"/>
</workbook>
</file>

<file path=xl/sharedStrings.xml><?xml version="1.0" encoding="utf-8"?>
<sst xmlns="http://schemas.openxmlformats.org/spreadsheetml/2006/main" count="125" uniqueCount="111">
  <si>
    <t>17/20</t>
  </si>
  <si>
    <t>FIT environmental</t>
  </si>
  <si>
    <t>19000022</t>
  </si>
  <si>
    <t>28300032</t>
  </si>
  <si>
    <t>Other Utility ADIT (separately booked)</t>
  </si>
  <si>
    <t>Total</t>
  </si>
  <si>
    <t>ADIT SFAS 109 (not separated)</t>
  </si>
  <si>
    <t xml:space="preserve">   Average Common Operating Invest-Allocation to Electric</t>
  </si>
  <si>
    <t>Total Average Electric Operating Investment</t>
  </si>
  <si>
    <t xml:space="preserve"> </t>
  </si>
  <si>
    <t>Nonoperating, Gas Plant &amp; Electric Plant Not In Service</t>
  </si>
  <si>
    <t>Nonutility Property at Cost</t>
  </si>
  <si>
    <t>Customer Advances for Construction</t>
  </si>
  <si>
    <t>Customer Deposits</t>
  </si>
  <si>
    <t>Deferred Taxes</t>
  </si>
  <si>
    <t>Deferred Debits - Other</t>
  </si>
  <si>
    <t>Less: Accumulated Depreciation</t>
  </si>
  <si>
    <t>Completed Const. Not Classified</t>
  </si>
  <si>
    <t>Conservation Investment</t>
  </si>
  <si>
    <t xml:space="preserve">   Average Electric Operating Investment-Direct</t>
  </si>
  <si>
    <t>Common Plant-Allocation to Electric</t>
  </si>
  <si>
    <t>Common Plant Held for Fut Use-Allocation to Electric</t>
  </si>
  <si>
    <t>Common Accum Depr-Allocation to Electric</t>
  </si>
  <si>
    <t>Common Deferred Taxes-Allocation to Electric</t>
  </si>
  <si>
    <t>Common Deferred Debits-Allocation to Electric</t>
  </si>
  <si>
    <t>Common Conservation Investment-Allocation to Electric</t>
  </si>
  <si>
    <t>Gas Customer Contribution/Advances</t>
  </si>
  <si>
    <t>Deferred Taxes - Other Gas</t>
  </si>
  <si>
    <t>Gas Nonoperating Items</t>
  </si>
  <si>
    <t>65a</t>
  </si>
  <si>
    <t>Common Current Accts-Gas Share</t>
  </si>
  <si>
    <t>65b</t>
  </si>
  <si>
    <t>Gas Current Accts</t>
  </si>
  <si>
    <t>Common Non-Operating Items</t>
  </si>
  <si>
    <t>Page 4.04</t>
  </si>
  <si>
    <t>Electric Working Capital</t>
  </si>
  <si>
    <t>of Monthly</t>
  </si>
  <si>
    <t>Averages</t>
  </si>
  <si>
    <t>(000's)</t>
  </si>
  <si>
    <t>BALANCE SHEET ACCOUNTS</t>
  </si>
  <si>
    <t>Balance transferred to 18230002</t>
  </si>
  <si>
    <t>18230002</t>
  </si>
  <si>
    <t>25300132</t>
  </si>
  <si>
    <t>Total (ADIT SFAS 109)</t>
  </si>
  <si>
    <t>Accumulated Deferred Income Taxes</t>
  </si>
  <si>
    <t>28200002</t>
  </si>
  <si>
    <t>Average Electric Operating Investments</t>
  </si>
  <si>
    <t>Tax Factor</t>
  </si>
  <si>
    <t>Allocator</t>
  </si>
  <si>
    <t>Other Common Work in Progress</t>
  </si>
  <si>
    <t>Extract</t>
  </si>
  <si>
    <t>Unappropriated Retained Earnings</t>
  </si>
  <si>
    <t>Electric Plant in Service (includes acquisition adj)</t>
  </si>
  <si>
    <t xml:space="preserve">            Other Work in Progress</t>
  </si>
  <si>
    <t xml:space="preserve">             Preliminary Surveys</t>
  </si>
  <si>
    <t>Working Capital %</t>
  </si>
  <si>
    <t>Non Electric Working Capital</t>
  </si>
  <si>
    <t>Operating Working Capital</t>
  </si>
  <si>
    <t/>
  </si>
  <si>
    <t>Common Plant Accum Depr-Allocation to Gas</t>
  </si>
  <si>
    <t>Gas</t>
  </si>
  <si>
    <t>Electric</t>
  </si>
  <si>
    <t>Liberalized Depreciation</t>
  </si>
  <si>
    <t>Regulatory 109 Liability [Deferred Cr.]</t>
  </si>
  <si>
    <t>Line No.</t>
  </si>
  <si>
    <t>Description</t>
  </si>
  <si>
    <t>Average Invested Capital</t>
  </si>
  <si>
    <t>Common Stock</t>
  </si>
  <si>
    <t>Preferred Stock</t>
  </si>
  <si>
    <t>Additional Paid in Capital</t>
  </si>
  <si>
    <t>Unamortized Debt Expense</t>
  </si>
  <si>
    <t>Notes Payable - Misc</t>
  </si>
  <si>
    <t>Long Term Debt</t>
  </si>
  <si>
    <t>Short Term Debt</t>
  </si>
  <si>
    <t>Accumulated Deferred ITC</t>
  </si>
  <si>
    <t>Deferred Debits-Other</t>
  </si>
  <si>
    <t>Unamortized Gain/Loss on Debt</t>
  </si>
  <si>
    <t>Total Average Invested Capital</t>
  </si>
  <si>
    <t>Less: Common Related Deferred FIT-Allocation to Electric</t>
  </si>
  <si>
    <t>Temporary Cash Investments</t>
  </si>
  <si>
    <t>Electric Preliminary Surveys</t>
  </si>
  <si>
    <t>Gas Plant in Service</t>
  </si>
  <si>
    <t>Common Plant in Service-Allocation to Gas</t>
  </si>
  <si>
    <t>Gas Completed Construction Not Classified</t>
  </si>
  <si>
    <t>Gas Future Use</t>
  </si>
  <si>
    <t>Common Plant Held for Fut Use-Allocation to Gas</t>
  </si>
  <si>
    <t>Gas Construction Work in Progress</t>
  </si>
  <si>
    <t>Common CWIP-Allocation to Gas</t>
  </si>
  <si>
    <t>Gas Stored Underground</t>
  </si>
  <si>
    <t>Less: Gas Accumulated Depreciation</t>
  </si>
  <si>
    <t>Other Investments &amp; FAS 133</t>
  </si>
  <si>
    <t>June 2001</t>
  </si>
  <si>
    <t>Investment in Associated Companies</t>
  </si>
  <si>
    <t>Interest Bearing Regulatory Assets</t>
  </si>
  <si>
    <t>Electric CWIP</t>
  </si>
  <si>
    <t>Common CWIP-Allocation to Electric</t>
  </si>
  <si>
    <t>Other Electric Work in Progress</t>
  </si>
  <si>
    <t>Deferred Items - Other Electric</t>
  </si>
  <si>
    <t>Less: Related Deferred FIT</t>
  </si>
  <si>
    <t xml:space="preserve">Common Deferred Items </t>
  </si>
  <si>
    <t>Electric Future Use Property</t>
  </si>
  <si>
    <t>Average</t>
  </si>
  <si>
    <t>Puget Sound Energy</t>
  </si>
  <si>
    <r>
      <t xml:space="preserve">Total </t>
    </r>
    <r>
      <rPr>
        <b/>
        <sz val="8"/>
        <rFont val="Helv"/>
        <family val="0"/>
      </rPr>
      <t>or</t>
    </r>
  </si>
  <si>
    <t>For the Twelve Month Period Ended June 30, 2001</t>
  </si>
  <si>
    <t>Common Other Operating Items-Allocation to Gas</t>
  </si>
  <si>
    <t>Total Nonoperating &amp; Gas Investments</t>
  </si>
  <si>
    <t>Total Average Investments</t>
  </si>
  <si>
    <t>Total Investor Supplied Working Capital</t>
  </si>
  <si>
    <t>Less: Electric CWIP</t>
  </si>
  <si>
    <t xml:space="preserve">     Interest Bearing Regulatory Assets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</si>
</sst>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/d/yy\ h:mm\ AM/PM"/>
    <numFmt numFmtId="166" formatCode="mmmm\ d\,\ yyyy"/>
    <numFmt numFmtId="167" formatCode="_(* #,##0_);_(* \(#,##0\);_(* &quot;-&quot;??_);_(@_)"/>
    <numFmt numFmtId="168" formatCode="\ "/>
    <numFmt numFmtId="169" formatCode="mmmm\-yy"/>
    <numFmt numFmtId="170" formatCode="mmm"/>
    <numFmt numFmtId="171" formatCode="#.##%"/>
    <numFmt numFmtId="172" formatCode="_(* #,##0_);[Red]_(* \(#,##0\);_(* &quot;-&quot;_);_(@_)"/>
    <numFmt numFmtId="173" formatCode="#,###.####_);[Red]\(#,###.####\)"/>
    <numFmt numFmtId="174" formatCode="General_)"/>
    <numFmt numFmtId="175" formatCode="#,###_);[Red]\(#,###\)"/>
    <numFmt numFmtId="176" formatCode="_(&quot;$&quot;* #,##0_);[Red]_(&quot;$&quot;* \(#,##0\);_(&quot;$&quot;* &quot;-&quot;_);_(@_)"/>
    <numFmt numFmtId="177" formatCode="0.000%"/>
    <numFmt numFmtId="178" formatCode="0.0%"/>
    <numFmt numFmtId="179" formatCode="m/d"/>
    <numFmt numFmtId="180" formatCode="mm/dd/yy"/>
    <numFmt numFmtId="181" formatCode=";;;"/>
    <numFmt numFmtId="182" formatCode="&quot;&quot;"/>
    <numFmt numFmtId="183" formatCode="&quot; &quot;"/>
    <numFmt numFmtId="184" formatCode="&quot;_&quot;"/>
    <numFmt numFmtId="185" formatCode="#,##0,_);\(#,##0,\)"/>
    <numFmt numFmtId="186" formatCode="#,##0.0"/>
    <numFmt numFmtId="187" formatCode="#,##0.0_);\(#,##0.0\)"/>
    <numFmt numFmtId="188" formatCode="[Blue]#,##0_);[Red]\(#,##0\)"/>
    <numFmt numFmtId="189" formatCode="[Blue]#,##0.00_);[Red]\(#,##0.00\)"/>
    <numFmt numFmtId="190" formatCode="#,##0.00_);[Magenta]\(#,##0.00\)"/>
    <numFmt numFmtId="191" formatCode="&quot;$&quot;#,##0.000_);[Red]\(&quot;$&quot;#,##0.000\)"/>
    <numFmt numFmtId="192" formatCode="dd\-mmm\-yy_)"/>
    <numFmt numFmtId="193" formatCode="&quot;For&quot;\ mmmm\ yyyy\ &quot;Close&quot;"/>
    <numFmt numFmtId="194" formatCode="&quot;FOR&quot;\ mmmm\ yyyy\ &quot;CLOSE&quot;"/>
    <numFmt numFmtId="195" formatCode="&quot;$&quot;#,##0.0000_);[Red]\(&quot;$&quot;#,##0.0000\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&quot;$&quot;#,##0.00000_);[Red]\(&quot;$&quot;#,##0.00000\)"/>
    <numFmt numFmtId="199" formatCode="&quot;$&quot;#,##0.000000_);[Red]\(&quot;$&quot;#,##0.000000\)"/>
    <numFmt numFmtId="200" formatCode="_(&quot;$&quot;* #,##0.00000_);_(&quot;$&quot;* \(#,##0.00000\);_(&quot;$&quot;* &quot;-&quot;??_);_(@_)"/>
    <numFmt numFmtId="201" formatCode="_(* #,##0.0_);_(* \(#,##0.0\);_(* &quot;-&quot;??_);_(@_)"/>
    <numFmt numFmtId="202" formatCode="0000"/>
    <numFmt numFmtId="203" formatCode="#,##0.0_);[Red]\(#,##0.0\)"/>
    <numFmt numFmtId="204" formatCode="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0.0000%"/>
    <numFmt numFmtId="213" formatCode="#,##0.000_);\(#,##0.000\)"/>
    <numFmt numFmtId="214" formatCode="#,##0.0000_);\(#,##0.0000\)"/>
    <numFmt numFmtId="215" formatCode="0.000"/>
    <numFmt numFmtId="216" formatCode="_(* #,##0.000_);_(* \(#,##0.000\);_(* &quot;-&quot;??_);_(@_)"/>
    <numFmt numFmtId="217" formatCode="_(* #,##0.0000_);_(* \(#,##0.0000\);_(* &quot;-&quot;??_);_(@_)"/>
    <numFmt numFmtId="218" formatCode="_(&quot;$&quot;* #,##0.000000_);_(&quot;$&quot;* \(#,##0.000000\);_(&quot;$&quot;* &quot;-&quot;??_);_(@_)"/>
    <numFmt numFmtId="219" formatCode="_(* #,##0.00000_);_(* \(#,##0.00000\);_(* &quot;-&quot;??_);_(@_)"/>
    <numFmt numFmtId="220" formatCode="_(&quot;$&quot;*#\,##0_);[Red]_(&quot;$&quot;*(#,##0\)"/>
    <numFmt numFmtId="221" formatCode="&quot;FOR THE MONTH ENDED&quot;\ mmmm\ yyyy"/>
    <numFmt numFmtId="222" formatCode="&quot;For the Month Ended&quot;\ mmmm\ yyyy"/>
    <numFmt numFmtId="223" formatCode="#,##0.0_);[Red]\(#,##0.0\);"/>
    <numFmt numFmtId="224" formatCode="#,##0.00_);[Red]\(#,##0.00\);"/>
    <numFmt numFmtId="225" formatCode="00000"/>
    <numFmt numFmtId="226" formatCode="_(* ###0_);_(* \(###0\);_(* &quot;-&quot;_);_(@_)"/>
    <numFmt numFmtId="227" formatCode="_(* #,##0.0_);_(* \(#,##0.0\);_(* &quot;-&quot;_);_(@_)"/>
    <numFmt numFmtId="228" formatCode="#,"/>
    <numFmt numFmtId="229" formatCode="#.0,"/>
    <numFmt numFmtId="230" formatCode="#.#,"/>
    <numFmt numFmtId="231" formatCode="#,;\(#,\)"/>
    <numFmt numFmtId="232" formatCode="#,##0.000"/>
    <numFmt numFmtId="233" formatCode="0.0"/>
    <numFmt numFmtId="234" formatCode="_(* #,##0.000000_);_(* \(#,##0.000000\);_(* &quot;-&quot;??_);_(@_)"/>
    <numFmt numFmtId="235" formatCode="0.00_);\(0.00\)"/>
    <numFmt numFmtId="236" formatCode="&quot;$&quot;#,##0.0_);\(&quot;$&quot;#,##0.0\)"/>
    <numFmt numFmtId="237" formatCode="&quot;$&quot;#,##0.000_);\(&quot;$&quot;#,##0.000\)"/>
    <numFmt numFmtId="238" formatCode="&quot;$&quot;#,##0.0000_);\(&quot;$&quot;#,##0.0000\)"/>
    <numFmt numFmtId="239" formatCode="&quot;$&quot;#,##0.0_);[Red]\(&quot;$&quot;#,##0.0\)"/>
    <numFmt numFmtId="240" formatCode="&quot;$&quot;#,##0"/>
    <numFmt numFmtId="241" formatCode="0.00000%"/>
    <numFmt numFmtId="242" formatCode="0.000000%"/>
    <numFmt numFmtId="243" formatCode="&quot;$&quot;#,##0.00"/>
    <numFmt numFmtId="244" formatCode="&quot;$&quot;#,##0;\-&quot;$&quot;#,##0"/>
    <numFmt numFmtId="245" formatCode="&quot;$&quot;#,##0;[Red]\-&quot;$&quot;#,##0"/>
    <numFmt numFmtId="246" formatCode="&quot;$&quot;#,##0.00;\-&quot;$&quot;#,##0.00"/>
    <numFmt numFmtId="247" formatCode="&quot;$&quot;#,##0.00;[Red]\-&quot;$&quot;#,##0.00"/>
    <numFmt numFmtId="248" formatCode="_-&quot;$&quot;* #,##0_-;\-&quot;$&quot;* #,##0_-;_-&quot;$&quot;* &quot;-&quot;_-;_-@_-"/>
    <numFmt numFmtId="249" formatCode="_-* #,##0_-;\-* #,##0_-;_-* &quot;-&quot;_-;_-@_-"/>
    <numFmt numFmtId="250" formatCode="_-&quot;$&quot;* #,##0.00_-;\-&quot;$&quot;* #,##0.00_-;_-&quot;$&quot;* &quot;-&quot;??_-;_-@_-"/>
    <numFmt numFmtId="251" formatCode="_-* #,##0.00_-;\-* #,##0.00_-;_-* &quot;-&quot;??_-;_-@_-"/>
    <numFmt numFmtId="252" formatCode="0_)"/>
    <numFmt numFmtId="253" formatCode="0.0_);[Red]\(0.0\)"/>
    <numFmt numFmtId="254" formatCode="0_);[Red]\(0\)"/>
    <numFmt numFmtId="255" formatCode="0.00_);[Red]\(0.00\)"/>
    <numFmt numFmtId="256" formatCode="0.0_)"/>
    <numFmt numFmtId="257" formatCode="&quot;L&quot;#,##0_);\(&quot;L&quot;#,##0\)"/>
    <numFmt numFmtId="258" formatCode="&quot;L&quot;#,##0_);[Red]\(&quot;L&quot;#,##0\)"/>
    <numFmt numFmtId="259" formatCode="&quot;L&quot;#,##0.00_);\(&quot;L&quot;#,##0.00\)"/>
    <numFmt numFmtId="260" formatCode="&quot;L&quot;#,##0.00_);[Red]\(&quot;L&quot;#,##0.00\)"/>
    <numFmt numFmtId="261" formatCode="_(&quot;L&quot;* #,##0_);_(&quot;L&quot;* \(#,##0\);_(&quot;L&quot;* &quot;-&quot;_);_(@_)"/>
    <numFmt numFmtId="262" formatCode="_(&quot;L&quot;* #,##0.00_);_(&quot;L&quot;* \(#,##0.00\);_(&quot;L&quot;* &quot;-&quot;??_);_(@_)"/>
    <numFmt numFmtId="263" formatCode="&quot;R&quot;\ #,##0;&quot;R&quot;\ \-#,##0"/>
    <numFmt numFmtId="264" formatCode="&quot;R&quot;\ #,##0;[Red]&quot;R&quot;\ \-#,##0"/>
    <numFmt numFmtId="265" formatCode="&quot;R&quot;\ #,##0.00;&quot;R&quot;\ \-#,##0.00"/>
    <numFmt numFmtId="266" formatCode="&quot;R&quot;\ #,##0.00;[Red]&quot;R&quot;\ \-#,##0.00"/>
    <numFmt numFmtId="267" formatCode="_ &quot;R&quot;\ * #,##0_ ;_ &quot;R&quot;\ * \-#,##0_ ;_ &quot;R&quot;\ * &quot;-&quot;_ ;_ @_ "/>
    <numFmt numFmtId="268" formatCode="_ * #,##0_ ;_ * \-#,##0_ ;_ * &quot;-&quot;_ ;_ @_ "/>
    <numFmt numFmtId="269" formatCode="_ &quot;R&quot;\ * #,##0.00_ ;_ &quot;R&quot;\ * \-#,##0.00_ ;_ &quot;R&quot;\ * &quot;-&quot;??_ ;_ @_ "/>
    <numFmt numFmtId="270" formatCode="_ * #,##0.00_ ;_ * \-#,##0.00_ ;_ * &quot;-&quot;??_ ;_ @_ "/>
    <numFmt numFmtId="271" formatCode="_-* #,##0.0_-;\-* #,##0.0_-;_-* &quot;-&quot;??_-;_-@_-"/>
    <numFmt numFmtId="272" formatCode="_-* #,##0_-;\-* #,##0_-;_-* &quot;-&quot;??_-;_-@_-"/>
    <numFmt numFmtId="273" formatCode="#,##0;\(#,##0\)"/>
    <numFmt numFmtId="274" formatCode="&quot;£&quot;#,##0;\-&quot;£&quot;#,##0"/>
    <numFmt numFmtId="275" formatCode="&quot;£&quot;#,##0;[Red]\-&quot;£&quot;#,##0"/>
    <numFmt numFmtId="276" formatCode="&quot;£&quot;#,##0.00;\-&quot;£&quot;#,##0.00"/>
    <numFmt numFmtId="277" formatCode="&quot;£&quot;#,##0.00;[Red]\-&quot;£&quot;#,##0.00"/>
    <numFmt numFmtId="278" formatCode="_-&quot;£&quot;* #,##0_-;\-&quot;£&quot;* #,##0_-;_-&quot;£&quot;* &quot;-&quot;_-;_-@_-"/>
    <numFmt numFmtId="279" formatCode="_-&quot;£&quot;* #,##0.00_-;\-&quot;£&quot;* #,##0.00_-;_-&quot;£&quot;* &quot;-&quot;??_-;_-@_-"/>
    <numFmt numFmtId="280" formatCode="#,##0.0;[Red]\-#,##0.0"/>
    <numFmt numFmtId="281" formatCode="#,##0.000;[Red]\-#,##0.000"/>
    <numFmt numFmtId="282" formatCode="#,##0.000_);[Red]\(#,##0.000\)"/>
    <numFmt numFmtId="283" formatCode="#,##0.0000;[Red]\-#,##0.0000"/>
    <numFmt numFmtId="284" formatCode="###0_);[Red]\(###0\)"/>
    <numFmt numFmtId="285" formatCode="###0.0_);[Red]\(###0.0\)"/>
    <numFmt numFmtId="286" formatCode="###0.00_);[Red]\(###0.00\)"/>
    <numFmt numFmtId="287" formatCode="###0.000_);[Red]\(###0.000\)"/>
    <numFmt numFmtId="288" formatCode="###0.0000_);[Red]\(###0.0000\)"/>
    <numFmt numFmtId="289" formatCode="###0;[Red]\-###0"/>
    <numFmt numFmtId="290" formatCode="#,##0.00000;[Red]\-#,##0.00000"/>
    <numFmt numFmtId="291" formatCode="#,##0.000000;[Red]\-#,##0.000000"/>
    <numFmt numFmtId="292" formatCode="#,##0.0000000;[Red]\-#,##0.0000000"/>
    <numFmt numFmtId="293" formatCode="#,##0.00000000;[Red]\-#,##0.00000000"/>
    <numFmt numFmtId="294" formatCode="#,##0.000000000;[Red]\-#,##0.000000000"/>
    <numFmt numFmtId="295" formatCode="#,##0.0000000000;[Red]\-#,##0.0000000000"/>
    <numFmt numFmtId="296" formatCode="#,##0.00000000000;[Red]\-#,##0.00000000000"/>
    <numFmt numFmtId="297" formatCode="###0.0;[Red]\-###0.0"/>
    <numFmt numFmtId="298" formatCode="###0.00;[Red]\-###0.00"/>
    <numFmt numFmtId="299" formatCode="#,##0.0000_);[Red]\(#,##0.0000\)"/>
    <numFmt numFmtId="300" formatCode="#,##0.0000"/>
    <numFmt numFmtId="301" formatCode="#,##0.00000"/>
    <numFmt numFmtId="302" formatCode="#,##0.000000"/>
    <numFmt numFmtId="303" formatCode="###0.000;[Red]\-###0.000"/>
    <numFmt numFmtId="304" formatCode="###0.0000;[Red]\-###0.0000"/>
    <numFmt numFmtId="305" formatCode="#,##0.00000_);[Red]\(#,##0.00000\)"/>
    <numFmt numFmtId="306" formatCode="#,##0.0000000"/>
    <numFmt numFmtId="307" formatCode="0.000000000"/>
    <numFmt numFmtId="308" formatCode="0.0000000000"/>
    <numFmt numFmtId="309" formatCode="0.00_)"/>
    <numFmt numFmtId="310" formatCode="#,##0.000000_);[Red]\(#,##0.000000\)"/>
    <numFmt numFmtId="311" formatCode="###0.00000_);[Red]\(###0.00000\)"/>
    <numFmt numFmtId="312" formatCode="###0.000000_);[Red]\(###0.000000\)"/>
    <numFmt numFmtId="313" formatCode="###0.0000000_);[Red]\(###0.0000000\)"/>
    <numFmt numFmtId="314" formatCode="###0.00000000_);[Red]\(###0.00000000\)"/>
    <numFmt numFmtId="315" formatCode="#,##0.00000000"/>
    <numFmt numFmtId="316" formatCode="0%;\(0%\)"/>
    <numFmt numFmtId="317" formatCode="#,###.0_);\(#,##0.0\)"/>
    <numFmt numFmtId="318" formatCode="##,##0.0_);\(#,##0.0\)"/>
    <numFmt numFmtId="319" formatCode="#,##0\)"/>
    <numFmt numFmtId="320" formatCode="0.0%;\(0.0%\)"/>
    <numFmt numFmtId="321" formatCode="#,##0.0000_)"/>
    <numFmt numFmtId="322" formatCode="0\);"/>
    <numFmt numFmtId="323" formatCode="##,##0.000_);\(#,##0.000\)"/>
    <numFmt numFmtId="324" formatCode="#,##0;[Red]\(#,##0\)"/>
    <numFmt numFmtId="325" formatCode="#,##0.00;[Red]\(#,##0.00\)"/>
    <numFmt numFmtId="326" formatCode="##,##0.00_);\(#,##0.00\)"/>
    <numFmt numFmtId="327" formatCode="#,##0.0_);\(#,##0.00\)"/>
    <numFmt numFmtId="328" formatCode="#,##0.00000_);\(#,##0.00000\)"/>
    <numFmt numFmtId="329" formatCode="#,##0.000000_);\(#,##0.000000\)"/>
    <numFmt numFmtId="330" formatCode="#,###.00_);\(#,##0.00\)"/>
    <numFmt numFmtId="331" formatCode="#,###.000_);\(#,##0.000\)"/>
    <numFmt numFmtId="332" formatCode="_(* #,##0.0000000_);_(* \(#,##0.0000000\);_(* &quot;-&quot;??_);_(@_)"/>
    <numFmt numFmtId="333" formatCode="_(* #,##0.00000000_);_(* \(#,##0.00000000\);_(* &quot;-&quot;??_);_(@_)"/>
    <numFmt numFmtId="334" formatCode="_(* #,##0.000000000_);_(* \(#,##0.000000000\);_(* &quot;-&quot;??_);_(@_)"/>
    <numFmt numFmtId="335" formatCode="_(* #,##0.0000000000_);_(* \(#,##0.0000000000\);_(* &quot;-&quot;??_);_(@_)"/>
    <numFmt numFmtId="336" formatCode="_(* #,##0.00000000000_);_(* \(#,##0.00000000000\);_(* &quot;-&quot;??_);_(@_)"/>
    <numFmt numFmtId="337" formatCode="_(* #,##0.000000000000_);_(* \(#,##0.000000000000\);_(* &quot;-&quot;??_);_(@_)"/>
    <numFmt numFmtId="338" formatCode="_(* #,##0.0000000000000_);_(* \(#,##0.0000000000000\);_(* &quot;-&quot;??_);_(@_)"/>
    <numFmt numFmtId="339" formatCode="0%\);[Red]\(0%\)"/>
    <numFmt numFmtId="340" formatCode="0%\);[Red]\(0%"/>
    <numFmt numFmtId="341" formatCode="0%_);[Red]\(0%\)"/>
    <numFmt numFmtId="342" formatCode="mmm\.\ d\ \'yy\ \a\t\ h:mm"/>
    <numFmt numFmtId="343" formatCode="000000"/>
    <numFmt numFmtId="344" formatCode="000\-000000"/>
    <numFmt numFmtId="345" formatCode="&quot;$&quot;#,##0.0"/>
    <numFmt numFmtId="346" formatCode="#,##0&quot;£&quot;_);\(#,##0&quot;£&quot;\)"/>
    <numFmt numFmtId="347" formatCode="#,##0&quot;£&quot;_);[Red]\(#,##0&quot;£&quot;\)"/>
    <numFmt numFmtId="348" formatCode="#,##0.00&quot;£&quot;_);\(#,##0.00&quot;£&quot;\)"/>
    <numFmt numFmtId="349" formatCode="#,##0.00&quot;£&quot;_);[Red]\(#,##0.00&quot;£&quot;\)"/>
    <numFmt numFmtId="350" formatCode="_ * #,##0_)&quot;£&quot;_ ;_ * \(#,##0\)&quot;£&quot;_ ;_ * &quot;-&quot;_)&quot;£&quot;_ ;_ @_ "/>
    <numFmt numFmtId="351" formatCode="_ * #,##0_)_£_ ;_ * \(#,##0\)_£_ ;_ * &quot;-&quot;_)_£_ ;_ @_ "/>
    <numFmt numFmtId="352" formatCode="_ * #,##0.00_)&quot;£&quot;_ ;_ * \(#,##0.00\)&quot;£&quot;_ ;_ * &quot;-&quot;??_)&quot;£&quot;_ ;_ @_ "/>
    <numFmt numFmtId="353" formatCode="_ * #,##0.00_)_£_ ;_ * \(#,##0.00\)_£_ ;_ * &quot;-&quot;??_)_£_ ;_ @_ "/>
    <numFmt numFmtId="354" formatCode="#,##0\ &quot;F&quot;;\-#,##0\ &quot;F&quot;"/>
    <numFmt numFmtId="355" formatCode="#,##0\ &quot;F&quot;;[Red]\-#,##0\ &quot;F&quot;"/>
    <numFmt numFmtId="356" formatCode="#,##0.00\ &quot;F&quot;;\-#,##0.00\ &quot;F&quot;"/>
    <numFmt numFmtId="357" formatCode="#,##0.00\ &quot;F&quot;;[Red]\-#,##0.00\ &quot;F&quot;"/>
    <numFmt numFmtId="358" formatCode="_-* #,##0\ &quot;F&quot;_-;\-* #,##0\ &quot;F&quot;_-;_-* &quot;-&quot;\ &quot;F&quot;_-;_-@_-"/>
    <numFmt numFmtId="359" formatCode="_-* #,##0\ _F_-;\-* #,##0\ _F_-;_-* &quot;-&quot;\ _F_-;_-@_-"/>
    <numFmt numFmtId="360" formatCode="_-* #,##0.00\ &quot;F&quot;_-;\-* #,##0.00\ &quot;F&quot;_-;_-* &quot;-&quot;??\ &quot;F&quot;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Helv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0"/>
      <name val="Univers (WN)"/>
      <family val="2"/>
    </font>
    <font>
      <sz val="9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59" fontId="0" fillId="0" borderId="0" applyFont="0" applyFill="0" applyBorder="0" applyAlignment="0" applyProtection="0"/>
    <xf numFmtId="359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49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49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356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356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51" fontId="0" fillId="0" borderId="0" applyFont="0" applyFill="0" applyBorder="0" applyAlignment="0" applyProtection="0"/>
    <xf numFmtId="38" fontId="9" fillId="0" borderId="0" applyFill="0" applyBorder="0" applyAlignment="0" applyProtection="0"/>
    <xf numFmtId="38" fontId="9" fillId="0" borderId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5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5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24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10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8" fontId="0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24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7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360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360" fontId="10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359" fontId="0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8" fontId="12" fillId="0" borderId="0" applyFont="0" applyFill="0" applyBorder="0" applyAlignment="0" applyProtection="0"/>
    <xf numFmtId="250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38" fontId="5" fillId="0" borderId="0">
      <alignment/>
      <protection/>
    </xf>
    <xf numFmtId="40" fontId="5" fillId="0" borderId="0">
      <alignment/>
      <protection/>
    </xf>
    <xf numFmtId="0" fontId="14" fillId="0" borderId="0" applyNumberFormat="0" applyFill="0" applyBorder="0" applyAlignment="0" applyProtection="0"/>
    <xf numFmtId="10" fontId="6" fillId="3" borderId="1" applyNumberFormat="0" applyBorder="0" applyAlignment="0" applyProtection="0"/>
    <xf numFmtId="10" fontId="6" fillId="4" borderId="1" applyNumberFormat="0" applyBorder="0" applyAlignment="0" applyProtection="0"/>
    <xf numFmtId="309" fontId="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2">
      <alignment/>
      <protection/>
    </xf>
    <xf numFmtId="0" fontId="1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0" fillId="0" borderId="0">
      <alignment/>
      <protection/>
    </xf>
    <xf numFmtId="0" fontId="16" fillId="0" borderId="2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0" fillId="0" borderId="0" applyBorder="0">
      <alignment/>
      <protection/>
    </xf>
    <xf numFmtId="0" fontId="9" fillId="0" borderId="0">
      <alignment/>
      <protection/>
    </xf>
    <xf numFmtId="309" fontId="1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3" fontId="9" fillId="0" borderId="0">
      <alignment/>
      <protection/>
    </xf>
    <xf numFmtId="3" fontId="9" fillId="0" borderId="0">
      <alignment/>
      <protection/>
    </xf>
    <xf numFmtId="174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74" fontId="1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8" fontId="6" fillId="0" borderId="3">
      <alignment/>
      <protection/>
    </xf>
    <xf numFmtId="38" fontId="5" fillId="0" borderId="4">
      <alignment/>
      <protection/>
    </xf>
  </cellStyleXfs>
  <cellXfs count="73">
    <xf numFmtId="0" fontId="0" fillId="0" borderId="0" xfId="0" applyAlignment="1">
      <alignment/>
    </xf>
    <xf numFmtId="167" fontId="4" fillId="0" borderId="2" xfId="15" applyNumberFormat="1" applyFont="1" applyFill="1" applyBorder="1" applyAlignment="1" applyProtection="1">
      <alignment/>
      <protection locked="0"/>
    </xf>
    <xf numFmtId="17" fontId="1" fillId="0" borderId="2" xfId="0" applyNumberFormat="1" applyFont="1" applyBorder="1" applyAlignment="1">
      <alignment horizontal="center"/>
    </xf>
    <xf numFmtId="38" fontId="0" fillId="3" borderId="0" xfId="0" applyNumberFormat="1" applyFill="1" applyAlignment="1">
      <alignment/>
    </xf>
    <xf numFmtId="38" fontId="7" fillId="3" borderId="0" xfId="0" applyNumberFormat="1" applyFont="1" applyFill="1" applyAlignment="1">
      <alignment horizontal="center"/>
    </xf>
    <xf numFmtId="38" fontId="7" fillId="3" borderId="0" xfId="0" applyNumberFormat="1" applyFont="1" applyFill="1" applyAlignment="1">
      <alignment/>
    </xf>
    <xf numFmtId="38" fontId="0" fillId="3" borderId="0" xfId="0" applyNumberFormat="1" applyFont="1" applyFill="1" applyBorder="1" applyAlignment="1">
      <alignment/>
    </xf>
    <xf numFmtId="38" fontId="4" fillId="3" borderId="0" xfId="0" applyNumberFormat="1" applyFont="1" applyFill="1" applyBorder="1" applyAlignment="1">
      <alignment/>
    </xf>
    <xf numFmtId="38" fontId="7" fillId="3" borderId="0" xfId="0" applyNumberFormat="1" applyFont="1" applyFill="1" applyBorder="1" applyAlignment="1">
      <alignment horizontal="center"/>
    </xf>
    <xf numFmtId="38" fontId="7" fillId="3" borderId="0" xfId="0" applyNumberFormat="1" applyFont="1" applyFill="1" applyBorder="1" applyAlignment="1">
      <alignment/>
    </xf>
    <xf numFmtId="38" fontId="0" fillId="3" borderId="0" xfId="0" applyNumberFormat="1" applyFill="1" applyBorder="1" applyAlignment="1">
      <alignment/>
    </xf>
    <xf numFmtId="17" fontId="0" fillId="3" borderId="0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/>
    </xf>
    <xf numFmtId="17" fontId="0" fillId="3" borderId="0" xfId="0" applyNumberFormat="1" applyFill="1" applyBorder="1" applyAlignment="1">
      <alignment/>
    </xf>
    <xf numFmtId="38" fontId="0" fillId="3" borderId="2" xfId="0" applyNumberFormat="1" applyFont="1" applyFill="1" applyBorder="1" applyAlignment="1">
      <alignment/>
    </xf>
    <xf numFmtId="38" fontId="0" fillId="5" borderId="2" xfId="0" applyNumberFormat="1" applyFill="1" applyBorder="1" applyAlignment="1">
      <alignment/>
    </xf>
    <xf numFmtId="38" fontId="4" fillId="3" borderId="2" xfId="0" applyNumberFormat="1" applyFont="1" applyFill="1" applyBorder="1" applyAlignment="1">
      <alignment/>
    </xf>
    <xf numFmtId="38" fontId="7" fillId="3" borderId="2" xfId="0" applyNumberFormat="1" applyFont="1" applyFill="1" applyBorder="1" applyAlignment="1" quotePrefix="1">
      <alignment horizontal="center"/>
    </xf>
    <xf numFmtId="1" fontId="0" fillId="3" borderId="0" xfId="0" applyNumberFormat="1" applyFill="1" applyAlignment="1">
      <alignment horizontal="left"/>
    </xf>
    <xf numFmtId="38" fontId="0" fillId="3" borderId="0" xfId="0" applyNumberFormat="1" applyFont="1" applyFill="1" applyAlignment="1">
      <alignment/>
    </xf>
    <xf numFmtId="38" fontId="4" fillId="3" borderId="0" xfId="0" applyNumberFormat="1" applyFont="1" applyFill="1" applyAlignment="1">
      <alignment/>
    </xf>
    <xf numFmtId="38" fontId="7" fillId="3" borderId="2" xfId="0" applyNumberFormat="1" applyFont="1" applyFill="1" applyBorder="1" applyAlignment="1">
      <alignment/>
    </xf>
    <xf numFmtId="38" fontId="0" fillId="3" borderId="0" xfId="0" applyNumberFormat="1" applyFill="1" applyAlignment="1" quotePrefix="1">
      <alignment horizontal="left"/>
    </xf>
    <xf numFmtId="1" fontId="0" fillId="3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17" fontId="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67" fontId="0" fillId="0" borderId="0" xfId="15" applyNumberFormat="1" applyFont="1" applyAlignment="1">
      <alignment horizontal="centerContinuous"/>
    </xf>
    <xf numFmtId="167" fontId="0" fillId="0" borderId="0" xfId="15" applyNumberFormat="1" applyFont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167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7" fontId="0" fillId="0" borderId="0" xfId="15" applyNumberFormat="1" applyFont="1" applyBorder="1" applyAlignment="1">
      <alignment/>
    </xf>
    <xf numFmtId="10" fontId="0" fillId="0" borderId="0" xfId="310" applyNumberFormat="1" applyFont="1" applyAlignment="1">
      <alignment/>
    </xf>
    <xf numFmtId="38" fontId="7" fillId="3" borderId="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7" fontId="20" fillId="0" borderId="0" xfId="0" applyNumberFormat="1" applyFont="1" applyBorder="1" applyAlignment="1">
      <alignment/>
    </xf>
    <xf numFmtId="49" fontId="0" fillId="3" borderId="0" xfId="0" applyNumberFormat="1" applyFill="1" applyAlignment="1">
      <alignment/>
    </xf>
    <xf numFmtId="1" fontId="0" fillId="3" borderId="0" xfId="0" applyNumberFormat="1" applyFont="1" applyFill="1" applyBorder="1" applyAlignment="1" quotePrefix="1">
      <alignment horizontal="left"/>
    </xf>
    <xf numFmtId="1" fontId="0" fillId="3" borderId="0" xfId="0" applyNumberForma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 quotePrefix="1">
      <alignment horizontal="center"/>
    </xf>
    <xf numFmtId="38" fontId="21" fillId="3" borderId="0" xfId="0" applyNumberFormat="1" applyFont="1" applyFill="1" applyAlignment="1">
      <alignment/>
    </xf>
    <xf numFmtId="167" fontId="0" fillId="0" borderId="0" xfId="15" applyNumberFormat="1" applyFont="1" applyFill="1" applyAlignment="1">
      <alignment/>
    </xf>
    <xf numFmtId="167" fontId="0" fillId="0" borderId="0" xfId="15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10" fontId="20" fillId="0" borderId="2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10" fontId="20" fillId="6" borderId="0" xfId="0" applyNumberFormat="1" applyFont="1" applyFill="1" applyBorder="1" applyAlignment="1">
      <alignment/>
    </xf>
    <xf numFmtId="10" fontId="20" fillId="7" borderId="0" xfId="0" applyNumberFormat="1" applyFont="1" applyFill="1" applyBorder="1" applyAlignment="1">
      <alignment/>
    </xf>
    <xf numFmtId="10" fontId="20" fillId="8" borderId="0" xfId="310" applyNumberFormat="1" applyFont="1" applyFill="1" applyBorder="1" applyAlignment="1">
      <alignment/>
    </xf>
    <xf numFmtId="10" fontId="20" fillId="9" borderId="0" xfId="31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NumberFormat="1" applyFont="1" applyAlignment="1" applyProtection="1">
      <alignment/>
      <protection/>
    </xf>
    <xf numFmtId="42" fontId="0" fillId="0" borderId="0" xfId="15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41" fontId="0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10" fontId="20" fillId="0" borderId="0" xfId="310" applyNumberFormat="1" applyFont="1" applyFill="1" applyBorder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2" fontId="1" fillId="0" borderId="0" xfId="15" applyNumberFormat="1" applyFont="1" applyAlignment="1">
      <alignment/>
    </xf>
    <xf numFmtId="167" fontId="0" fillId="0" borderId="0" xfId="15" applyNumberFormat="1" applyFont="1" applyAlignment="1" quotePrefix="1">
      <alignment horizontal="left"/>
    </xf>
    <xf numFmtId="211" fontId="1" fillId="0" borderId="1" xfId="133" applyNumberFormat="1" applyFont="1" applyBorder="1" applyAlignment="1">
      <alignment/>
    </xf>
    <xf numFmtId="0" fontId="22" fillId="0" borderId="6" xfId="0" applyFont="1" applyBorder="1" applyAlignment="1">
      <alignment horizontal="center"/>
    </xf>
  </cellXfs>
  <cellStyles count="300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SATOCPX" xfId="43"/>
    <cellStyle name="Comma [0]_TMSNW1" xfId="44"/>
    <cellStyle name="Comma [0]_TMSNW2" xfId="45"/>
    <cellStyle name="Comma [0]_TMSOCPX" xfId="46"/>
    <cellStyle name="Comma_Capex" xfId="47"/>
    <cellStyle name="Comma_Capex per line" xfId="48"/>
    <cellStyle name="Comma_Capex%rev" xfId="49"/>
    <cellStyle name="Comma_C-Cap intensity" xfId="50"/>
    <cellStyle name="Comma_C-Cap intensity_pldt" xfId="51"/>
    <cellStyle name="Comma_C-Capex%rev" xfId="52"/>
    <cellStyle name="Comma_C-Capex%rev_pldt" xfId="53"/>
    <cellStyle name="Comma_CCOCPX" xfId="54"/>
    <cellStyle name="Comma_Cht-Capex per line" xfId="55"/>
    <cellStyle name="Comma_Cht-Capex per line_pldt" xfId="56"/>
    <cellStyle name="Comma_Cht-Cum Real Opr Cf" xfId="57"/>
    <cellStyle name="Comma_Cht-Cum Real Opr Cf_pldt" xfId="58"/>
    <cellStyle name="Comma_Cht-Dep%Rev" xfId="59"/>
    <cellStyle name="Comma_Cht-Dep%Rev_pldt" xfId="60"/>
    <cellStyle name="Comma_Cht-Real Opr Cf" xfId="61"/>
    <cellStyle name="Comma_Cht-Real Opr Cf_pldt" xfId="62"/>
    <cellStyle name="Comma_Cht-Rev dist" xfId="63"/>
    <cellStyle name="Comma_Cht-Rev dist_pldt" xfId="64"/>
    <cellStyle name="Comma_Cht-Rev p line" xfId="65"/>
    <cellStyle name="Comma_Cht-Rev p line_pldt" xfId="66"/>
    <cellStyle name="Comma_Cht-Rev per Staff" xfId="67"/>
    <cellStyle name="Comma_Cht-Rev per Staff_pldt" xfId="68"/>
    <cellStyle name="Comma_Cht-Staff cost%revenue" xfId="69"/>
    <cellStyle name="Comma_Cht-Staff cost%revenue_pldt" xfId="70"/>
    <cellStyle name="Comma_C-Line per Staff" xfId="71"/>
    <cellStyle name="Comma_C-Line per Staff_pldt" xfId="72"/>
    <cellStyle name="Comma_C-lines distribution" xfId="73"/>
    <cellStyle name="Comma_C-lines distribution_pldt" xfId="74"/>
    <cellStyle name="Comma_C-Orig PLDT lines" xfId="75"/>
    <cellStyle name="Comma_C-Orig PLDT lines_pldt" xfId="76"/>
    <cellStyle name="Comma_C-Ret on Rev" xfId="77"/>
    <cellStyle name="Comma_C-Ret on Rev_pldt" xfId="78"/>
    <cellStyle name="Comma_C-ROACE" xfId="79"/>
    <cellStyle name="Comma_C-ROACE_pldt" xfId="80"/>
    <cellStyle name="Comma_CROCF" xfId="81"/>
    <cellStyle name="Comma_Cum Real Opr Cf" xfId="82"/>
    <cellStyle name="Comma_Demand Fcst." xfId="83"/>
    <cellStyle name="Comma_Dep%Rev" xfId="84"/>
    <cellStyle name="Comma_E&amp;ONW1" xfId="85"/>
    <cellStyle name="Comma_E&amp;ONW2" xfId="86"/>
    <cellStyle name="Comma_E&amp;OOCPX" xfId="87"/>
    <cellStyle name="Comma_EPS" xfId="88"/>
    <cellStyle name="Comma_F&amp;COCPX" xfId="89"/>
    <cellStyle name="Comma_Inputs" xfId="90"/>
    <cellStyle name="Comma_IRR" xfId="91"/>
    <cellStyle name="Comma_ITOCPX" xfId="92"/>
    <cellStyle name="Comma_laroux" xfId="93"/>
    <cellStyle name="Comma_laroux_1" xfId="94"/>
    <cellStyle name="Comma_laroux_1_pldt" xfId="95"/>
    <cellStyle name="Comma_laroux_2" xfId="96"/>
    <cellStyle name="Comma_laroux_2_pldt" xfId="97"/>
    <cellStyle name="Comma_laroux_pldt" xfId="98"/>
    <cellStyle name="Comma_Line Inst." xfId="99"/>
    <cellStyle name="Comma_MATERAL2" xfId="100"/>
    <cellStyle name="Comma_MKGOCPX" xfId="101"/>
    <cellStyle name="Comma_Mkt Shr" xfId="102"/>
    <cellStyle name="Comma_MOBCPX" xfId="103"/>
    <cellStyle name="Comma_mud plant bolted" xfId="104"/>
    <cellStyle name="Comma_NCR-C&amp;W Val" xfId="105"/>
    <cellStyle name="Comma_NCR-Cap intensity" xfId="106"/>
    <cellStyle name="Comma_NCR-Line per Staff" xfId="107"/>
    <cellStyle name="Comma_NCR-Rev dist" xfId="108"/>
    <cellStyle name="Comma_Op Cost Break" xfId="109"/>
    <cellStyle name="Comma_OSMOCPX" xfId="110"/>
    <cellStyle name="Comma_PGMKOCPX" xfId="111"/>
    <cellStyle name="Comma_PGNW1" xfId="112"/>
    <cellStyle name="Comma_PGNW2" xfId="113"/>
    <cellStyle name="Comma_PGNWOCPX" xfId="114"/>
    <cellStyle name="Comma_pldt" xfId="115"/>
    <cellStyle name="Comma_pldt_1" xfId="116"/>
    <cellStyle name="Comma_pldt_2" xfId="117"/>
    <cellStyle name="Comma_pldt_2_pldt" xfId="118"/>
    <cellStyle name="Comma_Real Opr Cf" xfId="119"/>
    <cellStyle name="Comma_Real Rev per Staff (1)" xfId="120"/>
    <cellStyle name="Comma_Real Rev per Staff (2)" xfId="121"/>
    <cellStyle name="Comma_Region 2-C&amp;W" xfId="122"/>
    <cellStyle name="Comma_Return on Rev" xfId="123"/>
    <cellStyle name="Comma_Rev p line" xfId="124"/>
    <cellStyle name="Comma_ROACE" xfId="125"/>
    <cellStyle name="Comma_ROCF (Tot)" xfId="126"/>
    <cellStyle name="Comma_SATOCPX" xfId="127"/>
    <cellStyle name="Comma_Staff cost%rev" xfId="128"/>
    <cellStyle name="Comma_TMSNW1" xfId="129"/>
    <cellStyle name="Comma_TMSNW2" xfId="130"/>
    <cellStyle name="Comma_TMSOCPX" xfId="131"/>
    <cellStyle name="Comma_Total-Rev dist." xfId="132"/>
    <cellStyle name="Currency" xfId="133"/>
    <cellStyle name="Currency [0]" xfId="134"/>
    <cellStyle name="Currency [0]_CCOCPX" xfId="135"/>
    <cellStyle name="Currency [0]_E&amp;ONW1" xfId="136"/>
    <cellStyle name="Currency [0]_E&amp;ONW2" xfId="137"/>
    <cellStyle name="Currency [0]_E&amp;OOCPX" xfId="138"/>
    <cellStyle name="Currency [0]_F&amp;COCPX" xfId="139"/>
    <cellStyle name="Currency [0]_Inputs" xfId="140"/>
    <cellStyle name="Currency [0]_ITOCPX" xfId="141"/>
    <cellStyle name="Currency [0]_laroux" xfId="142"/>
    <cellStyle name="Currency [0]_laroux_1" xfId="143"/>
    <cellStyle name="Currency [0]_laroux_2" xfId="144"/>
    <cellStyle name="Currency [0]_laroux_MATERAL2" xfId="145"/>
    <cellStyle name="Currency [0]_laroux_mud plant bolted" xfId="146"/>
    <cellStyle name="Currency [0]_MATERAL2" xfId="147"/>
    <cellStyle name="Currency [0]_MKGOCPX" xfId="148"/>
    <cellStyle name="Currency [0]_MOBCPX" xfId="149"/>
    <cellStyle name="Currency [0]_mud plant bolted" xfId="150"/>
    <cellStyle name="Currency [0]_OSMOCPX" xfId="151"/>
    <cellStyle name="Currency [0]_PGMKOCPX" xfId="152"/>
    <cellStyle name="Currency [0]_PGNW1" xfId="153"/>
    <cellStyle name="Currency [0]_PGNW2" xfId="154"/>
    <cellStyle name="Currency [0]_PGNWOCPX" xfId="155"/>
    <cellStyle name="Currency [0]_pldt" xfId="156"/>
    <cellStyle name="Currency [0]_pldt_1" xfId="157"/>
    <cellStyle name="Currency [0]_pldt_2" xfId="158"/>
    <cellStyle name="Currency [0]_SATOCPX" xfId="159"/>
    <cellStyle name="Currency [0]_TMSNW1" xfId="160"/>
    <cellStyle name="Currency [0]_TMSNW2" xfId="161"/>
    <cellStyle name="Currency [0]_TMSOCPX" xfId="162"/>
    <cellStyle name="Currency_CCOCPX" xfId="163"/>
    <cellStyle name="Currency_E&amp;ONW1" xfId="164"/>
    <cellStyle name="Currency_E&amp;ONW2" xfId="165"/>
    <cellStyle name="Currency_E&amp;OOCPX" xfId="166"/>
    <cellStyle name="Currency_F&amp;COCPX" xfId="167"/>
    <cellStyle name="Currency_Inputs" xfId="168"/>
    <cellStyle name="Currency_ITOCPX" xfId="169"/>
    <cellStyle name="Currency_laroux" xfId="170"/>
    <cellStyle name="Currency_laroux_1" xfId="171"/>
    <cellStyle name="Currency_laroux_2" xfId="172"/>
    <cellStyle name="Currency_MATERAL2" xfId="173"/>
    <cellStyle name="Currency_MKGOCPX" xfId="174"/>
    <cellStyle name="Currency_MOBCPX" xfId="175"/>
    <cellStyle name="Currency_mud plant bolted" xfId="176"/>
    <cellStyle name="Currency_OSMOCPX" xfId="177"/>
    <cellStyle name="Currency_PGMKOCPX" xfId="178"/>
    <cellStyle name="Currency_PGNW1" xfId="179"/>
    <cellStyle name="Currency_PGNW2" xfId="180"/>
    <cellStyle name="Currency_PGNWOCPX" xfId="181"/>
    <cellStyle name="Currency_pldt" xfId="182"/>
    <cellStyle name="Currency_pldt_1" xfId="183"/>
    <cellStyle name="Currency_pldt_2" xfId="184"/>
    <cellStyle name="Currency_SATOCPX" xfId="185"/>
    <cellStyle name="Currency_TMSNW1" xfId="186"/>
    <cellStyle name="Currency_TMSNW2" xfId="187"/>
    <cellStyle name="Currency_TMSOCPX" xfId="188"/>
    <cellStyle name="Followed Hyperlink" xfId="189"/>
    <cellStyle name="Grey" xfId="190"/>
    <cellStyle name="Grey_pldt" xfId="191"/>
    <cellStyle name="Heading1" xfId="192"/>
    <cellStyle name="Heading2" xfId="193"/>
    <cellStyle name="Hyperlink" xfId="194"/>
    <cellStyle name="Input [yellow]" xfId="195"/>
    <cellStyle name="Input [yellow]_pldt" xfId="196"/>
    <cellStyle name="Normal - Style1" xfId="197"/>
    <cellStyle name="Normal_acct_description" xfId="198"/>
    <cellStyle name="Normal_Book2" xfId="199"/>
    <cellStyle name="Normal_Capex" xfId="200"/>
    <cellStyle name="Normal_Capex per line" xfId="201"/>
    <cellStyle name="Normal_Capex%rev" xfId="202"/>
    <cellStyle name="Normal_C-Cap intensity" xfId="203"/>
    <cellStyle name="Normal_C-Cap intensity_pldt" xfId="204"/>
    <cellStyle name="Normal_C-Capex%rev" xfId="205"/>
    <cellStyle name="Normal_C-Capex%rev_pldt" xfId="206"/>
    <cellStyle name="Normal_CCOCPX" xfId="207"/>
    <cellStyle name="Normal_Cht-Capex per line" xfId="208"/>
    <cellStyle name="Normal_Cht-Capex per line_pldt" xfId="209"/>
    <cellStyle name="Normal_Cht-Cum Real Opr Cf" xfId="210"/>
    <cellStyle name="Normal_Cht-Cum Real Opr Cf_pldt" xfId="211"/>
    <cellStyle name="Normal_Cht-Dep%Rev" xfId="212"/>
    <cellStyle name="Normal_Cht-Dep%Rev_pldt" xfId="213"/>
    <cellStyle name="Normal_Cht-Real Opr Cf" xfId="214"/>
    <cellStyle name="Normal_Cht-Real Opr Cf_pldt" xfId="215"/>
    <cellStyle name="Normal_Cht-Rev dist" xfId="216"/>
    <cellStyle name="Normal_Cht-Rev dist_pldt" xfId="217"/>
    <cellStyle name="Normal_Cht-Rev p line" xfId="218"/>
    <cellStyle name="Normal_Cht-Rev p line_pldt" xfId="219"/>
    <cellStyle name="Normal_Cht-Rev per Staff" xfId="220"/>
    <cellStyle name="Normal_Cht-Rev per Staff_pldt" xfId="221"/>
    <cellStyle name="Normal_Cht-Staff cost%revenue" xfId="222"/>
    <cellStyle name="Normal_Cht-Staff cost%revenue_pldt" xfId="223"/>
    <cellStyle name="Normal_C-Line per Staff" xfId="224"/>
    <cellStyle name="Normal_C-Line per Staff_pldt" xfId="225"/>
    <cellStyle name="Normal_C-lines distribution" xfId="226"/>
    <cellStyle name="Normal_C-lines distribution_pldt" xfId="227"/>
    <cellStyle name="Normal_C-Orig PLDT lines" xfId="228"/>
    <cellStyle name="Normal_C-Orig PLDT lines_pldt" xfId="229"/>
    <cellStyle name="Normal_Co-wide Monthly" xfId="230"/>
    <cellStyle name="Normal_C-Ret on Rev" xfId="231"/>
    <cellStyle name="Normal_C-Ret on Rev_pldt" xfId="232"/>
    <cellStyle name="Normal_C-ROACE" xfId="233"/>
    <cellStyle name="Normal_C-ROACE_pldt" xfId="234"/>
    <cellStyle name="Normal_CROCF" xfId="235"/>
    <cellStyle name="Normal_Cum Real Opr Cf" xfId="236"/>
    <cellStyle name="Normal_Data" xfId="237"/>
    <cellStyle name="Normal_Demand Fcst." xfId="238"/>
    <cellStyle name="Normal_Dep%Rev" xfId="239"/>
    <cellStyle name="Normal_E&amp;ONW1" xfId="240"/>
    <cellStyle name="Normal_E&amp;ONW2" xfId="241"/>
    <cellStyle name="Normal_E&amp;OOCPX" xfId="242"/>
    <cellStyle name="Normal_EPS" xfId="243"/>
    <cellStyle name="Normal_F&amp;COCPX" xfId="244"/>
    <cellStyle name="Normal_Inputs" xfId="245"/>
    <cellStyle name="Normal_IRR" xfId="246"/>
    <cellStyle name="Normal_ITOCPX" xfId="247"/>
    <cellStyle name="Normal_laroux" xfId="248"/>
    <cellStyle name="Normal_laroux_1" xfId="249"/>
    <cellStyle name="Normal_laroux_1_pldt" xfId="250"/>
    <cellStyle name="Normal_laroux_2" xfId="251"/>
    <cellStyle name="Normal_laroux_2_pldt" xfId="252"/>
    <cellStyle name="Normal_laroux_3" xfId="253"/>
    <cellStyle name="Normal_laroux_3_pldt" xfId="254"/>
    <cellStyle name="Normal_laroux_3_pldt_1" xfId="255"/>
    <cellStyle name="Normal_laroux_4" xfId="256"/>
    <cellStyle name="Normal_laroux_4_pldt" xfId="257"/>
    <cellStyle name="Normal_laroux_5" xfId="258"/>
    <cellStyle name="Normal_laroux_5_pldt" xfId="259"/>
    <cellStyle name="Normal_laroux_5_pldt_pldt" xfId="260"/>
    <cellStyle name="Normal_laroux_6" xfId="261"/>
    <cellStyle name="Normal_laroux_6_pldt" xfId="262"/>
    <cellStyle name="Normal_laroux_7" xfId="263"/>
    <cellStyle name="Normal_laroux_8" xfId="264"/>
    <cellStyle name="Normal_laroux_pldt" xfId="265"/>
    <cellStyle name="Normal_Line Inst." xfId="266"/>
    <cellStyle name="Normal_MATERAL2" xfId="267"/>
    <cellStyle name="Normal_MATERAL2_pldt" xfId="268"/>
    <cellStyle name="Normal_MKGOCPX" xfId="269"/>
    <cellStyle name="Normal_Mkt Shr" xfId="270"/>
    <cellStyle name="Normal_MOBCPX" xfId="271"/>
    <cellStyle name="Normal_Monthly Detail by Class&amp;Rate" xfId="272"/>
    <cellStyle name="Normal_mud plant bolted" xfId="273"/>
    <cellStyle name="Normal_NCR-C&amp;W Val" xfId="274"/>
    <cellStyle name="Normal_NCR-Cap intensity" xfId="275"/>
    <cellStyle name="Normal_NCR-Line per Staff" xfId="276"/>
    <cellStyle name="Normal_NCR-Rev dist" xfId="277"/>
    <cellStyle name="Normal_Op Cost Break" xfId="278"/>
    <cellStyle name="Normal_OSMOCPX" xfId="279"/>
    <cellStyle name="Normal_PGMKOCPX" xfId="280"/>
    <cellStyle name="Normal_PGNW1" xfId="281"/>
    <cellStyle name="Normal_PGNW2" xfId="282"/>
    <cellStyle name="Normal_PGNWOCPX" xfId="283"/>
    <cellStyle name="Normal_PLDT" xfId="284"/>
    <cellStyle name="Normal_PLDT_1" xfId="285"/>
    <cellStyle name="Normal_pldt_2" xfId="286"/>
    <cellStyle name="Normal_pldt_2_pldt" xfId="287"/>
    <cellStyle name="Normal_pldt_3" xfId="288"/>
    <cellStyle name="Normal_pldt_4" xfId="289"/>
    <cellStyle name="Normal_pldt_4_pldt" xfId="290"/>
    <cellStyle name="Normal_pldt_5" xfId="291"/>
    <cellStyle name="Normal_pldt_6" xfId="292"/>
    <cellStyle name="Normal_Real Opr Cf" xfId="293"/>
    <cellStyle name="Normal_Real Rev per Staff (1)" xfId="294"/>
    <cellStyle name="Normal_Real Rev per Staff (2)" xfId="295"/>
    <cellStyle name="Normal_Region 2-C&amp;W" xfId="296"/>
    <cellStyle name="Normal_Return on Rev" xfId="297"/>
    <cellStyle name="Normal_Rev p line" xfId="298"/>
    <cellStyle name="Normal_ROACE" xfId="299"/>
    <cellStyle name="Normal_ROCF (Tot)" xfId="300"/>
    <cellStyle name="Normal_SATOCPX" xfId="301"/>
    <cellStyle name="Normal_Sheet1" xfId="302"/>
    <cellStyle name="Normal_Staff cost%rev" xfId="303"/>
    <cellStyle name="Normal_TMSNW1" xfId="304"/>
    <cellStyle name="Normal_TMSNW2" xfId="305"/>
    <cellStyle name="Normal_TMSOCPX" xfId="306"/>
    <cellStyle name="Normal_Total-Rev dist." xfId="307"/>
    <cellStyle name="Normal_Transp Data" xfId="308"/>
    <cellStyle name="Normal_VS_BUDGT" xfId="309"/>
    <cellStyle name="Percent" xfId="310"/>
    <cellStyle name="Percent [2]" xfId="311"/>
    <cellStyle name="StmtTtl1" xfId="312"/>
    <cellStyle name="StmtTtl2" xfId="3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Washington%20Natural\SEMIROR\Semi9609\SEMI9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Dec_31_99\W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0\WC%2006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Cons%20Trust%20Am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rpRevnu\PUBLIC\WUTC\Puget%20Sound%20Energy\Semi%20Annual%20Report\Jun_30_01\Electric\AFUDC_WU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djustments"/>
      <sheetName val="Working Capital"/>
      <sheetName val="Debt"/>
      <sheetName val="FIT Interest"/>
      <sheetName val="Factor"/>
      <sheetName val="Plant"/>
      <sheetName val="Extract"/>
      <sheetName val="Date"/>
      <sheetName val="Detail"/>
      <sheetName val="Attrition"/>
      <sheetName val="Year End"/>
      <sheetName val="Print"/>
      <sheetName val="Col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orking Capital"/>
      <sheetName val="Gas Working Capital"/>
      <sheetName val="Rate Base 1299"/>
      <sheetName val="BS"/>
      <sheetName val="WC comparison"/>
      <sheetName val="JanFebBS"/>
      <sheetName val="MarApr99"/>
      <sheetName val="MayJun99"/>
      <sheetName val="JulAug99"/>
      <sheetName val="SepOct99"/>
      <sheetName val="NovDec99"/>
      <sheetName val="Extract Revie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Rate Base 0600"/>
      <sheetName val="JanFeb00"/>
      <sheetName val="MarApr00"/>
      <sheetName val="MayJun00"/>
      <sheetName val="WC comparison"/>
      <sheetName val="Extract Review"/>
      <sheetName val="Procedu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5 Trust"/>
      <sheetName val="1997 trust"/>
      <sheetName val="Sheet3"/>
      <sheetName val="Sheet4"/>
      <sheetName val="Sheet5"/>
      <sheetName val="Sheet6"/>
      <sheetName val="Sheet7"/>
      <sheetName val="Sheet8"/>
      <sheetName val="Modul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TE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2"/>
  <sheetViews>
    <sheetView workbookViewId="0" topLeftCell="A1">
      <pane xSplit="2" ySplit="4" topLeftCell="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4" sqref="O14"/>
    </sheetView>
  </sheetViews>
  <sheetFormatPr defaultColWidth="9.140625" defaultRowHeight="12.75"/>
  <cols>
    <col min="2" max="2" width="39.7109375" style="0" bestFit="1" customWidth="1"/>
    <col min="3" max="15" width="10.421875" style="3" customWidth="1"/>
    <col min="16" max="16" width="11.7109375" style="5" customWidth="1"/>
    <col min="17" max="17" width="10.28125" style="5" customWidth="1"/>
    <col min="18" max="18" width="10.00390625" style="5" customWidth="1"/>
    <col min="19" max="20" width="11.00390625" style="3" customWidth="1"/>
    <col min="21" max="26" width="14.57421875" style="0" customWidth="1"/>
  </cols>
  <sheetData>
    <row r="1" spans="1:17" ht="12.75">
      <c r="A1" s="3" t="s">
        <v>102</v>
      </c>
      <c r="B1" s="3"/>
      <c r="P1" s="4" t="s">
        <v>103</v>
      </c>
      <c r="Q1" s="4" t="s">
        <v>103</v>
      </c>
    </row>
    <row r="2" spans="1:17" ht="12.75">
      <c r="A2" s="3" t="s">
        <v>50</v>
      </c>
      <c r="B2" s="3"/>
      <c r="P2" s="4" t="s">
        <v>101</v>
      </c>
      <c r="Q2" s="4" t="s">
        <v>101</v>
      </c>
    </row>
    <row r="3" spans="1:20" ht="12.75">
      <c r="A3" s="41" t="s">
        <v>91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36</v>
      </c>
      <c r="Q3" s="8" t="s">
        <v>36</v>
      </c>
      <c r="R3" s="9"/>
      <c r="S3" s="10"/>
      <c r="T3" s="10"/>
    </row>
    <row r="4" spans="1:20" ht="12.75">
      <c r="A4" s="11"/>
      <c r="B4" s="11"/>
      <c r="C4" s="2">
        <v>36678</v>
      </c>
      <c r="D4" s="2">
        <v>36708</v>
      </c>
      <c r="E4" s="2">
        <v>214</v>
      </c>
      <c r="F4" s="2">
        <v>36770</v>
      </c>
      <c r="G4" s="2">
        <v>36800</v>
      </c>
      <c r="H4" s="2">
        <v>36831</v>
      </c>
      <c r="I4" s="2">
        <v>36861</v>
      </c>
      <c r="J4" s="2">
        <v>36892</v>
      </c>
      <c r="K4" s="2">
        <v>36923</v>
      </c>
      <c r="L4" s="2">
        <v>36951</v>
      </c>
      <c r="M4" s="2">
        <v>36982</v>
      </c>
      <c r="N4" s="2">
        <v>37012</v>
      </c>
      <c r="O4" s="2">
        <v>37043</v>
      </c>
      <c r="P4" s="12" t="s">
        <v>37</v>
      </c>
      <c r="Q4" s="12" t="s">
        <v>37</v>
      </c>
      <c r="R4" s="25">
        <f>C4</f>
        <v>36678</v>
      </c>
      <c r="S4" s="13"/>
      <c r="T4" s="13"/>
    </row>
    <row r="5" spans="1:18" ht="12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38</v>
      </c>
      <c r="Q5" s="17" t="s">
        <v>38</v>
      </c>
      <c r="R5" s="17" t="s">
        <v>38</v>
      </c>
    </row>
    <row r="6" spans="1:14" ht="12.75">
      <c r="A6" s="18" t="s">
        <v>39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3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8" ht="12.75">
      <c r="A8" s="45">
        <v>25300133</v>
      </c>
      <c r="B8" s="46" t="s">
        <v>40</v>
      </c>
      <c r="C8" s="7" t="e">
        <f>SUMIF(#REF!,$A8,#REF!)</f>
        <v>#REF!</v>
      </c>
      <c r="D8" s="7" t="e">
        <f>SUMIF(#REF!,$A8,#REF!)</f>
        <v>#REF!</v>
      </c>
      <c r="E8" s="7" t="e">
        <f>SUMIF(#REF!,$A8,#REF!)</f>
        <v>#REF!</v>
      </c>
      <c r="F8" s="7" t="e">
        <f>SUMIF(#REF!,$A8,#REF!)</f>
        <v>#REF!</v>
      </c>
      <c r="G8" s="7" t="e">
        <f>SUMIF(#REF!,$A8,#REF!)</f>
        <v>#REF!</v>
      </c>
      <c r="H8" s="7" t="e">
        <f>SUMIF(#REF!,$A8,#REF!)</f>
        <v>#REF!</v>
      </c>
      <c r="I8" s="7" t="e">
        <f>SUMIF(#REF!,$A8,#REF!)</f>
        <v>#REF!</v>
      </c>
      <c r="J8" s="7" t="e">
        <f>SUMIF(#REF!,$A8,#REF!)</f>
        <v>#REF!</v>
      </c>
      <c r="K8" s="7" t="e">
        <f>SUMIF(#REF!,$A8,#REF!)</f>
        <v>#REF!</v>
      </c>
      <c r="L8" s="7" t="e">
        <f>SUMIF(#REF!,$A8,#REF!)</f>
        <v>#REF!</v>
      </c>
      <c r="M8" s="7" t="e">
        <f>SUMIF(#REF!,$A8,#REF!)</f>
        <v>#REF!</v>
      </c>
      <c r="N8" s="7" t="e">
        <f>SUMIF(#REF!,$A8,#REF!)</f>
        <v>#REF!</v>
      </c>
      <c r="O8" s="7" t="e">
        <f>SUMIF(#REF!,$A8,#REF!)</f>
        <v>#REF!</v>
      </c>
      <c r="P8" s="9" t="e">
        <f>((((C8+O8)*0.5)+SUM(D8:N8))/12)</f>
        <v>#REF!</v>
      </c>
      <c r="Q8" s="9" t="e">
        <f>ROUND(P8,0)</f>
        <v>#REF!</v>
      </c>
      <c r="R8" s="5" t="e">
        <f>ROUND(C8,0)</f>
        <v>#REF!</v>
      </c>
    </row>
    <row r="9" spans="1:18" ht="12.75">
      <c r="A9" s="45" t="s">
        <v>41</v>
      </c>
      <c r="B9" s="46" t="e">
        <f>PROPER(VLOOKUP(A9,#REF!,3,FALSE))</f>
        <v>#REF!</v>
      </c>
      <c r="C9" s="20" t="e">
        <f>SUMIF(#REF!,$A9,#REF!)</f>
        <v>#REF!</v>
      </c>
      <c r="D9" s="20" t="e">
        <f>SUMIF(#REF!,$A9,#REF!)</f>
        <v>#REF!</v>
      </c>
      <c r="E9" s="20" t="e">
        <f>SUMIF(#REF!,$A9,#REF!)</f>
        <v>#REF!</v>
      </c>
      <c r="F9" s="20" t="e">
        <f>SUMIF(#REF!,$A9,#REF!)</f>
        <v>#REF!</v>
      </c>
      <c r="G9" s="20" t="e">
        <f>SUMIF(#REF!,$A9,#REF!)</f>
        <v>#REF!</v>
      </c>
      <c r="H9" s="20" t="e">
        <f>SUMIF(#REF!,$A9,#REF!)</f>
        <v>#REF!</v>
      </c>
      <c r="I9" s="20" t="e">
        <f>SUMIF(#REF!,$A9,#REF!)</f>
        <v>#REF!</v>
      </c>
      <c r="J9" s="20" t="e">
        <f>SUMIF(#REF!,$A9,#REF!)</f>
        <v>#REF!</v>
      </c>
      <c r="K9" s="20" t="e">
        <f>SUMIF(#REF!,$A9,#REF!)</f>
        <v>#REF!</v>
      </c>
      <c r="L9" s="20" t="e">
        <f>SUMIF(#REF!,$A9,#REF!)</f>
        <v>#REF!</v>
      </c>
      <c r="M9" s="20" t="e">
        <f>SUMIF(#REF!,$A9,#REF!)</f>
        <v>#REF!</v>
      </c>
      <c r="N9" s="20" t="e">
        <f>SUMIF(#REF!,$A9,#REF!)</f>
        <v>#REF!</v>
      </c>
      <c r="O9" s="20" t="e">
        <f>SUMIF(#REF!,$A9,#REF!)</f>
        <v>#REF!</v>
      </c>
      <c r="P9" s="9" t="e">
        <f>(((C9+O9)*0.5)+SUM(D9:N9))/12</f>
        <v>#REF!</v>
      </c>
      <c r="Q9" s="5" t="e">
        <f>ROUND(P9,0)</f>
        <v>#REF!</v>
      </c>
      <c r="R9" s="5" t="e">
        <f aca="true" t="shared" si="0" ref="R9:R21">ROUND(C9,0)</f>
        <v>#REF!</v>
      </c>
    </row>
    <row r="10" spans="1:18" ht="12.75">
      <c r="A10" s="45" t="s">
        <v>42</v>
      </c>
      <c r="B10" s="46" t="s">
        <v>40</v>
      </c>
      <c r="C10" s="16" t="e">
        <f>SUMIF(#REF!,$A10,#REF!)</f>
        <v>#REF!</v>
      </c>
      <c r="D10" s="16" t="e">
        <f>SUMIF(#REF!,$A10,#REF!)</f>
        <v>#REF!</v>
      </c>
      <c r="E10" s="16" t="e">
        <f>SUMIF(#REF!,$A10,#REF!)</f>
        <v>#REF!</v>
      </c>
      <c r="F10" s="16" t="e">
        <f>SUMIF(#REF!,$A10,#REF!)</f>
        <v>#REF!</v>
      </c>
      <c r="G10" s="16" t="e">
        <f>SUMIF(#REF!,$A10,#REF!)</f>
        <v>#REF!</v>
      </c>
      <c r="H10" s="16" t="e">
        <f>SUMIF(#REF!,$A10,#REF!)</f>
        <v>#REF!</v>
      </c>
      <c r="I10" s="16" t="e">
        <f>SUMIF(#REF!,$A10,#REF!)</f>
        <v>#REF!</v>
      </c>
      <c r="J10" s="16" t="e">
        <f>SUMIF(#REF!,$A10,#REF!)</f>
        <v>#REF!</v>
      </c>
      <c r="K10" s="16" t="e">
        <f>SUMIF(#REF!,$A10,#REF!)</f>
        <v>#REF!</v>
      </c>
      <c r="L10" s="16" t="e">
        <f>SUMIF(#REF!,$A10,#REF!)</f>
        <v>#REF!</v>
      </c>
      <c r="M10" s="16" t="e">
        <f>SUMIF(#REF!,$A10,#REF!)</f>
        <v>#REF!</v>
      </c>
      <c r="N10" s="16" t="e">
        <f>SUMIF(#REF!,$A10,#REF!)</f>
        <v>#REF!</v>
      </c>
      <c r="O10" s="16" t="e">
        <f>SUMIF(#REF!,$A10,#REF!)</f>
        <v>#REF!</v>
      </c>
      <c r="P10" s="21" t="e">
        <f>(((C10+O10)*0.5)+SUM(D10:N10))/12</f>
        <v>#REF!</v>
      </c>
      <c r="Q10" s="21" t="e">
        <f>ROUND(P10,0)</f>
        <v>#REF!</v>
      </c>
      <c r="R10" s="9" t="e">
        <f t="shared" si="0"/>
        <v>#REF!</v>
      </c>
    </row>
    <row r="11" spans="1:18" ht="12.75">
      <c r="A11" s="42"/>
      <c r="B11" s="3" t="s">
        <v>43</v>
      </c>
      <c r="C11" s="16" t="e">
        <f aca="true" t="shared" si="1" ref="C11:I11">SUM(C8:C10)</f>
        <v>#REF!</v>
      </c>
      <c r="D11" s="16" t="e">
        <f t="shared" si="1"/>
        <v>#REF!</v>
      </c>
      <c r="E11" s="16" t="e">
        <f t="shared" si="1"/>
        <v>#REF!</v>
      </c>
      <c r="F11" s="16" t="e">
        <f t="shared" si="1"/>
        <v>#REF!</v>
      </c>
      <c r="G11" s="16" t="e">
        <f t="shared" si="1"/>
        <v>#REF!</v>
      </c>
      <c r="H11" s="16" t="e">
        <f t="shared" si="1"/>
        <v>#REF!</v>
      </c>
      <c r="I11" s="16" t="e">
        <f t="shared" si="1"/>
        <v>#REF!</v>
      </c>
      <c r="J11" s="16" t="e">
        <f aca="true" t="shared" si="2" ref="J11:O11">SUM(J8:J10)</f>
        <v>#REF!</v>
      </c>
      <c r="K11" s="16" t="e">
        <f t="shared" si="2"/>
        <v>#REF!</v>
      </c>
      <c r="L11" s="16" t="e">
        <f t="shared" si="2"/>
        <v>#REF!</v>
      </c>
      <c r="M11" s="16" t="e">
        <f t="shared" si="2"/>
        <v>#REF!</v>
      </c>
      <c r="N11" s="16" t="e">
        <f t="shared" si="2"/>
        <v>#REF!</v>
      </c>
      <c r="O11" s="16" t="e">
        <f t="shared" si="2"/>
        <v>#REF!</v>
      </c>
      <c r="P11" s="16" t="e">
        <f>SUM(P8:P10)</f>
        <v>#REF!</v>
      </c>
      <c r="Q11" s="16" t="e">
        <f>SUM(Q8:Q10)</f>
        <v>#REF!</v>
      </c>
      <c r="R11" s="38" t="e">
        <f t="shared" si="0"/>
        <v>#REF!</v>
      </c>
    </row>
    <row r="12" spans="1:18" ht="12.75">
      <c r="A12" s="42"/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P12" s="9"/>
      <c r="Q12" s="9"/>
      <c r="R12" s="9">
        <f t="shared" si="0"/>
        <v>0</v>
      </c>
    </row>
    <row r="13" spans="1:18" ht="12.75">
      <c r="A13" s="43" t="s">
        <v>44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9"/>
      <c r="Q13" s="9"/>
      <c r="R13" s="9">
        <f t="shared" si="0"/>
        <v>0</v>
      </c>
    </row>
    <row r="14" spans="1:18" ht="12.75">
      <c r="A14" s="45" t="s">
        <v>45</v>
      </c>
      <c r="B14" s="3" t="s">
        <v>62</v>
      </c>
      <c r="C14" s="7" t="e">
        <f>-ROUND((SUMIF(#REF!,"28200002",#REF!)+SUMIF(#REF!,"28300442",#REF!)-C16),0)</f>
        <v>#REF!</v>
      </c>
      <c r="D14" s="7" t="e">
        <f>-ROUND((SUMIF(#REF!,"28200002",#REF!)+SUMIF(#REF!,"28300442",#REF!)-D16),0)</f>
        <v>#REF!</v>
      </c>
      <c r="E14" s="7" t="e">
        <f>-ROUND((SUMIF(#REF!,"28200002",#REF!)+SUMIF(#REF!,"28300442",#REF!)-E16),0)</f>
        <v>#REF!</v>
      </c>
      <c r="F14" s="7" t="e">
        <f>-ROUND((SUMIF(#REF!,"28200002",#REF!)+SUMIF(#REF!,"28300442",#REF!)-F16),0)</f>
        <v>#REF!</v>
      </c>
      <c r="G14" s="7" t="e">
        <f>-ROUND((SUMIF(#REF!,"28200002",#REF!)+SUMIF(#REF!,"28300442",#REF!)-G16),0)</f>
        <v>#REF!</v>
      </c>
      <c r="H14" s="7" t="e">
        <f>-ROUND((SUMIF(#REF!,"28200002",#REF!)+SUMIF(#REF!,"28300442",#REF!)-H16),0)</f>
        <v>#REF!</v>
      </c>
      <c r="I14" s="7" t="e">
        <f>-ROUND((SUMIF(#REF!,"28200002",#REF!)+SUMIF(#REF!,"28300442",#REF!)-I16),0)</f>
        <v>#REF!</v>
      </c>
      <c r="J14" s="7" t="e">
        <f>-ROUND((SUMIF(#REF!,"28200002",#REF!)+SUMIF(#REF!,"28300442",#REF!)-J16),0)</f>
        <v>#REF!</v>
      </c>
      <c r="K14" s="7" t="e">
        <f>-ROUND((SUMIF(#REF!,"28200002",#REF!)+SUMIF(#REF!,"28300442",#REF!)-K16),0)</f>
        <v>#REF!</v>
      </c>
      <c r="L14" s="7" t="e">
        <f>-ROUND((SUMIF(#REF!,"28200002",#REF!)+SUMIF(#REF!,"28300442",#REF!)-L16),0)</f>
        <v>#REF!</v>
      </c>
      <c r="M14" s="7" t="e">
        <f>-ROUND((SUMIF(#REF!,"28200002",#REF!)+SUMIF(#REF!,"28300442",#REF!)-M16),0)</f>
        <v>#REF!</v>
      </c>
      <c r="N14" s="7" t="e">
        <f>-ROUND((SUMIF(#REF!,"28200002",#REF!)+SUMIF(#REF!,"28300442",#REF!)-N16),0)</f>
        <v>#REF!</v>
      </c>
      <c r="O14" s="7" t="e">
        <f>-ROUND((SUMIF(#REF!,"28200002",#REF!)+SUMIF(#REF!,"28300442",#REF!)-O16),0)</f>
        <v>#REF!</v>
      </c>
      <c r="P14" s="5" t="e">
        <f aca="true" t="shared" si="3" ref="P14:P19">(((C14+O14)*0.5)+SUM(D14:N14))/12</f>
        <v>#REF!</v>
      </c>
      <c r="Q14" s="5" t="e">
        <f aca="true" t="shared" si="4" ref="Q14:Q21">ROUND(P14,0)</f>
        <v>#REF!</v>
      </c>
      <c r="R14" s="9" t="e">
        <f t="shared" si="0"/>
        <v>#REF!</v>
      </c>
    </row>
    <row r="15" spans="1:18" ht="12.75">
      <c r="A15" s="45" t="s">
        <v>42</v>
      </c>
      <c r="B15" s="3" t="s">
        <v>63</v>
      </c>
      <c r="C15" s="20" t="e">
        <f>-SUMIF(#REF!,$A15,#REF!)</f>
        <v>#REF!</v>
      </c>
      <c r="D15" s="20" t="e">
        <f>-SUMIF(#REF!,$A15,#REF!)</f>
        <v>#REF!</v>
      </c>
      <c r="E15" s="20" t="e">
        <f>-SUMIF(#REF!,$A15,#REF!)</f>
        <v>#REF!</v>
      </c>
      <c r="F15" s="20" t="e">
        <f>-SUMIF(#REF!,$A15,#REF!)</f>
        <v>#REF!</v>
      </c>
      <c r="G15" s="20" t="e">
        <f>-SUMIF(#REF!,$A15,#REF!)</f>
        <v>#REF!</v>
      </c>
      <c r="H15" s="20" t="e">
        <f>-SUMIF(#REF!,$A15,#REF!)</f>
        <v>#REF!</v>
      </c>
      <c r="I15" s="20" t="e">
        <f>-SUMIF(#REF!,$A15,#REF!)</f>
        <v>#REF!</v>
      </c>
      <c r="J15" s="20" t="e">
        <f>-SUMIF(#REF!,$A15,#REF!)</f>
        <v>#REF!</v>
      </c>
      <c r="K15" s="20" t="e">
        <f>-SUMIF(#REF!,$A15,#REF!)</f>
        <v>#REF!</v>
      </c>
      <c r="L15" s="20" t="e">
        <f>-SUMIF(#REF!,$A15,#REF!)</f>
        <v>#REF!</v>
      </c>
      <c r="M15" s="20" t="e">
        <f>-SUMIF(#REF!,$A15,#REF!)</f>
        <v>#REF!</v>
      </c>
      <c r="N15" s="20" t="e">
        <f>-SUMIF(#REF!,$A15,#REF!)</f>
        <v>#REF!</v>
      </c>
      <c r="O15" s="20" t="e">
        <f>-SUMIF(#REF!,$A15,#REF!)</f>
        <v>#REF!</v>
      </c>
      <c r="P15" s="5" t="e">
        <f t="shared" si="3"/>
        <v>#REF!</v>
      </c>
      <c r="Q15" s="5" t="e">
        <f t="shared" si="4"/>
        <v>#REF!</v>
      </c>
      <c r="R15" s="9" t="e">
        <f t="shared" si="0"/>
        <v>#REF!</v>
      </c>
    </row>
    <row r="16" spans="1:18" ht="12.75">
      <c r="A16" s="42"/>
      <c r="B16" s="22" t="s">
        <v>6</v>
      </c>
      <c r="C16" s="7" t="e">
        <f aca="true" t="shared" si="5" ref="C16:I16">+C11-C20</f>
        <v>#REF!</v>
      </c>
      <c r="D16" s="7" t="e">
        <f t="shared" si="5"/>
        <v>#REF!</v>
      </c>
      <c r="E16" s="7" t="e">
        <f t="shared" si="5"/>
        <v>#REF!</v>
      </c>
      <c r="F16" s="7" t="e">
        <f t="shared" si="5"/>
        <v>#REF!</v>
      </c>
      <c r="G16" s="7" t="e">
        <f t="shared" si="5"/>
        <v>#REF!</v>
      </c>
      <c r="H16" s="7" t="e">
        <f t="shared" si="5"/>
        <v>#REF!</v>
      </c>
      <c r="I16" s="7" t="e">
        <f t="shared" si="5"/>
        <v>#REF!</v>
      </c>
      <c r="J16" s="7" t="e">
        <f aca="true" t="shared" si="6" ref="J16:O16">+J11-J20</f>
        <v>#REF!</v>
      </c>
      <c r="K16" s="7" t="e">
        <f t="shared" si="6"/>
        <v>#REF!</v>
      </c>
      <c r="L16" s="7" t="e">
        <f t="shared" si="6"/>
        <v>#REF!</v>
      </c>
      <c r="M16" s="7" t="e">
        <f t="shared" si="6"/>
        <v>#REF!</v>
      </c>
      <c r="N16" s="7" t="e">
        <f t="shared" si="6"/>
        <v>#REF!</v>
      </c>
      <c r="O16" s="7" t="e">
        <f t="shared" si="6"/>
        <v>#REF!</v>
      </c>
      <c r="P16" s="5" t="e">
        <f t="shared" si="3"/>
        <v>#REF!</v>
      </c>
      <c r="Q16" s="5" t="e">
        <f t="shared" si="4"/>
        <v>#REF!</v>
      </c>
      <c r="R16" s="9" t="e">
        <f t="shared" si="0"/>
        <v>#REF!</v>
      </c>
    </row>
    <row r="17" spans="1:18" ht="12.75">
      <c r="A17" s="44" t="s">
        <v>0</v>
      </c>
      <c r="B17" s="3" t="s">
        <v>1</v>
      </c>
      <c r="C17" s="7" t="e">
        <f>-ROUND((SUMIF(#REF!,"17/20",#REF!)),0)</f>
        <v>#REF!</v>
      </c>
      <c r="D17" s="7" t="e">
        <f>-ROUND((SUMIF(#REF!,"17/20",#REF!)),0)</f>
        <v>#REF!</v>
      </c>
      <c r="E17" s="7" t="e">
        <f>-ROUND((SUMIF(#REF!,"17/20",#REF!)),0)</f>
        <v>#REF!</v>
      </c>
      <c r="F17" s="7" t="e">
        <f>-ROUND((SUMIF(#REF!,"17/20",#REF!)),0)</f>
        <v>#REF!</v>
      </c>
      <c r="G17" s="7" t="e">
        <f>-ROUND((SUMIF(#REF!,"17/20",#REF!)),0)</f>
        <v>#REF!</v>
      </c>
      <c r="H17" s="7" t="e">
        <f>-ROUND((SUMIF(#REF!,"17/20",#REF!)),0)</f>
        <v>#REF!</v>
      </c>
      <c r="I17" s="7" t="e">
        <f>-ROUND((SUMIF(#REF!,"17/20",#REF!)),0)</f>
        <v>#REF!</v>
      </c>
      <c r="J17" s="7" t="e">
        <f>-ROUND((SUMIF(#REF!,"17/20",#REF!)),0)</f>
        <v>#REF!</v>
      </c>
      <c r="K17" s="7" t="e">
        <f>-ROUND((SUMIF(#REF!,"17/20",#REF!)),0)</f>
        <v>#REF!</v>
      </c>
      <c r="L17" s="7" t="e">
        <f>-ROUND((SUMIF(#REF!,"17/20",#REF!)),0)</f>
        <v>#REF!</v>
      </c>
      <c r="M17" s="7" t="e">
        <f>-ROUND((SUMIF(#REF!,"17/20",#REF!)),0)</f>
        <v>#REF!</v>
      </c>
      <c r="N17" s="7" t="e">
        <f>-ROUND((SUMIF(#REF!,"17/20",#REF!)),0)</f>
        <v>#REF!</v>
      </c>
      <c r="O17" s="7" t="e">
        <f>-ROUND((SUMIF(#REF!,"17/20",#REF!)),0)</f>
        <v>#REF!</v>
      </c>
      <c r="P17" s="5" t="e">
        <f t="shared" si="3"/>
        <v>#REF!</v>
      </c>
      <c r="Q17" s="5" t="e">
        <f t="shared" si="4"/>
        <v>#REF!</v>
      </c>
      <c r="R17" s="9" t="e">
        <f t="shared" si="0"/>
        <v>#REF!</v>
      </c>
    </row>
    <row r="18" spans="1:18" ht="24.75" customHeight="1">
      <c r="A18" s="45" t="s">
        <v>2</v>
      </c>
      <c r="B18" s="46" t="e">
        <f>PROPER(VLOOKUP(A18,#REF!,3,FALSE))</f>
        <v>#REF!</v>
      </c>
      <c r="C18" s="20" t="e">
        <f>-SUMIF(#REF!,$A18,#REF!)</f>
        <v>#REF!</v>
      </c>
      <c r="D18" s="20" t="e">
        <f>-SUMIF(#REF!,$A18,#REF!)</f>
        <v>#REF!</v>
      </c>
      <c r="E18" s="20" t="e">
        <f>-SUMIF(#REF!,$A18,#REF!)</f>
        <v>#REF!</v>
      </c>
      <c r="F18" s="20" t="e">
        <f>-SUMIF(#REF!,$A18,#REF!)</f>
        <v>#REF!</v>
      </c>
      <c r="G18" s="20" t="e">
        <f>-SUMIF(#REF!,$A18,#REF!)</f>
        <v>#REF!</v>
      </c>
      <c r="H18" s="20" t="e">
        <f>-SUMIF(#REF!,$A18,#REF!)</f>
        <v>#REF!</v>
      </c>
      <c r="I18" s="20" t="e">
        <f>-SUMIF(#REF!,$A18,#REF!)</f>
        <v>#REF!</v>
      </c>
      <c r="J18" s="20" t="e">
        <f>-SUMIF(#REF!,$A18,#REF!)</f>
        <v>#REF!</v>
      </c>
      <c r="K18" s="20" t="e">
        <f>-SUMIF(#REF!,$A18,#REF!)</f>
        <v>#REF!</v>
      </c>
      <c r="L18" s="20" t="e">
        <f>-SUMIF(#REF!,$A18,#REF!)</f>
        <v>#REF!</v>
      </c>
      <c r="M18" s="20" t="e">
        <f>-SUMIF(#REF!,$A18,#REF!)</f>
        <v>#REF!</v>
      </c>
      <c r="N18" s="20" t="e">
        <f>-SUMIF(#REF!,$A18,#REF!)</f>
        <v>#REF!</v>
      </c>
      <c r="O18" s="20" t="e">
        <f>-SUMIF(#REF!,$A18,#REF!)</f>
        <v>#REF!</v>
      </c>
      <c r="P18" s="5" t="e">
        <f t="shared" si="3"/>
        <v>#REF!</v>
      </c>
      <c r="Q18" s="5" t="e">
        <f t="shared" si="4"/>
        <v>#REF!</v>
      </c>
      <c r="R18" s="9" t="e">
        <f t="shared" si="0"/>
        <v>#REF!</v>
      </c>
    </row>
    <row r="19" spans="1:18" ht="12.75">
      <c r="A19" s="45" t="s">
        <v>3</v>
      </c>
      <c r="B19" s="46" t="e">
        <f>PROPER(VLOOKUP(A19,#REF!,3,FALSE))</f>
        <v>#REF!</v>
      </c>
      <c r="C19" s="16" t="e">
        <f>-SUMIF(#REF!,$A19,#REF!)</f>
        <v>#REF!</v>
      </c>
      <c r="D19" s="16" t="e">
        <f>-SUMIF(#REF!,$A19,#REF!)</f>
        <v>#REF!</v>
      </c>
      <c r="E19" s="16" t="e">
        <f>-SUMIF(#REF!,$A19,#REF!)</f>
        <v>#REF!</v>
      </c>
      <c r="F19" s="16" t="e">
        <f>-SUMIF(#REF!,$A19,#REF!)</f>
        <v>#REF!</v>
      </c>
      <c r="G19" s="16" t="e">
        <f>-SUMIF(#REF!,$A19,#REF!)</f>
        <v>#REF!</v>
      </c>
      <c r="H19" s="16" t="e">
        <f>-SUMIF(#REF!,$A19,#REF!)</f>
        <v>#REF!</v>
      </c>
      <c r="I19" s="16" t="e">
        <f>-SUMIF(#REF!,$A19,#REF!)</f>
        <v>#REF!</v>
      </c>
      <c r="J19" s="16" t="e">
        <f>-SUMIF(#REF!,$A19,#REF!)</f>
        <v>#REF!</v>
      </c>
      <c r="K19" s="16" t="e">
        <f>-SUMIF(#REF!,$A19,#REF!)</f>
        <v>#REF!</v>
      </c>
      <c r="L19" s="16" t="e">
        <f>-SUMIF(#REF!,$A19,#REF!)</f>
        <v>#REF!</v>
      </c>
      <c r="M19" s="16" t="e">
        <f>-SUMIF(#REF!,$A19,#REF!)</f>
        <v>#REF!</v>
      </c>
      <c r="N19" s="16" t="e">
        <f>-SUMIF(#REF!,$A19,#REF!)</f>
        <v>#REF!</v>
      </c>
      <c r="O19" s="16" t="e">
        <f>-SUMIF(#REF!,$A19,#REF!)</f>
        <v>#REF!</v>
      </c>
      <c r="P19" s="21" t="e">
        <f t="shared" si="3"/>
        <v>#REF!</v>
      </c>
      <c r="Q19" s="21" t="e">
        <f t="shared" si="4"/>
        <v>#REF!</v>
      </c>
      <c r="R19" s="9" t="e">
        <f t="shared" si="0"/>
        <v>#REF!</v>
      </c>
    </row>
    <row r="20" spans="1:18" ht="12.75">
      <c r="A20" s="18"/>
      <c r="B20" s="22" t="s">
        <v>4</v>
      </c>
      <c r="C20" s="16" t="e">
        <f>SUM(C18:C19)</f>
        <v>#REF!</v>
      </c>
      <c r="D20" s="16" t="e">
        <f aca="true" t="shared" si="7" ref="D20:P20">SUM(D18:D19)</f>
        <v>#REF!</v>
      </c>
      <c r="E20" s="16" t="e">
        <f t="shared" si="7"/>
        <v>#REF!</v>
      </c>
      <c r="F20" s="16" t="e">
        <f t="shared" si="7"/>
        <v>#REF!</v>
      </c>
      <c r="G20" s="16" t="e">
        <f t="shared" si="7"/>
        <v>#REF!</v>
      </c>
      <c r="H20" s="16" t="e">
        <f t="shared" si="7"/>
        <v>#REF!</v>
      </c>
      <c r="I20" s="16" t="e">
        <f>SUM(I18:I19)</f>
        <v>#REF!</v>
      </c>
      <c r="J20" s="16" t="e">
        <f aca="true" t="shared" si="8" ref="J20:O20">SUM(J18:J19)</f>
        <v>#REF!</v>
      </c>
      <c r="K20" s="16" t="e">
        <f t="shared" si="8"/>
        <v>#REF!</v>
      </c>
      <c r="L20" s="16" t="e">
        <f t="shared" si="8"/>
        <v>#REF!</v>
      </c>
      <c r="M20" s="16" t="e">
        <f t="shared" si="8"/>
        <v>#REF!</v>
      </c>
      <c r="N20" s="16" t="e">
        <f t="shared" si="8"/>
        <v>#REF!</v>
      </c>
      <c r="O20" s="16" t="e">
        <f t="shared" si="8"/>
        <v>#REF!</v>
      </c>
      <c r="P20" s="1" t="e">
        <f t="shared" si="7"/>
        <v>#REF!</v>
      </c>
      <c r="Q20" s="21" t="e">
        <f t="shared" si="4"/>
        <v>#REF!</v>
      </c>
      <c r="R20" s="38" t="e">
        <f t="shared" si="0"/>
        <v>#REF!</v>
      </c>
    </row>
    <row r="21" spans="1:18" ht="12.75">
      <c r="A21" s="23"/>
      <c r="B21" s="3" t="s">
        <v>5</v>
      </c>
      <c r="C21" s="16" t="e">
        <f>SUM(C14:C19)</f>
        <v>#REF!</v>
      </c>
      <c r="D21" s="16" t="e">
        <f aca="true" t="shared" si="9" ref="D21:P21">SUM(D14:D19)</f>
        <v>#REF!</v>
      </c>
      <c r="E21" s="16" t="e">
        <f t="shared" si="9"/>
        <v>#REF!</v>
      </c>
      <c r="F21" s="16" t="e">
        <f t="shared" si="9"/>
        <v>#REF!</v>
      </c>
      <c r="G21" s="16" t="e">
        <f t="shared" si="9"/>
        <v>#REF!</v>
      </c>
      <c r="H21" s="16" t="e">
        <f t="shared" si="9"/>
        <v>#REF!</v>
      </c>
      <c r="I21" s="16" t="e">
        <f>SUM(I14:I19)</f>
        <v>#REF!</v>
      </c>
      <c r="J21" s="16" t="e">
        <f aca="true" t="shared" si="10" ref="J21:O21">SUM(J14:J19)</f>
        <v>#REF!</v>
      </c>
      <c r="K21" s="16" t="e">
        <f t="shared" si="10"/>
        <v>#REF!</v>
      </c>
      <c r="L21" s="16" t="e">
        <f t="shared" si="10"/>
        <v>#REF!</v>
      </c>
      <c r="M21" s="16" t="e">
        <f t="shared" si="10"/>
        <v>#REF!</v>
      </c>
      <c r="N21" s="16" t="e">
        <f t="shared" si="10"/>
        <v>#REF!</v>
      </c>
      <c r="O21" s="16" t="e">
        <f t="shared" si="10"/>
        <v>#REF!</v>
      </c>
      <c r="P21" s="16" t="e">
        <f t="shared" si="9"/>
        <v>#REF!</v>
      </c>
      <c r="Q21" s="21" t="e">
        <f t="shared" si="4"/>
        <v>#REF!</v>
      </c>
      <c r="R21" s="38" t="e">
        <f t="shared" si="0"/>
        <v>#REF!</v>
      </c>
    </row>
    <row r="22" spans="1:18" ht="12.75">
      <c r="A22" s="23"/>
      <c r="B22" s="1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  <c r="Q22" s="9"/>
      <c r="R22" s="9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</sheetData>
  <printOptions horizontalCentered="1"/>
  <pageMargins left="0.25" right="0.25" top="0.75" bottom="0.75" header="0.5" footer="0.5"/>
  <pageSetup fitToHeight="1" fitToWidth="1" horizontalDpi="600" verticalDpi="600" orientation="landscape" scale="63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A1" sqref="A1:F95"/>
    </sheetView>
  </sheetViews>
  <sheetFormatPr defaultColWidth="9.140625" defaultRowHeight="15" customHeight="1"/>
  <cols>
    <col min="1" max="1" width="7.8515625" style="35" bestFit="1" customWidth="1"/>
    <col min="2" max="2" width="1.28515625" style="24" customWidth="1"/>
    <col min="3" max="3" width="51.7109375" style="24" customWidth="1"/>
    <col min="4" max="4" width="16.28125" style="24" customWidth="1"/>
    <col min="5" max="5" width="1.28515625" style="24" customWidth="1"/>
    <col min="6" max="6" width="15.28125" style="26" customWidth="1"/>
    <col min="7" max="7" width="26.421875" style="26" customWidth="1"/>
    <col min="8" max="8" width="9.140625" style="26" customWidth="1"/>
    <col min="9" max="9" width="9.8515625" style="26" customWidth="1"/>
    <col min="10" max="16384" width="9.140625" style="26" customWidth="1"/>
  </cols>
  <sheetData>
    <row r="1" ht="15" customHeight="1" thickBot="1">
      <c r="F1" s="72" t="s">
        <v>34</v>
      </c>
    </row>
    <row r="2" spans="1:6" ht="15" customHeight="1">
      <c r="A2" s="29" t="s">
        <v>102</v>
      </c>
      <c r="B2" s="29"/>
      <c r="C2" s="29"/>
      <c r="D2" s="29"/>
      <c r="E2" s="51" t="s">
        <v>58</v>
      </c>
      <c r="F2" s="67"/>
    </row>
    <row r="3" spans="1:7" ht="15" customHeight="1">
      <c r="A3" s="29" t="s">
        <v>35</v>
      </c>
      <c r="B3" s="29"/>
      <c r="C3" s="29"/>
      <c r="D3" s="29"/>
      <c r="E3" s="51" t="s">
        <v>58</v>
      </c>
      <c r="F3" s="68"/>
      <c r="G3" s="39"/>
    </row>
    <row r="4" spans="1:7" ht="15" customHeight="1">
      <c r="A4" s="29" t="s">
        <v>104</v>
      </c>
      <c r="B4" s="28"/>
      <c r="C4" s="29"/>
      <c r="D4" s="30"/>
      <c r="E4" s="70" t="s">
        <v>58</v>
      </c>
      <c r="F4" s="68"/>
      <c r="G4" s="39"/>
    </row>
    <row r="5" spans="2:7" ht="12" customHeight="1">
      <c r="B5" s="29"/>
      <c r="C5" s="48"/>
      <c r="D5" s="30" t="s">
        <v>48</v>
      </c>
      <c r="E5" s="30"/>
      <c r="F5" s="58" t="s">
        <v>47</v>
      </c>
      <c r="G5" s="39"/>
    </row>
    <row r="6" spans="2:7" ht="15" customHeight="1">
      <c r="B6" s="29"/>
      <c r="C6" s="49" t="s">
        <v>61</v>
      </c>
      <c r="D6" s="57">
        <v>0.674</v>
      </c>
      <c r="E6" s="65"/>
      <c r="F6" s="54">
        <v>0.9258</v>
      </c>
      <c r="G6" s="39"/>
    </row>
    <row r="7" spans="3:7" ht="15" customHeight="1">
      <c r="C7" s="49" t="s">
        <v>60</v>
      </c>
      <c r="D7" s="56">
        <v>0.326</v>
      </c>
      <c r="E7" s="65"/>
      <c r="F7" s="55">
        <v>0.0742</v>
      </c>
      <c r="G7" s="39"/>
    </row>
    <row r="8" spans="1:7" ht="15" customHeight="1">
      <c r="A8" s="32" t="s">
        <v>64</v>
      </c>
      <c r="B8" s="32"/>
      <c r="C8" s="50" t="s">
        <v>65</v>
      </c>
      <c r="D8" s="52"/>
      <c r="E8" s="53"/>
      <c r="F8" s="53">
        <v>0.674</v>
      </c>
      <c r="G8" s="39"/>
    </row>
    <row r="9" spans="1:5" ht="15" customHeight="1">
      <c r="A9" s="35">
        <v>1</v>
      </c>
      <c r="B9" s="35"/>
      <c r="C9" s="33" t="s">
        <v>66</v>
      </c>
      <c r="D9" s="31"/>
      <c r="E9" s="31"/>
    </row>
    <row r="10" spans="1:5" ht="15" customHeight="1">
      <c r="A10" s="35">
        <v>2</v>
      </c>
      <c r="B10" s="35"/>
      <c r="C10" s="24" t="s">
        <v>67</v>
      </c>
      <c r="D10" s="63">
        <v>857701332</v>
      </c>
      <c r="E10" s="63"/>
    </row>
    <row r="11" spans="1:5" ht="15" customHeight="1">
      <c r="A11" s="35">
        <v>3</v>
      </c>
      <c r="B11" s="35"/>
      <c r="C11" s="24" t="s">
        <v>68</v>
      </c>
      <c r="D11" s="31">
        <v>240349400</v>
      </c>
      <c r="E11" s="31"/>
    </row>
    <row r="12" spans="1:5" ht="15" customHeight="1">
      <c r="A12" s="35">
        <v>4</v>
      </c>
      <c r="B12" s="35"/>
      <c r="C12" s="24" t="s">
        <v>69</v>
      </c>
      <c r="D12" s="31">
        <v>437181829</v>
      </c>
      <c r="E12" s="31"/>
    </row>
    <row r="13" spans="1:5" ht="15" customHeight="1">
      <c r="A13" s="35">
        <v>5</v>
      </c>
      <c r="B13" s="35"/>
      <c r="C13" s="24" t="s">
        <v>70</v>
      </c>
      <c r="D13" s="31">
        <v>-27343542</v>
      </c>
      <c r="E13" s="31"/>
    </row>
    <row r="14" spans="1:5" ht="15" customHeight="1">
      <c r="A14" s="35">
        <v>6</v>
      </c>
      <c r="B14" s="35"/>
      <c r="C14" s="24" t="s">
        <v>51</v>
      </c>
      <c r="D14" s="31">
        <v>88482187</v>
      </c>
      <c r="E14" s="31"/>
    </row>
    <row r="15" spans="1:5" ht="15" customHeight="1">
      <c r="A15" s="35">
        <v>7</v>
      </c>
      <c r="B15" s="35"/>
      <c r="C15" s="24" t="s">
        <v>71</v>
      </c>
      <c r="D15" s="31">
        <v>0</v>
      </c>
      <c r="E15" s="31"/>
    </row>
    <row r="16" spans="1:5" ht="15" customHeight="1">
      <c r="A16" s="35">
        <v>8</v>
      </c>
      <c r="B16" s="35"/>
      <c r="C16" s="24" t="s">
        <v>72</v>
      </c>
      <c r="D16" s="31">
        <v>2096046753</v>
      </c>
      <c r="E16" s="31"/>
    </row>
    <row r="17" spans="1:5" ht="15" customHeight="1">
      <c r="A17" s="35">
        <v>9</v>
      </c>
      <c r="B17" s="35"/>
      <c r="C17" s="24" t="s">
        <v>73</v>
      </c>
      <c r="D17" s="31">
        <v>446081994</v>
      </c>
      <c r="E17" s="31"/>
    </row>
    <row r="18" spans="1:5" ht="15" customHeight="1">
      <c r="A18" s="35">
        <v>10</v>
      </c>
      <c r="B18" s="35"/>
      <c r="C18" s="24" t="s">
        <v>74</v>
      </c>
      <c r="D18" s="31">
        <v>5373936</v>
      </c>
      <c r="E18" s="31"/>
    </row>
    <row r="19" spans="1:5" ht="15" customHeight="1">
      <c r="A19" s="35">
        <v>11</v>
      </c>
      <c r="B19" s="35"/>
      <c r="C19" s="24" t="s">
        <v>75</v>
      </c>
      <c r="D19" s="31">
        <v>-83868</v>
      </c>
      <c r="E19" s="31"/>
    </row>
    <row r="20" spans="1:5" ht="15" customHeight="1">
      <c r="A20" s="35">
        <v>12</v>
      </c>
      <c r="B20" s="35"/>
      <c r="C20" s="24" t="s">
        <v>76</v>
      </c>
      <c r="D20" s="31">
        <v>-8329898</v>
      </c>
      <c r="E20" s="31"/>
    </row>
    <row r="21" spans="1:5" ht="15" customHeight="1">
      <c r="A21" s="35">
        <v>13</v>
      </c>
      <c r="B21" s="35"/>
      <c r="D21" s="34"/>
      <c r="E21" s="36"/>
    </row>
    <row r="22" spans="1:5" ht="15" customHeight="1">
      <c r="A22" s="35">
        <v>14</v>
      </c>
      <c r="B22" s="35"/>
      <c r="C22" s="24" t="s">
        <v>77</v>
      </c>
      <c r="D22" s="64">
        <f>SUM(D10:D21)</f>
        <v>4135460123</v>
      </c>
      <c r="E22" s="64"/>
    </row>
    <row r="23" spans="1:5" ht="15" customHeight="1">
      <c r="A23" s="35">
        <v>15</v>
      </c>
      <c r="B23" s="35"/>
      <c r="D23" s="31"/>
      <c r="E23" s="31"/>
    </row>
    <row r="24" spans="1:5" ht="15" customHeight="1">
      <c r="A24" s="35">
        <v>16</v>
      </c>
      <c r="B24" s="35"/>
      <c r="C24" s="33" t="s">
        <v>46</v>
      </c>
      <c r="D24" s="31"/>
      <c r="E24" s="31"/>
    </row>
    <row r="25" spans="1:5" ht="15" customHeight="1">
      <c r="A25" s="35">
        <v>17</v>
      </c>
      <c r="B25" s="35"/>
      <c r="D25" s="31"/>
      <c r="E25" s="31"/>
    </row>
    <row r="26" spans="1:5" ht="15" customHeight="1">
      <c r="A26" s="35">
        <v>18</v>
      </c>
      <c r="B26" s="35"/>
      <c r="C26" s="24" t="s">
        <v>52</v>
      </c>
      <c r="D26" s="31">
        <v>3929506531</v>
      </c>
      <c r="E26" s="31"/>
    </row>
    <row r="27" spans="1:5" ht="15" customHeight="1">
      <c r="A27" s="35">
        <v>19</v>
      </c>
      <c r="B27" s="35"/>
      <c r="C27" s="24" t="s">
        <v>100</v>
      </c>
      <c r="D27" s="31">
        <v>8002613</v>
      </c>
      <c r="E27" s="31"/>
    </row>
    <row r="28" spans="1:5" ht="15" customHeight="1">
      <c r="A28" s="35">
        <v>20</v>
      </c>
      <c r="B28" s="35"/>
      <c r="C28" s="24" t="s">
        <v>12</v>
      </c>
      <c r="D28" s="31">
        <v>-18321497</v>
      </c>
      <c r="E28" s="31"/>
    </row>
    <row r="29" spans="1:5" ht="15" customHeight="1">
      <c r="A29" s="35">
        <v>21</v>
      </c>
      <c r="B29" s="35"/>
      <c r="C29" s="24" t="s">
        <v>13</v>
      </c>
      <c r="D29" s="31">
        <v>-7387296</v>
      </c>
      <c r="E29" s="31"/>
    </row>
    <row r="30" spans="1:5" ht="15" customHeight="1">
      <c r="A30" s="35">
        <v>22</v>
      </c>
      <c r="B30" s="35"/>
      <c r="C30" s="24" t="s">
        <v>14</v>
      </c>
      <c r="D30" s="31">
        <v>-290000311</v>
      </c>
      <c r="E30" s="31"/>
    </row>
    <row r="31" spans="1:5" ht="15" customHeight="1">
      <c r="A31" s="35">
        <v>23</v>
      </c>
      <c r="B31" s="35"/>
      <c r="C31" s="24" t="s">
        <v>15</v>
      </c>
      <c r="D31" s="47">
        <v>333135744</v>
      </c>
      <c r="E31" s="47"/>
    </row>
    <row r="32" spans="1:5" ht="15" customHeight="1">
      <c r="A32" s="35">
        <v>24</v>
      </c>
      <c r="B32" s="35"/>
      <c r="C32" s="24" t="s">
        <v>16</v>
      </c>
      <c r="D32" s="31">
        <v>-1543902735</v>
      </c>
      <c r="E32" s="31"/>
    </row>
    <row r="33" spans="1:5" ht="15" customHeight="1">
      <c r="A33" s="35">
        <v>25</v>
      </c>
      <c r="B33" s="35"/>
      <c r="C33" s="24" t="s">
        <v>17</v>
      </c>
      <c r="D33" s="31">
        <v>0</v>
      </c>
      <c r="E33" s="31"/>
    </row>
    <row r="34" spans="1:5" ht="15" customHeight="1">
      <c r="A34" s="35">
        <v>26</v>
      </c>
      <c r="B34" s="35"/>
      <c r="C34" s="24" t="s">
        <v>18</v>
      </c>
      <c r="D34" s="34">
        <v>453440</v>
      </c>
      <c r="E34" s="36"/>
    </row>
    <row r="35" spans="1:5" ht="15" customHeight="1">
      <c r="A35" s="35">
        <v>27</v>
      </c>
      <c r="B35" s="35"/>
      <c r="C35" s="24" t="s">
        <v>19</v>
      </c>
      <c r="D35" s="36">
        <v>2411486489</v>
      </c>
      <c r="E35" s="36"/>
    </row>
    <row r="36" spans="1:5" ht="15" customHeight="1">
      <c r="A36" s="35">
        <v>28</v>
      </c>
      <c r="B36" s="35"/>
      <c r="C36" s="24" t="s">
        <v>20</v>
      </c>
      <c r="D36" s="31">
        <v>232049199</v>
      </c>
      <c r="E36" s="31"/>
    </row>
    <row r="37" spans="1:5" ht="15" customHeight="1">
      <c r="A37" s="35">
        <v>29</v>
      </c>
      <c r="B37" s="35"/>
      <c r="C37" s="24" t="s">
        <v>21</v>
      </c>
      <c r="D37" s="31">
        <v>641406</v>
      </c>
      <c r="E37" s="31"/>
    </row>
    <row r="38" spans="1:5" ht="15" customHeight="1">
      <c r="A38" s="35">
        <v>30</v>
      </c>
      <c r="B38" s="35"/>
      <c r="C38" s="24" t="s">
        <v>22</v>
      </c>
      <c r="D38" s="31">
        <v>-39751273</v>
      </c>
      <c r="E38" s="31"/>
    </row>
    <row r="39" spans="1:5" ht="15" customHeight="1">
      <c r="A39" s="35">
        <v>31</v>
      </c>
      <c r="B39" s="35"/>
      <c r="C39" s="24" t="s">
        <v>23</v>
      </c>
      <c r="D39" s="31">
        <v>3146738</v>
      </c>
      <c r="E39" s="31"/>
    </row>
    <row r="40" spans="1:5" ht="15" customHeight="1">
      <c r="A40" s="35">
        <v>32</v>
      </c>
      <c r="B40" s="35"/>
      <c r="C40" s="24" t="s">
        <v>24</v>
      </c>
      <c r="D40" s="31">
        <v>-3279</v>
      </c>
      <c r="E40" s="31"/>
    </row>
    <row r="41" spans="1:5" ht="15" customHeight="1">
      <c r="A41" s="35">
        <v>33</v>
      </c>
      <c r="B41" s="35"/>
      <c r="C41" s="24" t="s">
        <v>25</v>
      </c>
      <c r="D41" s="34">
        <v>0</v>
      </c>
      <c r="E41" s="36"/>
    </row>
    <row r="42" spans="1:5" ht="15" customHeight="1">
      <c r="A42" s="35">
        <v>34</v>
      </c>
      <c r="B42" s="35"/>
      <c r="C42" s="24" t="s">
        <v>7</v>
      </c>
      <c r="D42" s="34">
        <f>SUM(D36:D41)</f>
        <v>196082791</v>
      </c>
      <c r="E42" s="36"/>
    </row>
    <row r="43" spans="1:7" ht="15" customHeight="1">
      <c r="A43" s="35">
        <v>35</v>
      </c>
      <c r="B43" s="35"/>
      <c r="C43" s="24" t="s">
        <v>8</v>
      </c>
      <c r="D43" s="31">
        <f>+D35+D42</f>
        <v>2607569280</v>
      </c>
      <c r="E43" s="31"/>
      <c r="F43" s="26" t="s">
        <v>9</v>
      </c>
      <c r="G43" s="27" t="s">
        <v>9</v>
      </c>
    </row>
    <row r="44" spans="1:5" ht="15" customHeight="1">
      <c r="A44" s="35">
        <v>36</v>
      </c>
      <c r="B44" s="35"/>
      <c r="D44" s="31"/>
      <c r="E44" s="31"/>
    </row>
    <row r="45" spans="1:5" ht="15" customHeight="1">
      <c r="A45" s="35">
        <v>37</v>
      </c>
      <c r="B45" s="35"/>
      <c r="D45" s="31"/>
      <c r="E45" s="31"/>
    </row>
    <row r="46" spans="1:8" ht="15" customHeight="1">
      <c r="A46" s="35">
        <v>38</v>
      </c>
      <c r="B46" s="35"/>
      <c r="C46" s="33" t="s">
        <v>10</v>
      </c>
      <c r="D46" s="31"/>
      <c r="E46" s="31"/>
      <c r="F46" s="39"/>
      <c r="G46" s="39"/>
      <c r="H46" s="39"/>
    </row>
    <row r="47" spans="1:8" ht="15" customHeight="1">
      <c r="A47" s="35">
        <v>39</v>
      </c>
      <c r="B47" s="35"/>
      <c r="C47" s="24" t="s">
        <v>11</v>
      </c>
      <c r="D47" s="31">
        <v>3829144</v>
      </c>
      <c r="E47" s="31"/>
      <c r="F47" s="36"/>
      <c r="G47" s="40"/>
      <c r="H47" s="39"/>
    </row>
    <row r="48" spans="1:8" ht="15" customHeight="1">
      <c r="A48" s="35">
        <v>40</v>
      </c>
      <c r="B48" s="35"/>
      <c r="C48" s="24" t="s">
        <v>92</v>
      </c>
      <c r="D48" s="31">
        <v>108241386</v>
      </c>
      <c r="E48" s="31"/>
      <c r="F48" s="36"/>
      <c r="G48" s="40"/>
      <c r="H48" s="39"/>
    </row>
    <row r="49" spans="1:8" ht="15" customHeight="1">
      <c r="A49" s="35">
        <v>41</v>
      </c>
      <c r="B49" s="35"/>
      <c r="C49" s="51" t="s">
        <v>90</v>
      </c>
      <c r="D49" s="31">
        <v>68369939</v>
      </c>
      <c r="E49" s="31"/>
      <c r="F49" s="36"/>
      <c r="G49" s="40"/>
      <c r="H49" s="39"/>
    </row>
    <row r="50" spans="1:8" ht="15" customHeight="1">
      <c r="A50" s="35">
        <v>42</v>
      </c>
      <c r="B50" s="35"/>
      <c r="C50" s="24" t="s">
        <v>93</v>
      </c>
      <c r="D50" s="31">
        <v>0</v>
      </c>
      <c r="E50" s="31"/>
      <c r="F50" s="36"/>
      <c r="G50" s="40"/>
      <c r="H50" s="39"/>
    </row>
    <row r="51" spans="1:8" ht="15" customHeight="1">
      <c r="A51" s="35">
        <v>43</v>
      </c>
      <c r="B51" s="35"/>
      <c r="C51" s="24" t="s">
        <v>94</v>
      </c>
      <c r="D51" s="31">
        <v>115662239</v>
      </c>
      <c r="E51" s="31"/>
      <c r="F51" s="36"/>
      <c r="G51" s="40"/>
      <c r="H51" s="39"/>
    </row>
    <row r="52" spans="1:8" ht="15" customHeight="1">
      <c r="A52" s="35">
        <v>44</v>
      </c>
      <c r="B52" s="35"/>
      <c r="C52" s="24" t="s">
        <v>95</v>
      </c>
      <c r="D52" s="31">
        <v>6179805</v>
      </c>
      <c r="E52" s="31"/>
      <c r="F52" s="36"/>
      <c r="G52" s="40"/>
      <c r="H52" s="39"/>
    </row>
    <row r="53" spans="1:8" ht="15" customHeight="1">
      <c r="A53" s="35">
        <v>45</v>
      </c>
      <c r="B53" s="35"/>
      <c r="C53" s="24" t="s">
        <v>96</v>
      </c>
      <c r="D53" s="31">
        <v>0</v>
      </c>
      <c r="E53" s="31"/>
      <c r="F53" s="36"/>
      <c r="G53" s="40"/>
      <c r="H53" s="39"/>
    </row>
    <row r="54" spans="1:8" ht="15" customHeight="1">
      <c r="A54" s="35">
        <v>46</v>
      </c>
      <c r="B54" s="35"/>
      <c r="C54" s="24" t="s">
        <v>49</v>
      </c>
      <c r="D54" s="47">
        <v>30892356</v>
      </c>
      <c r="E54" s="47"/>
      <c r="F54" s="36"/>
      <c r="G54" s="40"/>
      <c r="H54" s="39"/>
    </row>
    <row r="55" spans="1:8" ht="15" customHeight="1">
      <c r="A55" s="35">
        <v>47</v>
      </c>
      <c r="B55" s="35"/>
      <c r="C55" s="24" t="s">
        <v>97</v>
      </c>
      <c r="D55" s="31">
        <v>193133788</v>
      </c>
      <c r="E55" s="31"/>
      <c r="F55" s="36"/>
      <c r="G55" s="40"/>
      <c r="H55" s="39"/>
    </row>
    <row r="56" spans="1:8" ht="15" customHeight="1">
      <c r="A56" s="35">
        <v>48</v>
      </c>
      <c r="B56" s="35"/>
      <c r="C56" s="24" t="s">
        <v>98</v>
      </c>
      <c r="D56" s="31">
        <v>-200142227</v>
      </c>
      <c r="E56" s="31"/>
      <c r="F56" s="36"/>
      <c r="G56" s="40"/>
      <c r="H56" s="39"/>
    </row>
    <row r="57" spans="1:8" ht="15" customHeight="1">
      <c r="A57" s="35">
        <v>49</v>
      </c>
      <c r="B57" s="35"/>
      <c r="C57" s="24" t="s">
        <v>99</v>
      </c>
      <c r="D57" s="47">
        <v>-32412087</v>
      </c>
      <c r="E57" s="47"/>
      <c r="F57" s="36"/>
      <c r="G57" s="40"/>
      <c r="H57" s="39"/>
    </row>
    <row r="58" spans="1:8" ht="15" customHeight="1">
      <c r="A58" s="35">
        <v>50</v>
      </c>
      <c r="B58" s="35"/>
      <c r="C58" s="24" t="s">
        <v>78</v>
      </c>
      <c r="D58" s="31">
        <v>3637896</v>
      </c>
      <c r="E58" s="31"/>
      <c r="F58" s="36"/>
      <c r="G58" s="40"/>
      <c r="H58" s="39"/>
    </row>
    <row r="59" spans="1:8" ht="15" customHeight="1">
      <c r="A59" s="35">
        <v>51</v>
      </c>
      <c r="B59" s="35"/>
      <c r="C59" s="24" t="s">
        <v>79</v>
      </c>
      <c r="D59" s="31">
        <v>20851235</v>
      </c>
      <c r="E59" s="31"/>
      <c r="F59" s="36"/>
      <c r="G59" s="40"/>
      <c r="H59" s="39"/>
    </row>
    <row r="60" spans="1:8" ht="15" customHeight="1">
      <c r="A60" s="35">
        <v>52</v>
      </c>
      <c r="B60" s="35"/>
      <c r="C60" s="24" t="s">
        <v>80</v>
      </c>
      <c r="D60" s="31">
        <v>0</v>
      </c>
      <c r="E60" s="31"/>
      <c r="F60" s="36"/>
      <c r="G60" s="40"/>
      <c r="H60" s="39"/>
    </row>
    <row r="61" spans="1:8" ht="15" customHeight="1">
      <c r="A61" s="35">
        <v>53</v>
      </c>
      <c r="B61" s="35"/>
      <c r="C61" s="24" t="s">
        <v>81</v>
      </c>
      <c r="D61" s="31">
        <v>1400463419</v>
      </c>
      <c r="E61" s="31"/>
      <c r="F61" s="36"/>
      <c r="G61" s="40"/>
      <c r="H61" s="39"/>
    </row>
    <row r="62" spans="1:8" ht="15" customHeight="1">
      <c r="A62" s="35">
        <v>54</v>
      </c>
      <c r="B62" s="35"/>
      <c r="C62" s="24" t="s">
        <v>82</v>
      </c>
      <c r="D62" s="31">
        <v>112237446</v>
      </c>
      <c r="E62" s="31"/>
      <c r="F62" s="36"/>
      <c r="G62" s="40"/>
      <c r="H62" s="39"/>
    </row>
    <row r="63" spans="1:8" ht="15" customHeight="1">
      <c r="A63" s="35">
        <v>55</v>
      </c>
      <c r="B63" s="35"/>
      <c r="C63" s="24" t="s">
        <v>83</v>
      </c>
      <c r="D63" s="31">
        <v>0</v>
      </c>
      <c r="E63" s="31"/>
      <c r="F63" s="36"/>
      <c r="G63" s="40"/>
      <c r="H63" s="39"/>
    </row>
    <row r="64" spans="1:8" ht="15" customHeight="1">
      <c r="A64" s="35">
        <v>56</v>
      </c>
      <c r="B64" s="35"/>
      <c r="C64" s="24" t="s">
        <v>84</v>
      </c>
      <c r="D64" s="31">
        <v>72057</v>
      </c>
      <c r="E64" s="31"/>
      <c r="F64" s="36"/>
      <c r="G64" s="40"/>
      <c r="H64" s="39"/>
    </row>
    <row r="65" spans="1:8" ht="15" customHeight="1">
      <c r="A65" s="35">
        <v>57</v>
      </c>
      <c r="B65" s="35"/>
      <c r="C65" s="24" t="s">
        <v>85</v>
      </c>
      <c r="D65" s="31">
        <v>310235</v>
      </c>
      <c r="E65" s="31"/>
      <c r="F65" s="36"/>
      <c r="G65" s="40"/>
      <c r="H65" s="39"/>
    </row>
    <row r="66" spans="1:8" ht="15" customHeight="1">
      <c r="A66" s="35">
        <v>58</v>
      </c>
      <c r="B66" s="35"/>
      <c r="C66" s="24" t="s">
        <v>86</v>
      </c>
      <c r="D66" s="31">
        <v>51932059</v>
      </c>
      <c r="E66" s="31"/>
      <c r="F66" s="36"/>
      <c r="G66" s="40"/>
      <c r="H66" s="39"/>
    </row>
    <row r="67" spans="1:8" ht="15" customHeight="1">
      <c r="A67" s="35">
        <v>59</v>
      </c>
      <c r="B67" s="35"/>
      <c r="C67" s="24" t="s">
        <v>87</v>
      </c>
      <c r="D67" s="31">
        <v>2989045</v>
      </c>
      <c r="E67" s="31"/>
      <c r="F67" s="36"/>
      <c r="G67" s="40"/>
      <c r="H67" s="39"/>
    </row>
    <row r="68" spans="1:8" ht="15" customHeight="1">
      <c r="A68" s="35">
        <v>60</v>
      </c>
      <c r="B68" s="35"/>
      <c r="C68" s="24" t="s">
        <v>88</v>
      </c>
      <c r="D68" s="31">
        <v>3241171</v>
      </c>
      <c r="E68" s="31"/>
      <c r="F68" s="36"/>
      <c r="G68" s="40"/>
      <c r="H68" s="39"/>
    </row>
    <row r="69" spans="1:8" ht="15" customHeight="1">
      <c r="A69" s="35">
        <v>61</v>
      </c>
      <c r="B69" s="35"/>
      <c r="C69" s="24" t="s">
        <v>89</v>
      </c>
      <c r="D69" s="31">
        <v>-424030394</v>
      </c>
      <c r="E69" s="31"/>
      <c r="F69" s="36"/>
      <c r="G69" s="40"/>
      <c r="H69" s="39"/>
    </row>
    <row r="70" spans="1:8" ht="15" customHeight="1">
      <c r="A70" s="35">
        <v>62</v>
      </c>
      <c r="B70" s="35"/>
      <c r="C70" s="24" t="s">
        <v>59</v>
      </c>
      <c r="D70" s="31">
        <v>-19226877</v>
      </c>
      <c r="E70" s="31"/>
      <c r="F70" s="36"/>
      <c r="G70" s="40"/>
      <c r="H70" s="39"/>
    </row>
    <row r="71" spans="1:8" ht="15" customHeight="1">
      <c r="A71" s="35">
        <v>63</v>
      </c>
      <c r="B71" s="35"/>
      <c r="C71" s="24" t="s">
        <v>26</v>
      </c>
      <c r="D71" s="31">
        <v>-12162833</v>
      </c>
      <c r="E71" s="31"/>
      <c r="F71" s="36"/>
      <c r="G71" s="40"/>
      <c r="H71" s="39"/>
    </row>
    <row r="72" spans="1:8" ht="15" customHeight="1">
      <c r="A72" s="35">
        <v>64</v>
      </c>
      <c r="B72" s="35"/>
      <c r="C72" s="24" t="s">
        <v>27</v>
      </c>
      <c r="D72" s="31">
        <v>-114835046</v>
      </c>
      <c r="E72" s="31"/>
      <c r="F72" s="36"/>
      <c r="G72" s="40"/>
      <c r="H72" s="39"/>
    </row>
    <row r="73" spans="1:8" ht="15" customHeight="1">
      <c r="A73" s="35">
        <v>65</v>
      </c>
      <c r="B73" s="35"/>
      <c r="C73" s="24" t="s">
        <v>28</v>
      </c>
      <c r="D73" s="31">
        <v>100939879</v>
      </c>
      <c r="E73" s="31"/>
      <c r="F73" s="36"/>
      <c r="G73" s="40"/>
      <c r="H73" s="39"/>
    </row>
    <row r="74" spans="1:8" ht="15" customHeight="1">
      <c r="A74" s="35" t="s">
        <v>29</v>
      </c>
      <c r="B74" s="35"/>
      <c r="C74" s="24" t="s">
        <v>30</v>
      </c>
      <c r="D74" s="47">
        <v>-22284363</v>
      </c>
      <c r="E74" s="47"/>
      <c r="F74" s="36"/>
      <c r="G74" s="40"/>
      <c r="H74" s="39"/>
    </row>
    <row r="75" spans="1:8" ht="15" customHeight="1">
      <c r="A75" s="35" t="s">
        <v>31</v>
      </c>
      <c r="B75" s="35"/>
      <c r="C75" s="24" t="s">
        <v>32</v>
      </c>
      <c r="D75" s="47">
        <v>62965301</v>
      </c>
      <c r="E75" s="47"/>
      <c r="F75" s="36"/>
      <c r="G75" s="40"/>
      <c r="H75" s="39"/>
    </row>
    <row r="76" spans="1:8" ht="15" customHeight="1">
      <c r="A76" s="35">
        <v>66</v>
      </c>
      <c r="B76" s="35"/>
      <c r="C76" s="24" t="s">
        <v>33</v>
      </c>
      <c r="D76" s="47">
        <v>-5499082</v>
      </c>
      <c r="E76" s="47"/>
      <c r="F76" s="36"/>
      <c r="G76" s="40"/>
      <c r="H76" s="39"/>
    </row>
    <row r="77" spans="1:8" ht="15" customHeight="1">
      <c r="A77" s="35">
        <v>67</v>
      </c>
      <c r="B77" s="35"/>
      <c r="C77" s="24" t="s">
        <v>105</v>
      </c>
      <c r="D77" s="31">
        <v>1759576</v>
      </c>
      <c r="E77" s="31"/>
      <c r="F77" s="36"/>
      <c r="G77" s="40"/>
      <c r="H77" s="39"/>
    </row>
    <row r="78" spans="1:8" ht="15" customHeight="1">
      <c r="A78" s="35">
        <v>68</v>
      </c>
      <c r="B78" s="35"/>
      <c r="D78" s="34"/>
      <c r="E78" s="36"/>
      <c r="F78" s="39"/>
      <c r="G78" s="39"/>
      <c r="H78" s="39"/>
    </row>
    <row r="79" spans="1:8" ht="15" customHeight="1">
      <c r="A79" s="35">
        <v>69</v>
      </c>
      <c r="B79" s="35"/>
      <c r="C79" s="24" t="s">
        <v>106</v>
      </c>
      <c r="D79" s="36">
        <f>SUM(D47:D78)</f>
        <v>1457115067</v>
      </c>
      <c r="E79" s="36"/>
      <c r="F79" s="36"/>
      <c r="G79" s="40"/>
      <c r="H79" s="39"/>
    </row>
    <row r="81" spans="1:7" ht="15" customHeight="1">
      <c r="A81" s="35">
        <v>70</v>
      </c>
      <c r="B81" s="35"/>
      <c r="C81" s="24" t="s">
        <v>107</v>
      </c>
      <c r="D81" s="62">
        <f>+D79+D43</f>
        <v>4064684347</v>
      </c>
      <c r="E81" s="61"/>
      <c r="G81" s="27"/>
    </row>
    <row r="82" spans="1:6" ht="15" customHeight="1">
      <c r="A82" s="35">
        <v>71</v>
      </c>
      <c r="B82" s="35"/>
      <c r="C82" s="24" t="s">
        <v>108</v>
      </c>
      <c r="D82" s="69">
        <f>+D22-D81</f>
        <v>70775776</v>
      </c>
      <c r="E82" s="60"/>
      <c r="F82" s="59"/>
    </row>
    <row r="83" spans="1:5" ht="15" customHeight="1">
      <c r="A83" s="35">
        <v>72</v>
      </c>
      <c r="B83" s="35"/>
      <c r="D83" s="31"/>
      <c r="E83" s="31"/>
    </row>
    <row r="84" spans="1:5" ht="15" customHeight="1">
      <c r="A84" s="35">
        <v>73</v>
      </c>
      <c r="B84" s="35"/>
      <c r="C84" s="24" t="s">
        <v>107</v>
      </c>
      <c r="D84" s="31">
        <f>+D81</f>
        <v>4064684347</v>
      </c>
      <c r="E84" s="31"/>
    </row>
    <row r="85" spans="1:6" ht="15" customHeight="1">
      <c r="A85" s="35">
        <v>74</v>
      </c>
      <c r="B85" s="35"/>
      <c r="C85" s="24" t="s">
        <v>109</v>
      </c>
      <c r="D85" s="31">
        <f>-D51-D52</f>
        <v>-121842044</v>
      </c>
      <c r="E85" s="31"/>
      <c r="F85" s="66"/>
    </row>
    <row r="86" spans="2:6" ht="15" customHeight="1">
      <c r="B86" s="35"/>
      <c r="C86" s="24" t="s">
        <v>110</v>
      </c>
      <c r="D86" s="31">
        <f>-D50</f>
        <v>0</v>
      </c>
      <c r="E86" s="31"/>
      <c r="F86" s="66"/>
    </row>
    <row r="87" spans="1:6" ht="15" customHeight="1">
      <c r="A87" s="35">
        <v>75</v>
      </c>
      <c r="B87" s="35"/>
      <c r="C87" s="24" t="s">
        <v>53</v>
      </c>
      <c r="D87" s="31">
        <f>-D53-D54</f>
        <v>-30892356</v>
      </c>
      <c r="E87" s="31"/>
      <c r="F87" s="66"/>
    </row>
    <row r="88" spans="1:5" ht="15" customHeight="1">
      <c r="A88" s="35">
        <v>76</v>
      </c>
      <c r="B88" s="35"/>
      <c r="C88" s="24" t="s">
        <v>54</v>
      </c>
      <c r="D88" s="34">
        <f>-D60</f>
        <v>0</v>
      </c>
      <c r="E88" s="36"/>
    </row>
    <row r="89" spans="1:5" ht="15" customHeight="1">
      <c r="A89" s="35">
        <v>77</v>
      </c>
      <c r="B89" s="35"/>
      <c r="C89" s="24" t="s">
        <v>5</v>
      </c>
      <c r="D89" s="31">
        <f>SUM(D84:D88)</f>
        <v>3911949947</v>
      </c>
      <c r="E89" s="31"/>
    </row>
    <row r="90" spans="1:5" ht="15" customHeight="1">
      <c r="A90" s="35">
        <v>78</v>
      </c>
      <c r="B90" s="35"/>
      <c r="D90" s="31"/>
      <c r="E90" s="31"/>
    </row>
    <row r="91" spans="1:6" ht="15" customHeight="1">
      <c r="A91" s="35">
        <v>79</v>
      </c>
      <c r="B91" s="35"/>
      <c r="C91" s="24" t="s">
        <v>55</v>
      </c>
      <c r="D91" s="37">
        <f>+D82/D89</f>
        <v>0.01809219876503701</v>
      </c>
      <c r="E91" s="37"/>
      <c r="F91" s="59"/>
    </row>
    <row r="92" spans="1:5" ht="15" customHeight="1">
      <c r="A92" s="35">
        <v>80</v>
      </c>
      <c r="B92" s="35"/>
      <c r="D92" s="31"/>
      <c r="E92" s="31"/>
    </row>
    <row r="93" spans="1:6" ht="15" customHeight="1">
      <c r="A93" s="35">
        <v>81</v>
      </c>
      <c r="B93" s="35"/>
      <c r="C93" s="24" t="s">
        <v>56</v>
      </c>
      <c r="D93" s="31">
        <f>+(D79+D85+D87+D88)*D91</f>
        <v>23599114.292635553</v>
      </c>
      <c r="E93" s="31"/>
      <c r="F93" s="59"/>
    </row>
    <row r="94" spans="1:5" ht="15" customHeight="1">
      <c r="A94" s="35">
        <v>82</v>
      </c>
      <c r="B94" s="35"/>
      <c r="D94" s="31"/>
      <c r="E94" s="31"/>
    </row>
    <row r="95" spans="1:6" ht="15" customHeight="1">
      <c r="A95" s="35">
        <v>83</v>
      </c>
      <c r="B95" s="35"/>
      <c r="C95" s="24" t="s">
        <v>57</v>
      </c>
      <c r="D95" s="71">
        <f>+D82-D93</f>
        <v>47176661.70736445</v>
      </c>
      <c r="E95" s="36"/>
      <c r="F95" s="59"/>
    </row>
    <row r="96" spans="4:5" ht="15" customHeight="1">
      <c r="D96" s="31"/>
      <c r="E96" s="31"/>
    </row>
  </sheetData>
  <printOptions horizontalCentered="1"/>
  <pageMargins left="0.15" right="0.15" top="0.55" bottom="0.76" header="0.45" footer="0.18"/>
  <pageSetup fitToHeight="2" horizontalDpi="600" verticalDpi="600" orientation="portrait" scale="90" r:id="rId1"/>
  <headerFooter alignWithMargins="0">
    <oddHeader>&amp;R
</oddHeader>
    <oddFooter>&amp;L&amp;8&amp;F  &amp;A
&amp;D
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PSE</cp:lastModifiedBy>
  <cp:lastPrinted>2001-11-26T05:49:25Z</cp:lastPrinted>
  <dcterms:created xsi:type="dcterms:W3CDTF">1999-04-09T16:35:24Z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