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Budget &amp; Administration\Reporting\WUTC\2024 Reporting\April 1 Filing\"/>
    </mc:Choice>
  </mc:AlternateContent>
  <bookViews>
    <workbookView xWindow="0" yWindow="0" windowWidth="25200" windowHeight="11235"/>
  </bookViews>
  <sheets>
    <sheet name="2024 Sector View Electric" sheetId="1" r:id="rId1"/>
    <sheet name="2024 Sector View Gas" sheetId="2" r:id="rId2"/>
  </sheets>
  <externalReferences>
    <externalReference r:id="rId3"/>
    <externalReference r:id="rId4"/>
    <externalReference r:id="rId5"/>
    <externalReference r:id="rId6"/>
    <externalReference r:id="rId7"/>
  </externalReferences>
  <definedNames>
    <definedName name="ABS_Elec_totbudget_2015">'[1]2015 Sector View Elect'!$S$71</definedName>
    <definedName name="BEM_2yGas_Budget" comment="This is the sum of the 2, single-year BEM gas budgets." localSheetId="0">#REF!</definedName>
    <definedName name="BEM_2yGas_Budget" comment="This is the sum of the 2, single-year BEM gas budgets." localSheetId="1">#REF!</definedName>
    <definedName name="BEM_2yGas_Budget" comment="This is the sum of the 2, single-year BEM gas budgets.">#REF!</definedName>
    <definedName name="BEM_2yrElectric_Budget" comment="This is the sum of the 2, single-year BEM electirc budgets." localSheetId="0">#REF!</definedName>
    <definedName name="BEM_2yrElectric_Budget" comment="This is the sum of the 2, single-year BEM electirc budgets." localSheetId="1">#REF!</definedName>
    <definedName name="BEM_2yrElectric_Budget" comment="This is the sum of the 2, single-year BEM electirc budgets.">#REF!</definedName>
    <definedName name="brochr_elec_totbudget_2015">'[1]2015 Sector View Elect'!$S$66</definedName>
    <definedName name="ciloadctr_elec_totbudget_2015">'[1]2015 Sector View Elect'!$S$96</definedName>
    <definedName name="eductn_elec_totbudget_2015">'[1]2015 Sector View Elect'!$S$67</definedName>
    <definedName name="eecomm_elec_totbudget_2015">'[1]2015 Sector View Elect'!$S$75</definedName>
    <definedName name="ElecVehclChgIncent_Elect_2015">'[1]2015 Sector View Elect'!$S$94</definedName>
    <definedName name="enrgyadv_elec_totbudget_2015">'[1]2015 Sector View Elect'!$S$64</definedName>
    <definedName name="events_elec_totbudget_2015">'[1]2015 Sector View Elect'!$S$65</definedName>
    <definedName name="fuelconv_elec_totsavings_2015">'[1]2015 Sector View Elect'!$T$21</definedName>
    <definedName name="hmappl_elec_totsavings_2015">'[1]2015 Sector View Elect'!$T$14</definedName>
    <definedName name="hmenrgyrpts_elec_totsavings_2015">'[1]2015 Sector View Elect'!$T$18</definedName>
    <definedName name="homep_elec_totsavings_2015">'[1]2015 Sector View Elect'!$T$8</definedName>
    <definedName name="lighting_elec_totsavings_2015">'[1]2015 Sector View Elect'!$T$16</definedName>
    <definedName name="liw_elec_totsavings_2015">'[1]2015 Sector View Elect'!$T$7</definedName>
    <definedName name="lu_labor_title">[2]lookups!$H$6:$H$18</definedName>
    <definedName name="lu_m_life">[2]lookups!$F$6:$F$35</definedName>
    <definedName name="lu_unit_type">[2]lookups!$D$6:$D$11</definedName>
    <definedName name="mfnewconst_elec_totsavings_2015">'[1]2015 Sector View Elect'!$T$23</definedName>
    <definedName name="mftretro_elec_totsavings_2015">'[1]2015 Sector View Elect'!$T$22</definedName>
    <definedName name="MHDS_2015_totsavings_elec">'[1]2015 Sector View Elect'!$T$17</definedName>
    <definedName name="mktint_elec_totbudget_2015">'[1]2015 Sector View Elect'!$S$70</definedName>
    <definedName name="netmtr_elec_totbudget_2015">'[1]2015 Sector View Elect'!$S$93</definedName>
    <definedName name="onlineex_elec_totbudget_2015">'[1]2015 Sector View Elect'!$S$69</definedName>
    <definedName name="OthElec_2015_Totbudget_E">'[1]2015 Sector View Elect'!$S$98</definedName>
    <definedName name="OthElectric_2yrElectirc_Budget" comment="This is the sum of the 2, single-year Other Electric electric budgets." localSheetId="0">#REF!</definedName>
    <definedName name="OthElectric_2yrElectirc_Budget" comment="This is the sum of the 2, single-year Other Electric electric budgets." localSheetId="1">#REF!</definedName>
    <definedName name="OthElectric_2yrElectirc_Budget" comment="This is the sum of the 2, single-year Other Electric electric budgets.">#REF!</definedName>
    <definedName name="Pilots_2yrElec_Budget" comment="This is the sum of the 2, single-year electirc Pilot budgets.">#REF!</definedName>
    <definedName name="Pilots_2yrElectric_Budget" comment="This is the sum of the 2, single-year electirc Pilot budgets." localSheetId="0">#REF!</definedName>
    <definedName name="Pilots_2yrElectric_Budget" comment="This is the sum of the 2, single-year electirc Pilot budgets." localSheetId="1">#REF!</definedName>
    <definedName name="Pilots_2yrElectric_Budget" comment="This is the sum of the 2, single-year electirc Pilot budgets.">#REF!</definedName>
    <definedName name="Pilots_2yrGas_Budgets" comment="This is the sum of the 2, single-year gas Pilots budgets." localSheetId="0">#REF!</definedName>
    <definedName name="Pilots_2yrGas_Budgets" comment="This is the sum of the 2, single-year gas Pilots budgets." localSheetId="1">#REF!</definedName>
    <definedName name="Pilots_2yrGas_Budgets" comment="This is the sum of the 2, single-year gas Pilots budgets.">#REF!</definedName>
    <definedName name="PortSupp_2015_Totbudget_E">'[1]2015 Sector View Elect'!$S$77</definedName>
    <definedName name="PortSupp_2yrElectric_Budget" comment="This is the sum of the 2, single-year electric Portfolio Support budgets." localSheetId="0">#REF!,#REF!,#REF!</definedName>
    <definedName name="PortSupp_2yrElectric_Budget" comment="This is the sum of the 2, single-year electric Portfolio Support budgets." localSheetId="1">#REF!,#REF!,#REF!</definedName>
    <definedName name="PortSupp_2yrElectric_Budget" comment="This is the sum of the 2, single-year electric Portfolio Support budgets.">#REF!,#REF!,#REF!</definedName>
    <definedName name="PortSupp_2yrGas_Budgets" comment="This is the sum of the 2, single-year Portfolio Support gas budgets." localSheetId="0">#REF!,#REF!,#REF!</definedName>
    <definedName name="PortSupp_2yrGas_Budgets" comment="This is the sum of the 2, single-year Portfolio Support gas budgets." localSheetId="1">#REF!,#REF!,#REF!</definedName>
    <definedName name="PortSupp_2yrGas_Budgets" comment="This is the sum of the 2, single-year Portfolio Support gas budgets.">#REF!,#REF!,#REF!</definedName>
    <definedName name="PrgmsvcAnalytics_Totbudget_Elec_2015">'[1]2015 Sector View Elect'!$S$73</definedName>
    <definedName name="prgmsvcSyst_elec_totbudget_2015">'[1]2015 Sector View Elect'!$S$72</definedName>
    <definedName name="RebtProc_Elec_TotBudget_2015">'[1]2015 Sector View Elect'!$S$74</definedName>
    <definedName name="ref_labor_rows">'[3]1_LOOKUPS'!$P$15</definedName>
    <definedName name="ref_labor_start">INDEX([3]!T_LABOR_OPTIONS[Labor_Name],1,1)</definedName>
    <definedName name="Regional_2yrElectric_Budget" comment="This is the sum of the 2, single-year electric regional budgets." localSheetId="0">#REF!</definedName>
    <definedName name="Regional_2yrElectric_Budget" comment="This is the sum of the 2, single-year electric regional budgets." localSheetId="1">#REF!</definedName>
    <definedName name="Regional_2yrElectric_Budget" comment="This is the sum of the 2, single-year electric regional budgets.">#REF!</definedName>
    <definedName name="Regional_2yrGas_Budgets" comment="This is the sum of the 2, single-year Regional gas budgets." localSheetId="0">#REF!</definedName>
    <definedName name="Regional_2yrGas_Budgets" comment="This is the sum of the 2, single-year Regional gas budgets." localSheetId="1">#REF!</definedName>
    <definedName name="Regional_2yrGas_Budgets" comment="This is the sum of the 2, single-year Regional gas budgets.">#REF!</definedName>
    <definedName name="REM_2yrElectric_Budget" comment="This is the total 2-year REM electric budget, summing the 2, single-year budgets." localSheetId="0">#REF!</definedName>
    <definedName name="REM_2yrElectric_Budget" comment="This is the total 2-year REM electric budget, summing the 2, single-year budgets." localSheetId="1">#REF!</definedName>
    <definedName name="REM_2yrElectric_Budget" comment="This is the total 2-year REM electric budget, summing the 2, single-year budgets.">#REF!</definedName>
    <definedName name="REM_2yrGas_Budget" comment="This is the sum of the 2, single-year REM gas budgets." localSheetId="0">#REF!</definedName>
    <definedName name="REM_2yrGas_Budget" comment="This is the sum of the 2, single-year REM gas budgets." localSheetId="1">#REF!</definedName>
    <definedName name="REM_2yrGas_Budget" comment="This is the sum of the 2, single-year REM gas budgets.">#REF!</definedName>
    <definedName name="Res_and_Compl_2yrElectric_Budget" comment="This is the sum of the 2, single-year electric Research &amp; Compliance electric budgets." localSheetId="0">#REF!</definedName>
    <definedName name="Res_and_Compl_2yrElectric_Budget" comment="This is the sum of the 2, single-year electric Research &amp; Compliance electric budgets." localSheetId="1">#REF!</definedName>
    <definedName name="Res_and_Compl_2yrElectric_Budget" comment="This is the sum of the 2, single-year electric Research &amp; Compliance electric budgets.">#REF!</definedName>
    <definedName name="Res_Compl_2yrGas_Budget" comment="This is the sum of the 2, single-year gas budgets for Research &amp; Compliance." localSheetId="0">#REF!</definedName>
    <definedName name="Res_Compl_2yrGas_Budget" comment="This is the sum of the 2, single-year gas budgets for Research &amp; Compliance." localSheetId="1">#REF!</definedName>
    <definedName name="Res_Compl_2yrGas_Budget" comment="This is the sum of the 2, single-year gas budgets for Research &amp; Compliance.">#REF!</definedName>
    <definedName name="resdr_elec_totbudget_2015">'[1]2015 Sector View Elect'!$S$97</definedName>
    <definedName name="sfnewconst_elec_totsavings_2015">'[1]2015 Sector View Elect'!$T$19</definedName>
    <definedName name="sfspcht_elec_totsavings_2015">'[1]2015 Sector View Elect'!$T$12</definedName>
    <definedName name="sfwtrht_elec_totsavings_2015">'[1]2015 Sector View Elect'!$T$9</definedName>
    <definedName name="SFWx_ARRA_Totsavings_2015_Elec">'[1]2015 Sector View Elect'!$T$11</definedName>
    <definedName name="sfwx_elec_totsavings_2015">'[1]2015 Sector View Elect'!$T$10</definedName>
    <definedName name="shwrhd_elec_totsavings_2015">'[1]2015 Sector View Elect'!$T$15</definedName>
    <definedName name="trdallysupp_elec_totbudget_2015">'[1]2015 Sector View Elect'!$S$76</definedName>
    <definedName name="val_dual">[4]lookups!$B$44:$B$45</definedName>
    <definedName name="val_notes">'[3]1_LOOKUPS'!$P$20:$P$22</definedName>
    <definedName name="val_Y1">[5]LOOKUPS!$B$4</definedName>
    <definedName name="val_Y2">[5]LOOKUPS!$B$5</definedName>
    <definedName name="Z_074EB09C_6289_46D7_9513_012B68BCA7BF_.wvu.Rows" localSheetId="0" hidden="1">'2024 Sector View Electric'!#REF!</definedName>
    <definedName name="Z_074EB09C_6289_46D7_9513_012B68BCA7BF_.wvu.Rows" localSheetId="1" hidden="1">'2024 Sector View Gas'!#REF!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9" i="2" l="1"/>
  <c r="H215" i="2"/>
  <c r="I215" i="2"/>
  <c r="J215" i="2"/>
  <c r="K215" i="2"/>
  <c r="L215" i="2"/>
  <c r="M215" i="2"/>
  <c r="N215" i="2"/>
  <c r="O215" i="2"/>
  <c r="P215" i="2"/>
  <c r="H216" i="2"/>
  <c r="I216" i="2"/>
  <c r="J216" i="2"/>
  <c r="K216" i="2"/>
  <c r="L216" i="2"/>
  <c r="M216" i="2"/>
  <c r="N216" i="2"/>
  <c r="O216" i="2"/>
  <c r="P216" i="2"/>
  <c r="G215" i="2"/>
  <c r="G216" i="2"/>
  <c r="H128" i="2"/>
  <c r="I128" i="2"/>
  <c r="J128" i="2"/>
  <c r="K128" i="2"/>
  <c r="L128" i="2"/>
  <c r="M128" i="2"/>
  <c r="N128" i="2"/>
  <c r="O128" i="2"/>
  <c r="P128" i="2"/>
  <c r="Q128" i="2"/>
  <c r="H129" i="2"/>
  <c r="I129" i="2"/>
  <c r="J129" i="2"/>
  <c r="K129" i="2"/>
  <c r="L129" i="2"/>
  <c r="M129" i="2"/>
  <c r="N129" i="2"/>
  <c r="O129" i="2"/>
  <c r="Q129" i="2"/>
  <c r="G128" i="2"/>
  <c r="G129" i="2"/>
  <c r="Q215" i="2" l="1"/>
  <c r="Q216" i="2"/>
  <c r="O249" i="1"/>
  <c r="P249" i="1"/>
  <c r="G249" i="1"/>
  <c r="H249" i="1"/>
  <c r="I249" i="1"/>
  <c r="J249" i="1"/>
  <c r="K249" i="1"/>
  <c r="L249" i="1"/>
  <c r="M249" i="1"/>
  <c r="N249" i="1"/>
  <c r="P56" i="1"/>
  <c r="G57" i="1"/>
  <c r="H57" i="1"/>
  <c r="I57" i="1"/>
  <c r="J57" i="1"/>
  <c r="K57" i="1"/>
  <c r="L57" i="1"/>
  <c r="M57" i="1"/>
  <c r="N57" i="1"/>
  <c r="O57" i="1"/>
  <c r="Q57" i="1"/>
  <c r="Q56" i="1"/>
  <c r="G250" i="1"/>
  <c r="H250" i="1"/>
  <c r="I250" i="1"/>
  <c r="J250" i="1"/>
  <c r="K250" i="1"/>
  <c r="L250" i="1"/>
  <c r="M250" i="1"/>
  <c r="N250" i="1"/>
  <c r="O250" i="1"/>
  <c r="P247" i="1"/>
  <c r="P250" i="1" s="1"/>
  <c r="Q54" i="2" l="1"/>
  <c r="G103" i="1" l="1"/>
  <c r="G54" i="2" l="1"/>
  <c r="H54" i="2"/>
  <c r="I54" i="2"/>
  <c r="J54" i="2"/>
  <c r="K54" i="2"/>
  <c r="L54" i="2"/>
  <c r="M54" i="2"/>
  <c r="N54" i="2"/>
  <c r="O54" i="2"/>
  <c r="P53" i="2"/>
  <c r="G53" i="2"/>
  <c r="H53" i="2"/>
  <c r="I53" i="2"/>
  <c r="J53" i="2"/>
  <c r="K53" i="2"/>
  <c r="L53" i="2"/>
  <c r="M53" i="2"/>
  <c r="N53" i="2"/>
  <c r="O53" i="2"/>
  <c r="P51" i="2"/>
  <c r="P24" i="2"/>
  <c r="P24" i="1"/>
  <c r="P57" i="1" s="1"/>
  <c r="P54" i="2" l="1"/>
  <c r="Q154" i="1"/>
  <c r="Q61" i="1" l="1"/>
  <c r="Q94" i="1"/>
  <c r="Q83" i="2" l="1"/>
  <c r="J59" i="2"/>
  <c r="G208" i="2"/>
  <c r="H208" i="2"/>
  <c r="I208" i="2"/>
  <c r="J208" i="2"/>
  <c r="K208" i="2"/>
  <c r="L208" i="2"/>
  <c r="M208" i="2"/>
  <c r="N208" i="2"/>
  <c r="O208" i="2"/>
  <c r="P208" i="2"/>
  <c r="Q208" i="2"/>
  <c r="Q207" i="2"/>
  <c r="Q185" i="2"/>
  <c r="Q184" i="2"/>
  <c r="G118" i="2"/>
  <c r="H118" i="2"/>
  <c r="I118" i="2"/>
  <c r="J118" i="2"/>
  <c r="K118" i="2"/>
  <c r="L118" i="2"/>
  <c r="M118" i="2"/>
  <c r="N118" i="2"/>
  <c r="O118" i="2"/>
  <c r="P118" i="2"/>
  <c r="Q118" i="2"/>
  <c r="G164" i="2"/>
  <c r="G185" i="2" s="1"/>
  <c r="H164" i="2"/>
  <c r="H185" i="2" s="1"/>
  <c r="I164" i="2"/>
  <c r="I185" i="2" s="1"/>
  <c r="J164" i="2"/>
  <c r="J185" i="2" s="1"/>
  <c r="K164" i="2"/>
  <c r="K185" i="2" s="1"/>
  <c r="L164" i="2"/>
  <c r="L185" i="2" s="1"/>
  <c r="M164" i="2"/>
  <c r="M185" i="2" s="1"/>
  <c r="N164" i="2"/>
  <c r="N185" i="2" s="1"/>
  <c r="O164" i="2"/>
  <c r="O185" i="2" s="1"/>
  <c r="P164" i="2"/>
  <c r="P185" i="2" s="1"/>
  <c r="Q59" i="2"/>
  <c r="J74" i="2"/>
  <c r="Q74" i="2"/>
  <c r="Q103" i="1"/>
  <c r="Q85" i="1"/>
  <c r="K83" i="2" l="1"/>
  <c r="H59" i="2"/>
  <c r="L59" i="2"/>
  <c r="Q124" i="1"/>
  <c r="M74" i="2"/>
  <c r="I83" i="2"/>
  <c r="N59" i="2"/>
  <c r="N74" i="2"/>
  <c r="J83" i="2"/>
  <c r="J101" i="2" s="1"/>
  <c r="J219" i="2" s="1"/>
  <c r="O59" i="2"/>
  <c r="G74" i="2"/>
  <c r="O74" i="2"/>
  <c r="M83" i="2"/>
  <c r="H74" i="2"/>
  <c r="N83" i="2"/>
  <c r="L83" i="2"/>
  <c r="G83" i="2"/>
  <c r="O83" i="2"/>
  <c r="H83" i="2"/>
  <c r="P83" i="2"/>
  <c r="Q101" i="2"/>
  <c r="Q219" i="2" s="1"/>
  <c r="P59" i="2"/>
  <c r="P74" i="2"/>
  <c r="I74" i="2"/>
  <c r="M59" i="2"/>
  <c r="L74" i="2"/>
  <c r="K59" i="2"/>
  <c r="I59" i="2"/>
  <c r="G59" i="2"/>
  <c r="K74" i="2"/>
  <c r="L101" i="2" l="1"/>
  <c r="L219" i="2" s="1"/>
  <c r="Q254" i="1"/>
  <c r="H101" i="2"/>
  <c r="H219" i="2" s="1"/>
  <c r="O101" i="2"/>
  <c r="O219" i="2" s="1"/>
  <c r="P101" i="2"/>
  <c r="P219" i="2" s="1"/>
  <c r="G101" i="2"/>
  <c r="G219" i="2" s="1"/>
  <c r="N101" i="2"/>
  <c r="N219" i="2" s="1"/>
  <c r="I101" i="2"/>
  <c r="I219" i="2" s="1"/>
  <c r="M101" i="2"/>
  <c r="M219" i="2" s="1"/>
  <c r="K101" i="2"/>
  <c r="K219" i="2" s="1"/>
  <c r="P128" i="1" l="1"/>
  <c r="P140" i="1" s="1"/>
  <c r="O128" i="1"/>
  <c r="O140" i="1" s="1"/>
  <c r="N128" i="1"/>
  <c r="N140" i="1" s="1"/>
  <c r="M128" i="1"/>
  <c r="M140" i="1" s="1"/>
  <c r="L128" i="1"/>
  <c r="L140" i="1" s="1"/>
  <c r="K128" i="1"/>
  <c r="K140" i="1" s="1"/>
  <c r="J128" i="1"/>
  <c r="J140" i="1" s="1"/>
  <c r="I128" i="1"/>
  <c r="I140" i="1" s="1"/>
  <c r="H128" i="1"/>
  <c r="H140" i="1" s="1"/>
  <c r="G128" i="1"/>
  <c r="G140" i="1" s="1"/>
  <c r="N85" i="1" l="1"/>
  <c r="J94" i="1"/>
  <c r="H154" i="1"/>
  <c r="P154" i="1"/>
  <c r="H61" i="1"/>
  <c r="P61" i="1"/>
  <c r="L85" i="1"/>
  <c r="H94" i="1"/>
  <c r="P94" i="1"/>
  <c r="L103" i="1"/>
  <c r="N154" i="1"/>
  <c r="H189" i="1"/>
  <c r="H210" i="1" s="1"/>
  <c r="P189" i="1"/>
  <c r="P210" i="1" s="1"/>
  <c r="L233" i="1"/>
  <c r="G85" i="1"/>
  <c r="O85" i="1"/>
  <c r="K94" i="1"/>
  <c r="H85" i="1"/>
  <c r="P85" i="1"/>
  <c r="L94" i="1"/>
  <c r="I61" i="1"/>
  <c r="M85" i="1"/>
  <c r="I94" i="1"/>
  <c r="M103" i="1"/>
  <c r="G154" i="1"/>
  <c r="O154" i="1"/>
  <c r="I189" i="1"/>
  <c r="I210" i="1" s="1"/>
  <c r="M233" i="1"/>
  <c r="J61" i="1"/>
  <c r="N103" i="1"/>
  <c r="J189" i="1"/>
  <c r="J210" i="1" s="1"/>
  <c r="N233" i="1"/>
  <c r="I154" i="1"/>
  <c r="L61" i="1"/>
  <c r="H103" i="1"/>
  <c r="P103" i="1"/>
  <c r="J154" i="1"/>
  <c r="L189" i="1"/>
  <c r="L210" i="1" s="1"/>
  <c r="H233" i="1"/>
  <c r="P233" i="1"/>
  <c r="I85" i="1"/>
  <c r="M94" i="1"/>
  <c r="N61" i="1"/>
  <c r="J85" i="1"/>
  <c r="N94" i="1"/>
  <c r="J103" i="1"/>
  <c r="L154" i="1"/>
  <c r="N189" i="1"/>
  <c r="N210" i="1" s="1"/>
  <c r="J233" i="1"/>
  <c r="O103" i="1"/>
  <c r="K189" i="1"/>
  <c r="K210" i="1" s="1"/>
  <c r="G233" i="1"/>
  <c r="O233" i="1"/>
  <c r="K61" i="1"/>
  <c r="M61" i="1"/>
  <c r="I103" i="1"/>
  <c r="K154" i="1"/>
  <c r="M189" i="1"/>
  <c r="M210" i="1" s="1"/>
  <c r="I233" i="1"/>
  <c r="G61" i="1"/>
  <c r="O61" i="1"/>
  <c r="K85" i="1"/>
  <c r="G94" i="1"/>
  <c r="O94" i="1"/>
  <c r="K103" i="1"/>
  <c r="M154" i="1"/>
  <c r="G189" i="1"/>
  <c r="G210" i="1" s="1"/>
  <c r="O189" i="1"/>
  <c r="O210" i="1" s="1"/>
  <c r="K233" i="1"/>
  <c r="G124" i="1" l="1"/>
  <c r="L124" i="1"/>
  <c r="L254" i="1" s="1"/>
  <c r="O124" i="1"/>
  <c r="O254" i="1" s="1"/>
  <c r="G254" i="1"/>
  <c r="P124" i="1"/>
  <c r="H124" i="1"/>
  <c r="H254" i="1" s="1"/>
  <c r="I124" i="1"/>
  <c r="I254" i="1" s="1"/>
  <c r="J124" i="1"/>
  <c r="J254" i="1" s="1"/>
  <c r="M124" i="1"/>
  <c r="M254" i="1" s="1"/>
  <c r="N124" i="1"/>
  <c r="N254" i="1" s="1"/>
  <c r="K124" i="1"/>
  <c r="K254" i="1" s="1"/>
  <c r="P254" i="1" l="1"/>
  <c r="N207" i="2"/>
  <c r="J163" i="2"/>
  <c r="Q111" i="2"/>
  <c r="P111" i="2"/>
  <c r="O111" i="2"/>
  <c r="N111" i="2"/>
  <c r="M111" i="2"/>
  <c r="L111" i="2"/>
  <c r="K111" i="2"/>
  <c r="J111" i="2"/>
  <c r="I111" i="2"/>
  <c r="H111" i="2"/>
  <c r="G111" i="2"/>
  <c r="Q105" i="2"/>
  <c r="P105" i="2"/>
  <c r="O105" i="2"/>
  <c r="N105" i="2"/>
  <c r="M105" i="2"/>
  <c r="L105" i="2"/>
  <c r="K105" i="2"/>
  <c r="J105" i="2"/>
  <c r="I105" i="2"/>
  <c r="H105" i="2"/>
  <c r="G105" i="2"/>
  <c r="Q82" i="2"/>
  <c r="P82" i="2"/>
  <c r="I82" i="2"/>
  <c r="H82" i="2"/>
  <c r="O73" i="2"/>
  <c r="I73" i="2"/>
  <c r="G73" i="2"/>
  <c r="Q53" i="2"/>
  <c r="I232" i="1"/>
  <c r="L188" i="1"/>
  <c r="Q153" i="1"/>
  <c r="P153" i="1"/>
  <c r="I153" i="1"/>
  <c r="H153" i="1"/>
  <c r="Q133" i="1"/>
  <c r="P133" i="1"/>
  <c r="O133" i="1"/>
  <c r="N133" i="1"/>
  <c r="M133" i="1"/>
  <c r="L133" i="1"/>
  <c r="K133" i="1"/>
  <c r="J133" i="1"/>
  <c r="I133" i="1"/>
  <c r="H133" i="1"/>
  <c r="G133" i="1"/>
  <c r="Q127" i="1"/>
  <c r="P127" i="1"/>
  <c r="O127" i="1"/>
  <c r="N127" i="1"/>
  <c r="M127" i="1"/>
  <c r="L127" i="1"/>
  <c r="K127" i="1"/>
  <c r="J127" i="1"/>
  <c r="I127" i="1"/>
  <c r="H127" i="1"/>
  <c r="G127" i="1"/>
  <c r="O93" i="1"/>
  <c r="N93" i="1"/>
  <c r="J93" i="1"/>
  <c r="G93" i="1"/>
  <c r="P84" i="1"/>
  <c r="M84" i="1"/>
  <c r="L84" i="1"/>
  <c r="H84" i="1"/>
  <c r="J56" i="1"/>
  <c r="K56" i="1" l="1"/>
  <c r="I60" i="1"/>
  <c r="Q102" i="1"/>
  <c r="L56" i="1"/>
  <c r="N84" i="1"/>
  <c r="H93" i="1"/>
  <c r="P93" i="1"/>
  <c r="J153" i="1"/>
  <c r="M188" i="1"/>
  <c r="M209" i="1" s="1"/>
  <c r="J232" i="1"/>
  <c r="Q60" i="1"/>
  <c r="M56" i="1"/>
  <c r="G84" i="1"/>
  <c r="O84" i="1"/>
  <c r="Q73" i="2"/>
  <c r="I102" i="1"/>
  <c r="N56" i="1"/>
  <c r="G188" i="1"/>
  <c r="G209" i="1" s="1"/>
  <c r="O56" i="1"/>
  <c r="I84" i="1"/>
  <c r="Q84" i="1"/>
  <c r="K93" i="1"/>
  <c r="M153" i="1"/>
  <c r="L209" i="1"/>
  <c r="H56" i="1"/>
  <c r="G56" i="1"/>
  <c r="I56" i="1"/>
  <c r="I163" i="2"/>
  <c r="I184" i="2" s="1"/>
  <c r="K60" i="1"/>
  <c r="I93" i="1"/>
  <c r="Q93" i="1"/>
  <c r="K102" i="1"/>
  <c r="K153" i="1"/>
  <c r="N188" i="1"/>
  <c r="N209" i="1" s="1"/>
  <c r="K232" i="1"/>
  <c r="J82" i="2"/>
  <c r="L60" i="1"/>
  <c r="L102" i="1"/>
  <c r="L153" i="1"/>
  <c r="O188" i="1"/>
  <c r="O209" i="1" s="1"/>
  <c r="L232" i="1"/>
  <c r="K82" i="2"/>
  <c r="J60" i="1"/>
  <c r="M60" i="1"/>
  <c r="M102" i="1"/>
  <c r="H188" i="1"/>
  <c r="H209" i="1" s="1"/>
  <c r="P188" i="1"/>
  <c r="P209" i="1" s="1"/>
  <c r="M232" i="1"/>
  <c r="L82" i="2"/>
  <c r="N60" i="1"/>
  <c r="J84" i="1"/>
  <c r="L93" i="1"/>
  <c r="N102" i="1"/>
  <c r="N153" i="1"/>
  <c r="I188" i="1"/>
  <c r="I209" i="1" s="1"/>
  <c r="N232" i="1"/>
  <c r="M82" i="2"/>
  <c r="M207" i="2"/>
  <c r="G60" i="1"/>
  <c r="O60" i="1"/>
  <c r="K84" i="1"/>
  <c r="M93" i="1"/>
  <c r="G102" i="1"/>
  <c r="O102" i="1"/>
  <c r="G153" i="1"/>
  <c r="O153" i="1"/>
  <c r="J188" i="1"/>
  <c r="J209" i="1" s="1"/>
  <c r="G232" i="1"/>
  <c r="O232" i="1"/>
  <c r="N82" i="2"/>
  <c r="J102" i="1"/>
  <c r="H60" i="1"/>
  <c r="P60" i="1"/>
  <c r="H102" i="1"/>
  <c r="P102" i="1"/>
  <c r="K188" i="1"/>
  <c r="K209" i="1" s="1"/>
  <c r="H232" i="1"/>
  <c r="P232" i="1"/>
  <c r="G82" i="2"/>
  <c r="O82" i="2"/>
  <c r="K163" i="2"/>
  <c r="K184" i="2" s="1"/>
  <c r="M58" i="2"/>
  <c r="L163" i="2"/>
  <c r="L184" i="2" s="1"/>
  <c r="H207" i="2"/>
  <c r="P207" i="2"/>
  <c r="O207" i="2"/>
  <c r="N58" i="2"/>
  <c r="M163" i="2"/>
  <c r="M184" i="2" s="1"/>
  <c r="I207" i="2"/>
  <c r="G58" i="2"/>
  <c r="K73" i="2"/>
  <c r="J184" i="2"/>
  <c r="N163" i="2"/>
  <c r="N184" i="2" s="1"/>
  <c r="J207" i="2"/>
  <c r="H58" i="2"/>
  <c r="P58" i="2"/>
  <c r="L73" i="2"/>
  <c r="G117" i="2"/>
  <c r="G163" i="2"/>
  <c r="G184" i="2" s="1"/>
  <c r="O163" i="2"/>
  <c r="O184" i="2" s="1"/>
  <c r="K207" i="2"/>
  <c r="G207" i="2"/>
  <c r="I58" i="2"/>
  <c r="Q58" i="2"/>
  <c r="M73" i="2"/>
  <c r="H163" i="2"/>
  <c r="H184" i="2" s="1"/>
  <c r="P163" i="2"/>
  <c r="P184" i="2" s="1"/>
  <c r="L207" i="2"/>
  <c r="J73" i="2"/>
  <c r="O58" i="2"/>
  <c r="J58" i="2"/>
  <c r="N73" i="2"/>
  <c r="K58" i="2"/>
  <c r="L58" i="2"/>
  <c r="H73" i="2"/>
  <c r="P73" i="2"/>
  <c r="H117" i="2"/>
  <c r="P117" i="2"/>
  <c r="J117" i="2"/>
  <c r="K117" i="2"/>
  <c r="I117" i="2"/>
  <c r="Q117" i="2"/>
  <c r="M117" i="2"/>
  <c r="O117" i="2"/>
  <c r="N117" i="2"/>
  <c r="I139" i="1"/>
  <c r="Q139" i="1"/>
  <c r="O139" i="1"/>
  <c r="L139" i="1"/>
  <c r="G139" i="1"/>
  <c r="P139" i="1"/>
  <c r="L117" i="2"/>
  <c r="H139" i="1"/>
  <c r="K139" i="1"/>
  <c r="M139" i="1"/>
  <c r="N139" i="1"/>
  <c r="J139" i="1"/>
  <c r="N123" i="1" l="1"/>
  <c r="K123" i="1"/>
  <c r="J123" i="1"/>
  <c r="J253" i="1" s="1"/>
  <c r="G123" i="1"/>
  <c r="G253" i="1" s="1"/>
  <c r="Q123" i="1"/>
  <c r="O123" i="1"/>
  <c r="O253" i="1" s="1"/>
  <c r="I123" i="1"/>
  <c r="I253" i="1" s="1"/>
  <c r="P123" i="1"/>
  <c r="P253" i="1" s="1"/>
  <c r="L123" i="1"/>
  <c r="L253" i="1" s="1"/>
  <c r="H123" i="1"/>
  <c r="H253" i="1" s="1"/>
  <c r="G100" i="2"/>
  <c r="G218" i="2" s="1"/>
  <c r="M123" i="1"/>
  <c r="M253" i="1" s="1"/>
  <c r="N253" i="1"/>
  <c r="K253" i="1"/>
  <c r="O100" i="2"/>
  <c r="O218" i="2" s="1"/>
  <c r="N100" i="2"/>
  <c r="N218" i="2" s="1"/>
  <c r="P100" i="2"/>
  <c r="P218" i="2" s="1"/>
  <c r="M100" i="2"/>
  <c r="M218" i="2" s="1"/>
  <c r="J100" i="2"/>
  <c r="J218" i="2" s="1"/>
  <c r="Q100" i="2"/>
  <c r="Q218" i="2" s="1"/>
  <c r="H100" i="2"/>
  <c r="H218" i="2" s="1"/>
  <c r="K100" i="2"/>
  <c r="K218" i="2" s="1"/>
  <c r="L100" i="2"/>
  <c r="L218" i="2" s="1"/>
  <c r="I100" i="2"/>
  <c r="I218" i="2" s="1"/>
  <c r="Q253" i="1" l="1"/>
  <c r="Q256" i="1" l="1"/>
</calcChain>
</file>

<file path=xl/sharedStrings.xml><?xml version="1.0" encoding="utf-8"?>
<sst xmlns="http://schemas.openxmlformats.org/spreadsheetml/2006/main" count="295" uniqueCount="157">
  <si>
    <t>Electric Programs</t>
  </si>
  <si>
    <t>Budget Category</t>
  </si>
  <si>
    <t>Schedule</t>
  </si>
  <si>
    <r>
      <t xml:space="preserve">Description </t>
    </r>
    <r>
      <rPr>
        <sz val="10"/>
        <color rgb="FF0070C0"/>
        <rFont val="Arial"/>
        <family val="2"/>
      </rPr>
      <t>(Blue, indented text indicates a sub-total value)</t>
    </r>
  </si>
  <si>
    <t>Labor</t>
  </si>
  <si>
    <t>Overhead</t>
  </si>
  <si>
    <t>Marketing</t>
  </si>
  <si>
    <t>Employee/Office Expense</t>
  </si>
  <si>
    <t>Outside Services</t>
  </si>
  <si>
    <t>Materials</t>
  </si>
  <si>
    <t>Miscellaneous</t>
  </si>
  <si>
    <t>DBtC</t>
  </si>
  <si>
    <t>Revenue</t>
  </si>
  <si>
    <t>Total Budget</t>
  </si>
  <si>
    <t>Total Savings
kWh</t>
  </si>
  <si>
    <t>Residential Energy Management</t>
  </si>
  <si>
    <t>E201</t>
  </si>
  <si>
    <t>Low Income Weatherization</t>
  </si>
  <si>
    <t>E214</t>
  </si>
  <si>
    <t>SF Existing Water Heat</t>
  </si>
  <si>
    <t>SF Existing Weatherization</t>
  </si>
  <si>
    <t>SF Existing Space Heat</t>
  </si>
  <si>
    <t xml:space="preserve">Residential Midstream HVAC and Water Heat </t>
  </si>
  <si>
    <t>Home Appliances</t>
  </si>
  <si>
    <t>Energy Efficient Lighting Services</t>
  </si>
  <si>
    <t>Home Energy Reports</t>
  </si>
  <si>
    <t>Smart Thermostats</t>
  </si>
  <si>
    <t>Electric Vehicle Chargers</t>
  </si>
  <si>
    <t>E215</t>
  </si>
  <si>
    <t>Single Family New Construction</t>
  </si>
  <si>
    <t>Manufactured Home New Construction</t>
  </si>
  <si>
    <t>E214 &amp; 217</t>
  </si>
  <si>
    <t>Efficiency Boost</t>
  </si>
  <si>
    <t>E217</t>
  </si>
  <si>
    <t>Multifamily Retrofit</t>
  </si>
  <si>
    <t>E218</t>
  </si>
  <si>
    <t>Multi-Family New Construction</t>
  </si>
  <si>
    <t>Total, Residential Energy Management</t>
  </si>
  <si>
    <t>Business Energy Managment</t>
  </si>
  <si>
    <t>Commercial/Industrial Retrofit</t>
  </si>
  <si>
    <t>E250</t>
  </si>
  <si>
    <t>Retrofit Custom Grants</t>
  </si>
  <si>
    <t>Custom Lighting Grants</t>
  </si>
  <si>
    <t>Industrial Programs</t>
  </si>
  <si>
    <t>Clean Buildings Accelerator</t>
  </si>
  <si>
    <t>Telecommunications Efficiency</t>
  </si>
  <si>
    <t>Virtual Commissioning</t>
  </si>
  <si>
    <t>E251</t>
  </si>
  <si>
    <t>Commercial/Industrial New Construction</t>
  </si>
  <si>
    <t>Commercial Strategic Energy Management</t>
  </si>
  <si>
    <t>E253</t>
  </si>
  <si>
    <t>SEM</t>
  </si>
  <si>
    <t>Pay For Performance</t>
  </si>
  <si>
    <t>High Voltage, Self-Directed</t>
  </si>
  <si>
    <t>E258</t>
  </si>
  <si>
    <t>449 Customers</t>
  </si>
  <si>
    <t>Non-449 Customers</t>
  </si>
  <si>
    <t>E262</t>
  </si>
  <si>
    <t>Lighting to Go--also referred to as Business Lighting Markdowns</t>
  </si>
  <si>
    <t>Commercial Foodservice</t>
  </si>
  <si>
    <t>Commercial HVAC Rebates</t>
  </si>
  <si>
    <t>Commercial Midstream HVAC and Water Heat</t>
  </si>
  <si>
    <t>Small Business Direct Install</t>
  </si>
  <si>
    <t>Lodging Rebates</t>
  </si>
  <si>
    <t>Total, Business Energy Management</t>
  </si>
  <si>
    <t>Pilots With Uncertain Savings</t>
  </si>
  <si>
    <t>E249</t>
  </si>
  <si>
    <t>Residential Pilots</t>
  </si>
  <si>
    <t>Single Family AMI Engagement</t>
  </si>
  <si>
    <t>Commercial Pilots</t>
  </si>
  <si>
    <t>Total, Pilots</t>
  </si>
  <si>
    <t>Regional Efficiency Programs</t>
  </si>
  <si>
    <t>E254</t>
  </si>
  <si>
    <t>Northwest Energy Efficiency Alliance</t>
  </si>
  <si>
    <t>E219</t>
  </si>
  <si>
    <t>Targeted DSM</t>
  </si>
  <si>
    <t>E292</t>
  </si>
  <si>
    <t>Transmission &amp; Distribution</t>
  </si>
  <si>
    <t>Total, Regional Efficiency Programs</t>
  </si>
  <si>
    <t>Energy Efficiency Portfolio Support</t>
  </si>
  <si>
    <t>Data and Systems Services</t>
  </si>
  <si>
    <t>Rebates Processing</t>
  </si>
  <si>
    <t>Verification Team</t>
  </si>
  <si>
    <t>Programs Support</t>
  </si>
  <si>
    <t>Trade Ally Memberships</t>
  </si>
  <si>
    <r>
      <t>Trade Ally Network</t>
    </r>
    <r>
      <rPr>
        <i/>
        <sz val="8"/>
        <color theme="1"/>
        <rFont val="Arial"/>
        <family val="2"/>
      </rPr>
      <t xml:space="preserve"> (revenue + cost)</t>
    </r>
  </si>
  <si>
    <t>Energy Advisors</t>
  </si>
  <si>
    <t>Equity Support</t>
  </si>
  <si>
    <t>Energy Efficient Communities</t>
  </si>
  <si>
    <t>Customer Digital Services</t>
  </si>
  <si>
    <t>Digital Experience</t>
  </si>
  <si>
    <t>Customer Digital Experience</t>
  </si>
  <si>
    <t>Customer Awareness Tools</t>
  </si>
  <si>
    <t>PSE Marketplace</t>
  </si>
  <si>
    <t>Market Integration</t>
  </si>
  <si>
    <t>Events</t>
  </si>
  <si>
    <t>Total, Portfolio Support</t>
  </si>
  <si>
    <t>Research &amp; Compliance</t>
  </si>
  <si>
    <t>Conservation Supply Curves</t>
  </si>
  <si>
    <t>Strategic Planning</t>
  </si>
  <si>
    <t>Market Research</t>
  </si>
  <si>
    <t>Program Evaluation</t>
  </si>
  <si>
    <t xml:space="preserve">Biennial Consv. Aquisitn. Review </t>
  </si>
  <si>
    <t>Technology Evaluation</t>
  </si>
  <si>
    <t>Total, Research &amp; Compliance</t>
  </si>
  <si>
    <t>Other Customer Programs</t>
  </si>
  <si>
    <t>E150</t>
  </si>
  <si>
    <t>Net Metering</t>
  </si>
  <si>
    <t>249A</t>
  </si>
  <si>
    <t>Demand Response Pilot</t>
  </si>
  <si>
    <t>272, 271</t>
  </si>
  <si>
    <t>Demand Response Administration</t>
  </si>
  <si>
    <t>Total, Other Energy Efficiency Programs</t>
  </si>
  <si>
    <t>GRAND TOTAL, ELECTRIC PROGRAMS</t>
  </si>
  <si>
    <t xml:space="preserve">Budget Category Includes </t>
  </si>
  <si>
    <t>Energy Efficiency program staff labor. Average FTE cost including management assessments.  This Budget Category group includes assessments from Major Accounts management, Resource Planning,  Corporate Communications management, IT specialists and some building maintenance allocations.</t>
  </si>
  <si>
    <t>Overhead--costs associated with primarily employee labor; benefits, for instance. For 2017, includes micro-overhead.</t>
  </si>
  <si>
    <t>Service and materials associated with the cost of printing program brochures, marketing pieces, advertising, banners, etc.  Also includes marketing conducted by vendors and contractors.</t>
  </si>
  <si>
    <t>Costs associated with EE staff attending events, employee training, conferences, business meals, business parking, ferry &amp; bridge tolls, mileage incurred on employee automobiles, office supplies, phones, subscriptions, software/hardware, etc.</t>
  </si>
  <si>
    <t>Contractors and vendors, such as PECI, Ecos, CostCo, EFI, etc.  Legal expenses, technical services (CMS design, PSE.com web portals, etc.).  These costs do NOT include brochure development, marketing pieces, (which are classified under MARKETING).  These costs do NOT include incentives paid to customers by contractors.</t>
  </si>
  <si>
    <t xml:space="preserve"> Primarily tools, trade show equipment, etc. </t>
  </si>
  <si>
    <t xml:space="preserve">This category should seldomly be used, and only expenses that cannot be classified under one of the above categories.
</t>
  </si>
  <si>
    <t xml:space="preserve">All costs associated with rebates, grants, remuneration, value-added services that have a direct bearing on a customer's perceived value of PSE offerings.  </t>
  </si>
  <si>
    <t>Any amount that PSE is paid by a customer, partner, municipality or outside entity.</t>
  </si>
  <si>
    <t>Natural Gas Programs</t>
  </si>
  <si>
    <r>
      <t>Description</t>
    </r>
    <r>
      <rPr>
        <sz val="10"/>
        <color rgb="FF0070C0"/>
        <rFont val="Arial"/>
        <family val="2"/>
      </rPr>
      <t xml:space="preserve"> (Blue, indented text indicates a sub-total value)</t>
    </r>
  </si>
  <si>
    <t>Total Savings
Therms</t>
  </si>
  <si>
    <t>G201</t>
  </si>
  <si>
    <t>G214</t>
  </si>
  <si>
    <t>G215</t>
  </si>
  <si>
    <t>G214 &amp; 217</t>
  </si>
  <si>
    <t>G217</t>
  </si>
  <si>
    <t>G218</t>
  </si>
  <si>
    <t>Business Energy Management</t>
  </si>
  <si>
    <t>G250</t>
  </si>
  <si>
    <t>G251</t>
  </si>
  <si>
    <t>G253</t>
  </si>
  <si>
    <t>G262</t>
  </si>
  <si>
    <t>Placeholder</t>
  </si>
  <si>
    <t>NW Gas Market Transformation</t>
  </si>
  <si>
    <t>Energy Efficiency Research &amp; Compliance</t>
  </si>
  <si>
    <t>G261</t>
  </si>
  <si>
    <t>G249A</t>
  </si>
  <si>
    <t>GRAND TOTAL, GAS PROGRAMS</t>
  </si>
  <si>
    <t>Overhead--costs associated with primarily employee labor; benefits, for instance. For 2017, includes micro-overhead</t>
  </si>
  <si>
    <t>Exhibit 1, Supplement 1</t>
  </si>
  <si>
    <t>No shading, no italics = Budget amount</t>
  </si>
  <si>
    <t>Darker blue shading, italics = Actual amount</t>
  </si>
  <si>
    <t>Lighter blue shading, italics, grey, smaller text = sub-totals, actuals</t>
  </si>
  <si>
    <t>Order Number</t>
  </si>
  <si>
    <t>Energy CAP</t>
  </si>
  <si>
    <t>EnergyCAP</t>
  </si>
  <si>
    <t>Water Use Reducers</t>
  </si>
  <si>
    <t>Regional Matching Incentives</t>
  </si>
  <si>
    <t>Commerce ccHP Enhanced Rebate</t>
  </si>
  <si>
    <t>Commercial Rebates</t>
  </si>
  <si>
    <t xml:space="preserve">2024 Actual Expenditures Compared to Anticipated Spends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</si>
</sst>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 &quot;kWh&quot;"/>
    <numFmt numFmtId="167" formatCode="#,###.0\ &quot;aMW&quot;"/>
    <numFmt numFmtId="168" formatCode="#,###\ &quot;therms&quot;"/>
  </numFmts>
  <fonts count="21" x14ac:knownFonts="1">
    <font>
      <sz val="10"/>
      <color theme="1"/>
      <name val="Arial"/>
      <family val="2"/>
    </font>
    <font>
      <sz val="10"/>
      <color theme="1"/>
      <name val="Arial"/>
      <family val="2"/>
    </font>
    <font>
      <sz val="16"/>
      <color theme="1"/>
      <name val="Arial"/>
      <family val="2"/>
    </font>
    <font>
      <u/>
      <sz val="10"/>
      <color theme="10"/>
      <name val="Calibri"/>
      <family val="2"/>
    </font>
    <font>
      <b/>
      <sz val="10"/>
      <color theme="1"/>
      <name val="Arial"/>
      <family val="2"/>
    </font>
    <font>
      <sz val="10"/>
      <color rgb="FF0070C0"/>
      <name val="Arial"/>
      <family val="2"/>
    </font>
    <font>
      <sz val="8"/>
      <color theme="1"/>
      <name val="Arial"/>
      <family val="2"/>
    </font>
    <font>
      <b/>
      <sz val="10"/>
      <color indexed="8"/>
      <name val="Calibri"/>
      <family val="2"/>
    </font>
    <font>
      <sz val="10"/>
      <color rgb="FF0000FF"/>
      <name val="Arial"/>
      <family val="2"/>
    </font>
    <font>
      <b/>
      <u/>
      <sz val="10"/>
      <color theme="10"/>
      <name val="Calibri"/>
      <family val="2"/>
    </font>
    <font>
      <i/>
      <sz val="9"/>
      <color theme="1"/>
      <name val="Arial"/>
      <family val="2"/>
    </font>
    <font>
      <i/>
      <sz val="8"/>
      <color theme="1"/>
      <name val="Arial"/>
      <family val="2"/>
    </font>
    <font>
      <sz val="10"/>
      <name val="Arial"/>
      <family val="2"/>
    </font>
    <font>
      <b/>
      <sz val="8"/>
      <color indexed="20"/>
      <name val="Arial"/>
      <family val="2"/>
    </font>
    <font>
      <b/>
      <sz val="12"/>
      <color indexed="20"/>
      <name val="Arial"/>
      <family val="2"/>
    </font>
    <font>
      <sz val="10"/>
      <color indexed="8"/>
      <name val="Arial"/>
      <family val="2"/>
    </font>
    <font>
      <b/>
      <sz val="22"/>
      <color rgb="FF006A71"/>
      <name val="Calibri"/>
      <family val="2"/>
      <scheme val="minor"/>
    </font>
    <font>
      <sz val="11"/>
      <name val="Calibri"/>
      <family val="2"/>
      <scheme val="minor"/>
    </font>
    <font>
      <b/>
      <sz val="10"/>
      <color rgb="FFFF0000"/>
      <name val="Calibri"/>
      <family val="2"/>
      <scheme val="minor"/>
    </font>
    <font>
      <i/>
      <sz val="9"/>
      <name val="Arial"/>
      <family val="2"/>
    </font>
    <font>
      <b/>
      <sz val="12"/>
      <color rgb="FF006A7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71F5FF"/>
        <bgColor indexed="64"/>
      </patternFill>
    </fill>
    <fill>
      <patternFill patternType="solid">
        <fgColor rgb="FFBDFAFF"/>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2" fillId="0" borderId="0"/>
    <xf numFmtId="0" fontId="1" fillId="0" borderId="0"/>
  </cellStyleXfs>
  <cellXfs count="99">
    <xf numFmtId="0" fontId="0" fillId="0" borderId="0" xfId="0"/>
    <xf numFmtId="0" fontId="0" fillId="0" borderId="0" xfId="0" applyAlignment="1">
      <alignment horizontal="center"/>
    </xf>
    <xf numFmtId="164" fontId="0" fillId="0" borderId="0" xfId="2" applyNumberFormat="1" applyFont="1"/>
    <xf numFmtId="165" fontId="0" fillId="0" borderId="0" xfId="1" applyNumberFormat="1" applyFont="1"/>
    <xf numFmtId="0" fontId="2" fillId="0" borderId="0" xfId="0" applyFont="1" applyAlignment="1">
      <alignment horizontal="left" vertical="center" indent="1"/>
    </xf>
    <xf numFmtId="164" fontId="2" fillId="0" borderId="0" xfId="2" applyNumberFormat="1" applyFont="1" applyAlignment="1">
      <alignment horizontal="left" vertical="center" indent="1"/>
    </xf>
    <xf numFmtId="165" fontId="2" fillId="0" borderId="0" xfId="1" applyNumberFormat="1" applyFont="1" applyAlignment="1">
      <alignment horizontal="left" vertical="center" indent="1"/>
    </xf>
    <xf numFmtId="164" fontId="4" fillId="0" borderId="0" xfId="2" applyNumberFormat="1" applyFont="1"/>
    <xf numFmtId="164" fontId="7" fillId="2" borderId="1" xfId="2" applyNumberFormat="1" applyFont="1" applyFill="1" applyBorder="1" applyAlignment="1">
      <alignment horizontal="center"/>
    </xf>
    <xf numFmtId="164" fontId="7" fillId="2" borderId="2" xfId="2" applyNumberFormat="1" applyFont="1" applyFill="1" applyBorder="1" applyAlignment="1">
      <alignment horizontal="center"/>
    </xf>
    <xf numFmtId="164" fontId="7" fillId="2" borderId="2" xfId="2" applyNumberFormat="1" applyFont="1" applyFill="1" applyBorder="1" applyAlignment="1">
      <alignment horizontal="center" wrapText="1"/>
    </xf>
    <xf numFmtId="164" fontId="7" fillId="2" borderId="3" xfId="2" applyNumberFormat="1" applyFont="1" applyFill="1" applyBorder="1" applyAlignment="1">
      <alignment horizontal="center"/>
    </xf>
    <xf numFmtId="165" fontId="7" fillId="2" borderId="3" xfId="1" applyNumberFormat="1" applyFont="1" applyFill="1" applyBorder="1" applyAlignment="1">
      <alignment horizontal="center" wrapText="1"/>
    </xf>
    <xf numFmtId="0" fontId="0" fillId="0" borderId="0" xfId="0" applyBorder="1"/>
    <xf numFmtId="0" fontId="3" fillId="0" borderId="4" xfId="3" applyFill="1" applyBorder="1" applyAlignment="1" applyProtection="1">
      <alignment horizontal="center" wrapText="1"/>
    </xf>
    <xf numFmtId="166" fontId="0" fillId="0" borderId="0" xfId="1" applyNumberFormat="1" applyFont="1"/>
    <xf numFmtId="166" fontId="0" fillId="0" borderId="0" xfId="2" applyNumberFormat="1" applyFont="1"/>
    <xf numFmtId="0" fontId="8" fillId="0" borderId="0" xfId="0" applyFont="1"/>
    <xf numFmtId="0" fontId="0" fillId="0" borderId="0" xfId="0" applyFill="1" applyBorder="1"/>
    <xf numFmtId="0" fontId="4" fillId="0" borderId="0" xfId="0" applyFont="1" applyAlignment="1">
      <alignment horizontal="center"/>
    </xf>
    <xf numFmtId="0" fontId="4" fillId="0" borderId="0" xfId="0" applyFont="1"/>
    <xf numFmtId="0" fontId="4" fillId="0" borderId="0" xfId="0" applyFont="1" applyAlignment="1">
      <alignment horizontal="right"/>
    </xf>
    <xf numFmtId="0" fontId="9" fillId="0" borderId="0" xfId="3" applyFont="1" applyFill="1" applyBorder="1" applyAlignment="1" applyProtection="1">
      <alignment horizontal="center" wrapText="1"/>
    </xf>
    <xf numFmtId="166" fontId="4" fillId="0" borderId="0" xfId="1" applyNumberFormat="1" applyFont="1"/>
    <xf numFmtId="0" fontId="3" fillId="0" borderId="0" xfId="3" applyFill="1" applyBorder="1" applyAlignment="1" applyProtection="1">
      <alignment horizontal="center" wrapText="1"/>
    </xf>
    <xf numFmtId="164" fontId="10" fillId="0" borderId="0" xfId="2" applyNumberFormat="1" applyFont="1" applyBorder="1"/>
    <xf numFmtId="165" fontId="10" fillId="0" borderId="0" xfId="1" applyNumberFormat="1" applyFont="1" applyBorder="1"/>
    <xf numFmtId="164" fontId="0" fillId="0" borderId="0" xfId="0" applyNumberFormat="1"/>
    <xf numFmtId="0" fontId="5" fillId="0" borderId="0" xfId="0" applyFont="1"/>
    <xf numFmtId="0" fontId="5" fillId="0" borderId="0" xfId="0" applyFont="1" applyAlignment="1">
      <alignment horizontal="left" indent="1"/>
    </xf>
    <xf numFmtId="164" fontId="5" fillId="0" borderId="0" xfId="2" applyNumberFormat="1" applyFont="1"/>
    <xf numFmtId="166" fontId="5" fillId="0" borderId="0" xfId="2" applyNumberFormat="1" applyFont="1"/>
    <xf numFmtId="0" fontId="5" fillId="0" borderId="0" xfId="0" applyFont="1" applyFill="1" applyAlignment="1">
      <alignment horizontal="left" indent="1"/>
    </xf>
    <xf numFmtId="0" fontId="3" fillId="0" borderId="0" xfId="3" applyAlignment="1" applyProtection="1">
      <alignment horizontal="center"/>
    </xf>
    <xf numFmtId="165" fontId="4" fillId="0" borderId="0" xfId="1" applyNumberFormat="1" applyFont="1"/>
    <xf numFmtId="166" fontId="4" fillId="0" borderId="0" xfId="2" applyNumberFormat="1" applyFont="1"/>
    <xf numFmtId="164" fontId="0" fillId="0" borderId="0" xfId="2" quotePrefix="1" applyNumberFormat="1" applyFont="1"/>
    <xf numFmtId="0" fontId="0" fillId="0" borderId="0" xfId="0" applyFont="1" applyFill="1"/>
    <xf numFmtId="0" fontId="0" fillId="0" borderId="0" xfId="0" applyFill="1"/>
    <xf numFmtId="165" fontId="5" fillId="0" borderId="0" xfId="1" applyNumberFormat="1" applyFont="1"/>
    <xf numFmtId="164" fontId="5" fillId="0" borderId="0" xfId="2" quotePrefix="1" applyNumberFormat="1" applyFont="1"/>
    <xf numFmtId="0" fontId="9" fillId="0" borderId="5" xfId="3" applyFont="1" applyFill="1" applyBorder="1" applyAlignment="1" applyProtection="1">
      <alignment horizontal="center" wrapText="1"/>
    </xf>
    <xf numFmtId="0" fontId="3" fillId="0" borderId="6" xfId="3" applyFill="1" applyBorder="1" applyAlignment="1" applyProtection="1">
      <alignment horizontal="center" wrapText="1"/>
    </xf>
    <xf numFmtId="0" fontId="9" fillId="0" borderId="4" xfId="3" applyFont="1" applyFill="1" applyBorder="1" applyAlignment="1" applyProtection="1">
      <alignment horizontal="center" wrapText="1"/>
    </xf>
    <xf numFmtId="167" fontId="0" fillId="0" borderId="0" xfId="1" applyNumberFormat="1" applyFont="1"/>
    <xf numFmtId="0" fontId="6" fillId="0" borderId="0" xfId="0" applyFont="1" applyBorder="1" applyAlignment="1">
      <alignment horizontal="center" vertical="top"/>
    </xf>
    <xf numFmtId="0" fontId="6" fillId="0" borderId="0" xfId="0" applyFont="1" applyBorder="1" applyAlignment="1">
      <alignment vertical="top"/>
    </xf>
    <xf numFmtId="0" fontId="13" fillId="0" borderId="0" xfId="4" applyFont="1" applyFill="1" applyBorder="1" applyAlignment="1">
      <alignment horizontal="right" vertical="top" wrapText="1"/>
    </xf>
    <xf numFmtId="0" fontId="14" fillId="0" borderId="0" xfId="4" applyFont="1" applyFill="1" applyBorder="1" applyAlignment="1">
      <alignment horizontal="right" vertical="top"/>
    </xf>
    <xf numFmtId="0" fontId="6" fillId="0" borderId="0" xfId="5" applyFont="1" applyBorder="1" applyAlignment="1">
      <alignment vertical="top" wrapText="1"/>
    </xf>
    <xf numFmtId="0" fontId="6" fillId="0" borderId="0" xfId="5" applyFont="1" applyFill="1" applyBorder="1" applyAlignment="1">
      <alignment vertical="top" wrapText="1"/>
    </xf>
    <xf numFmtId="164" fontId="6" fillId="0" borderId="0" xfId="2" applyNumberFormat="1" applyFont="1" applyBorder="1" applyAlignment="1">
      <alignment vertical="top"/>
    </xf>
    <xf numFmtId="165" fontId="6" fillId="0" borderId="0" xfId="1" applyNumberFormat="1" applyFont="1" applyBorder="1" applyAlignment="1">
      <alignment vertical="top"/>
    </xf>
    <xf numFmtId="164" fontId="0" fillId="0" borderId="0" xfId="2" applyNumberFormat="1" applyFont="1" applyBorder="1"/>
    <xf numFmtId="168" fontId="0" fillId="0" borderId="0" xfId="2" applyNumberFormat="1" applyFont="1"/>
    <xf numFmtId="168" fontId="4" fillId="0" borderId="0" xfId="1" applyNumberFormat="1" applyFont="1"/>
    <xf numFmtId="0" fontId="10" fillId="0" borderId="0" xfId="0" applyFont="1" applyAlignment="1">
      <alignment horizontal="center"/>
    </xf>
    <xf numFmtId="0" fontId="10" fillId="0" borderId="0" xfId="0" applyFont="1"/>
    <xf numFmtId="168" fontId="5" fillId="0" borderId="0" xfId="2" applyNumberFormat="1" applyFont="1"/>
    <xf numFmtId="0" fontId="4" fillId="0" borderId="0" xfId="0" applyFont="1" applyFill="1" applyAlignment="1">
      <alignment horizontal="center"/>
    </xf>
    <xf numFmtId="0" fontId="15" fillId="0" borderId="0" xfId="0" applyFont="1" applyFill="1"/>
    <xf numFmtId="0" fontId="4" fillId="0" borderId="0" xfId="0" applyFont="1" applyFill="1"/>
    <xf numFmtId="0" fontId="4" fillId="0" borderId="0" xfId="0" applyFont="1" applyFill="1" applyAlignment="1">
      <alignment horizontal="right"/>
    </xf>
    <xf numFmtId="164" fontId="1" fillId="0" borderId="0" xfId="2" applyNumberFormat="1" applyFont="1" applyFill="1" applyBorder="1"/>
    <xf numFmtId="165" fontId="1" fillId="0" borderId="0" xfId="1" applyNumberFormat="1" applyFont="1" applyFill="1" applyBorder="1"/>
    <xf numFmtId="168" fontId="4" fillId="0" borderId="0" xfId="2" applyNumberFormat="1" applyFont="1"/>
    <xf numFmtId="0" fontId="12" fillId="0" borderId="0" xfId="0" applyFont="1"/>
    <xf numFmtId="0" fontId="5" fillId="0" borderId="0" xfId="0" applyFont="1" applyAlignment="1">
      <alignment horizontal="left" indent="2"/>
    </xf>
    <xf numFmtId="0" fontId="3" fillId="0" borderId="5" xfId="3" applyFill="1" applyBorder="1" applyAlignment="1" applyProtection="1">
      <alignment horizontal="center" wrapText="1"/>
    </xf>
    <xf numFmtId="0" fontId="16" fillId="0" borderId="0" xfId="0" applyFont="1"/>
    <xf numFmtId="0" fontId="1" fillId="0" borderId="0" xfId="6" applyAlignment="1">
      <alignment horizontal="center"/>
    </xf>
    <xf numFmtId="0" fontId="1" fillId="0" borderId="0" xfId="6"/>
    <xf numFmtId="0" fontId="17" fillId="0" borderId="7" xfId="0" applyFont="1" applyBorder="1"/>
    <xf numFmtId="0" fontId="18" fillId="0" borderId="0" xfId="0" applyFont="1"/>
    <xf numFmtId="0" fontId="1" fillId="0" borderId="0" xfId="6" applyBorder="1" applyAlignment="1">
      <alignment horizontal="center"/>
    </xf>
    <xf numFmtId="0" fontId="19" fillId="3" borderId="8" xfId="0" applyFont="1" applyFill="1" applyBorder="1" applyAlignment="1">
      <alignment vertical="center"/>
    </xf>
    <xf numFmtId="0" fontId="20" fillId="0" borderId="0" xfId="0" applyFont="1"/>
    <xf numFmtId="0" fontId="2" fillId="0" borderId="0" xfId="6" applyFont="1" applyBorder="1" applyAlignment="1">
      <alignment horizontal="center" vertical="center"/>
    </xf>
    <xf numFmtId="0" fontId="2" fillId="0" borderId="0" xfId="6" applyFont="1" applyAlignment="1">
      <alignment horizontal="left" vertical="center" indent="1"/>
    </xf>
    <xf numFmtId="0" fontId="19" fillId="4" borderId="9" xfId="0" applyFont="1" applyFill="1" applyBorder="1" applyAlignment="1">
      <alignment vertical="center"/>
    </xf>
    <xf numFmtId="0" fontId="17" fillId="0" borderId="10" xfId="0" applyFont="1" applyBorder="1"/>
    <xf numFmtId="0" fontId="19" fillId="3" borderId="11" xfId="0" applyFont="1" applyFill="1" applyBorder="1" applyAlignment="1">
      <alignment vertical="center"/>
    </xf>
    <xf numFmtId="0" fontId="19" fillId="4" borderId="12" xfId="0" applyFont="1" applyFill="1" applyBorder="1" applyAlignment="1">
      <alignment vertical="center"/>
    </xf>
    <xf numFmtId="0" fontId="17" fillId="0" borderId="13" xfId="0" applyFont="1" applyBorder="1"/>
    <xf numFmtId="0" fontId="19" fillId="3" borderId="0" xfId="0" applyFont="1" applyFill="1" applyBorder="1" applyAlignment="1">
      <alignment vertical="center"/>
    </xf>
    <xf numFmtId="0" fontId="17" fillId="0" borderId="14" xfId="0" applyFont="1" applyBorder="1"/>
    <xf numFmtId="0" fontId="19" fillId="3" borderId="15" xfId="0" applyFont="1" applyFill="1" applyBorder="1" applyAlignment="1">
      <alignment vertical="center"/>
    </xf>
    <xf numFmtId="0" fontId="9" fillId="0" borderId="6" xfId="3" applyFont="1" applyFill="1" applyBorder="1" applyAlignment="1" applyProtection="1">
      <alignment horizontal="center" wrapText="1"/>
    </xf>
    <xf numFmtId="0" fontId="10" fillId="0" borderId="0" xfId="0" applyFont="1" applyBorder="1" applyAlignment="1">
      <alignment horizontal="center"/>
    </xf>
    <xf numFmtId="0" fontId="16" fillId="0" borderId="0" xfId="0" applyFont="1" applyAlignment="1">
      <alignment horizontal="center"/>
    </xf>
    <xf numFmtId="0" fontId="18" fillId="0" borderId="0" xfId="0" applyFont="1" applyAlignment="1">
      <alignment horizontal="center"/>
    </xf>
    <xf numFmtId="0" fontId="20" fillId="0" borderId="0" xfId="0" applyFont="1" applyAlignment="1">
      <alignment horizontal="center"/>
    </xf>
    <xf numFmtId="0" fontId="12" fillId="0" borderId="0" xfId="0" applyFont="1" applyFill="1"/>
    <xf numFmtId="164" fontId="0" fillId="3" borderId="0" xfId="2" applyNumberFormat="1" applyFont="1" applyFill="1"/>
    <xf numFmtId="166" fontId="0" fillId="3" borderId="0" xfId="1" applyNumberFormat="1" applyFont="1" applyFill="1"/>
    <xf numFmtId="164" fontId="4" fillId="3" borderId="0" xfId="2" applyNumberFormat="1" applyFont="1" applyFill="1"/>
    <xf numFmtId="168" fontId="0" fillId="3" borderId="0" xfId="2" applyNumberFormat="1" applyFont="1" applyFill="1"/>
    <xf numFmtId="44" fontId="6" fillId="0" borderId="0" xfId="2" applyNumberFormat="1" applyFont="1" applyBorder="1" applyAlignment="1">
      <alignment vertical="top"/>
    </xf>
    <xf numFmtId="0" fontId="0" fillId="0" borderId="0" xfId="0" applyAlignment="1">
      <alignment horizontal="left" wrapText="1"/>
    </xf>
  </cellXfs>
  <cellStyles count="7">
    <cellStyle name="Comma" xfId="1" builtinId="3"/>
    <cellStyle name="Currency" xfId="2" builtinId="4"/>
    <cellStyle name="Hyperlink" xfId="3" builtinId="8"/>
    <cellStyle name="Normal" xfId="0" builtinId="0"/>
    <cellStyle name="Normal 2" xfId="6"/>
    <cellStyle name="Normal_2_2011 EES sector view 2" xfId="5"/>
    <cellStyle name="Normal_2_2011 EES sector view_Revised 11-18-2010" xfId="4"/>
  </cellStyles>
  <dxfs count="0"/>
  <tableStyles count="0" defaultTableStyle="TableStyleMedium2" defaultPivotStyle="PivotStyleLight16"/>
  <colors>
    <mruColors>
      <color rgb="FF71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stdpt1\sopscci\2-Budget%20&amp;%20Administration\WUTC_Filing_Program_Planning\2014-2015%20Biennium\2015%20ACP\Exhibit%201\Exhibit%201_Replacement%20filing%20to%20correct%20Rebate%20Processing%20error_Ver2.50__0403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rottg\AppData\Local\Microsoft\Windows\Temporary%20Internet%20Files\Content.Outlook\GD41MWUJ\Master_2016(17)_REM_Program_Planner_08072015_UNLOCKED%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Energy%20Efficiency/Portfolio%20Operations/Planners/2024_25/Master_Copies/2024_2025_ProgramPlanner_Master_BusinessLightingGra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stdpt1\sopscci\1-Biennial%20Planning\2018-2019\Planning%20Teams\R&amp;R\Program_Planners\August11_MasterFiles\2018(19)_RandRProgramPlanner_Master_MultiFamilyNewConstruc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hemst\AppData\Local\Microsoft\Windows\INetCache\Content.Outlook\19OYDOB3\2020_2021_RandRProgramPlanner_Master_041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First"/>
      <sheetName val="Budget Category Descriptions"/>
      <sheetName val="Building the 2-year elec. tgt"/>
      <sheetName val="Portfolio--2015 only"/>
      <sheetName val="2015 Sector View Elect"/>
      <sheetName val="2015 Sector View Gas"/>
      <sheetName val=" LIW Detail_REM E201_Elec"/>
      <sheetName val="REM E214 Title Tab "/>
      <sheetName val="HomePrint Detail_REM_E214 Elec"/>
      <sheetName val="WaterHea_Detail_REM_E214 Elec"/>
      <sheetName val="Wx_Detail_REM E214 Elec"/>
      <sheetName val="SpcHeat Detail_REM_E214 Elec"/>
      <sheetName val="HmAppplc_Detail_REM_E214 Elec"/>
      <sheetName val="ShwrHead_Detail_REM_E214  Elec"/>
      <sheetName val="Lighting Detail_REM_E214 Elec"/>
      <sheetName val="MHDS Detail_REM_E214 Elec."/>
      <sheetName val="ARRAWx Detail_REM_E214 Elec"/>
      <sheetName val="HER Detail_REM_E214 elec."/>
      <sheetName val="SFNC Detail_REM E215 Elec"/>
      <sheetName val="NCMfgHome Detail_REM E215 Elec"/>
      <sheetName val="FuelConv Detail_REM E216 Elec"/>
      <sheetName val="MF Retr Detail_REM E217 Elec"/>
      <sheetName val="MFNC Detail_REM E218 Elec"/>
      <sheetName val="LIW Detail_REM G201 Gas"/>
      <sheetName val="REM Gas Sch 214 Title"/>
      <sheetName val="HmPrint Detail_REM G214 Gas"/>
      <sheetName val="WtrHeat Detail_REM G214 Gas"/>
      <sheetName val="Wx Detail_REM G214 Gas"/>
      <sheetName val="SpHeat Detail_REM G214 Gas"/>
      <sheetName val="ShwrHead Detail_REM G214 Gas"/>
      <sheetName val="HmApplSvgs Detail_REM G214 Gas"/>
      <sheetName val="MHDS Detail_REM G214 Gas"/>
      <sheetName val="WebTstat Detail_REM G214 Gas"/>
      <sheetName val="HER Detail_REM G214 gas"/>
      <sheetName val="SFNC Detail_REM G215 Gas"/>
      <sheetName val="NCMfgHomes Detail_REM G215 Gas"/>
      <sheetName val="MF Retr Detail_REM G217 Gas"/>
      <sheetName val="MFNC Detail_REM G218 Gas"/>
      <sheetName val="CI Retr Detail_BEM E250 Elec"/>
      <sheetName val="Bus Lgt Grnts_BEM E250 Elect"/>
      <sheetName val="CI NC Detail_BEM E251 Elec"/>
      <sheetName val="RCM Detail_BEM E253 Elec"/>
      <sheetName val="Cancelled--SBL_Sch 255 Elec"/>
      <sheetName val="LPSD_Detail_BEM E258 Elec"/>
      <sheetName val="TechEval Detail_BEM E261 Elec"/>
      <sheetName val="Comm Lgt Mkdn_E262 Elec"/>
      <sheetName val="Comm Kit-Laund_E262 elec"/>
      <sheetName val="Comm DI_E262 Elec"/>
      <sheetName val="Comm HVAC_E262 elec"/>
      <sheetName val="Comm Lgt_E262 Elec"/>
      <sheetName val="Sm Bus DI_E262 Elec"/>
      <sheetName val="CI Retr Detail_BEM G250 Gas"/>
      <sheetName val="CI NC Detail_BEM G251 Gas"/>
      <sheetName val="RCM Detail_BEM 253 Gas"/>
      <sheetName val="TechEval Detail_BEM G261 Gas"/>
      <sheetName val="Sm Bus DI_G262 Gas"/>
      <sheetName val="Comm Kit-Laund_G262 Gas"/>
      <sheetName val="Comm DI_G262 Gas"/>
      <sheetName val="Comm HVAC_G262 Gas"/>
      <sheetName val="REM Pilots E249 Elec"/>
      <sheetName val="BEM Pilots E249 Elec"/>
      <sheetName val="REM Pilots Detail G249 Gas"/>
      <sheetName val="BEM Pilots Detail G249 Gas"/>
      <sheetName val="NEEA Detail_E254 elec"/>
      <sheetName val="T&amp;D Detail_Reg E292 elec"/>
      <sheetName val="Gas MktTrans_Detail_Gas"/>
      <sheetName val="Portf Suppt Cust Eng Elec Title"/>
      <sheetName val="Engy Adv Detail_PSCE  Elec"/>
      <sheetName val="Events Detail_PSCE Elec"/>
      <sheetName val="Brochures Detail_PSCE Elec"/>
      <sheetName val="Educatn Detail_PSCE E202 Elec"/>
      <sheetName val="Port Suppt_Web Exp Elec Title"/>
      <sheetName val="CustOnline Detail_PSWE_Elec"/>
      <sheetName val="Mkt Intgn Detail_PSWE_Elec"/>
      <sheetName val="ABS Detail_PSWE_Elec"/>
      <sheetName val="Rebt Procg Detail_Elec"/>
      <sheetName val="EEC Detail_PS_Elec"/>
      <sheetName val="TradeAlly Detail_PS_ Elec"/>
      <sheetName val="Port Supp Cust Engage Gas Title"/>
      <sheetName val="Engy Adv Detail_PSCE_Gas"/>
      <sheetName val="Events Detail_PSCE_Gas"/>
      <sheetName val="Brochure Detail_PSCE_Gas"/>
      <sheetName val="Eductn Detail_PSCE_G207 Gas"/>
      <sheetName val="Port Supp_Web Exp Gas Title"/>
      <sheetName val="CustOnline Detail_PSWE_Gas"/>
      <sheetName val="Mkt Intg Detail_PSWE_Gas"/>
      <sheetName val="ABS Detail_PSWE_Gas"/>
      <sheetName val="Rebt Procg_Detail Gas"/>
      <sheetName val="EEC Detail_PS_Gas"/>
      <sheetName val="TradeAlly Detail_PS_gas"/>
      <sheetName val="SuppCrv Detail_R&amp;C_Elec"/>
      <sheetName val="Strat Plan Detail_R&amp;C_Elec"/>
      <sheetName val="Mktg Resch Detail_PS_ Elec"/>
      <sheetName val="Eval Detail_R&amp;C_Elec"/>
      <sheetName val="BECAR Detail_R&amp;C Elec"/>
      <sheetName val="VTeam Detail_R&amp;C_Elec"/>
      <sheetName val="Data &amp; Systms Svcs R&amp;C_ Elec"/>
      <sheetName val="Prog Develpmt_R&amp;C Elec"/>
      <sheetName val="Supp Crv Detail_R&amp;C_gas"/>
      <sheetName val="Strat Pln Detail_R&amp;C_Gas"/>
      <sheetName val="Mktg Rsch Detail_PS_gas"/>
      <sheetName val="Eval Detail_R&amp;C_Gas"/>
      <sheetName val="Vteam Detail_R&amp;C_Gas"/>
      <sheetName val="Data &amp; Systms Svcs_R&amp;C_Gas"/>
      <sheetName val="Prog Develpmnt_R&amp;C Gas"/>
      <sheetName val="Net Mtr Details_Oth Elec E150"/>
      <sheetName val="ElecVehChgInctv_E195_Elec"/>
      <sheetName val="Cancelled_Oth Elec_Renw Ed E248"/>
      <sheetName val="CI Load Details_Oth Elec E271"/>
      <sheetName val="Suspended_Oth Elec_Res DR"/>
      <sheetName val="BEM In-house savings"/>
      <sheetName val="BEM Contracted savings"/>
      <sheetName val="Rebates Detail_BEM E262 Elec"/>
      <sheetName val="Rebates Detail_BEM G262 Gas"/>
      <sheetName val="Sheet1"/>
    </sheetNames>
    <sheetDataSet>
      <sheetData sheetId="0"/>
      <sheetData sheetId="1"/>
      <sheetData sheetId="2"/>
      <sheetData sheetId="3"/>
      <sheetData sheetId="4">
        <row r="7">
          <cell r="T7">
            <v>1571214.29</v>
          </cell>
        </row>
        <row r="8">
          <cell r="T8">
            <v>3009000</v>
          </cell>
        </row>
        <row r="9">
          <cell r="T9">
            <v>634500</v>
          </cell>
        </row>
        <row r="10">
          <cell r="T10">
            <v>2315958.7099999995</v>
          </cell>
        </row>
        <row r="11">
          <cell r="T11">
            <v>294000</v>
          </cell>
        </row>
        <row r="12">
          <cell r="T12">
            <v>7841910</v>
          </cell>
        </row>
        <row r="14">
          <cell r="T14">
            <v>11386446</v>
          </cell>
        </row>
        <row r="15">
          <cell r="T15">
            <v>4138680</v>
          </cell>
        </row>
        <row r="16">
          <cell r="T16">
            <v>66609297.258661754</v>
          </cell>
        </row>
        <row r="17">
          <cell r="T17">
            <v>4665981</v>
          </cell>
        </row>
        <row r="18">
          <cell r="T18">
            <v>472500</v>
          </cell>
        </row>
        <row r="19">
          <cell r="T19">
            <v>0</v>
          </cell>
        </row>
        <row r="21">
          <cell r="T21">
            <v>2062500</v>
          </cell>
        </row>
        <row r="22">
          <cell r="T22">
            <v>25861860</v>
          </cell>
        </row>
        <row r="23">
          <cell r="T23">
            <v>1057398.7120000001</v>
          </cell>
        </row>
        <row r="64">
          <cell r="S64">
            <v>1060385.3394399998</v>
          </cell>
        </row>
        <row r="65">
          <cell r="S65">
            <v>530378.69305</v>
          </cell>
        </row>
        <row r="66">
          <cell r="S66">
            <v>80222.005000000005</v>
          </cell>
        </row>
        <row r="67">
          <cell r="S67">
            <v>81135.196939999994</v>
          </cell>
        </row>
        <row r="69">
          <cell r="S69">
            <v>562455</v>
          </cell>
        </row>
        <row r="70">
          <cell r="S70">
            <v>298797.19500000001</v>
          </cell>
        </row>
        <row r="71">
          <cell r="S71">
            <v>67586</v>
          </cell>
        </row>
        <row r="72">
          <cell r="S72">
            <v>825839.83129999996</v>
          </cell>
        </row>
        <row r="73">
          <cell r="S73">
            <v>453835.93251999997</v>
          </cell>
        </row>
        <row r="74">
          <cell r="S74">
            <v>740193.16032000002</v>
          </cell>
        </row>
        <row r="75">
          <cell r="S75">
            <v>814515.85100000002</v>
          </cell>
        </row>
        <row r="76">
          <cell r="S76">
            <v>60333</v>
          </cell>
        </row>
        <row r="77">
          <cell r="S77">
            <v>5575677.2045699991</v>
          </cell>
        </row>
        <row r="93">
          <cell r="S93">
            <v>760196.40487241256</v>
          </cell>
        </row>
        <row r="94">
          <cell r="S94">
            <v>2878145.7829999998</v>
          </cell>
        </row>
        <row r="96">
          <cell r="S96">
            <v>0</v>
          </cell>
        </row>
        <row r="97">
          <cell r="S97">
            <v>0</v>
          </cell>
        </row>
        <row r="98">
          <cell r="S98">
            <v>3638342.1878724126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Reference"/>
      <sheetName val="Summary"/>
      <sheetName val="E201_18230611"/>
      <sheetName val="G201_18230661"/>
      <sheetName val="Shell_LIW_E"/>
      <sheetName val="Shell_E"/>
      <sheetName val="G214_18230434G"/>
      <sheetName val="18230625_HP"/>
      <sheetName val="18230626_WHeat"/>
      <sheetName val="18230628_SpHeat"/>
      <sheetName val="18230638_SpHeat"/>
      <sheetName val="18230627_Wx"/>
      <sheetName val="18230637_Wx"/>
      <sheetName val="18230634_MHDS"/>
      <sheetName val="18230612_FConv"/>
      <sheetName val="18230461_HER"/>
      <sheetName val="18230738_HER"/>
      <sheetName val="18230522_RER"/>
      <sheetName val="18230622_RER"/>
      <sheetName val="18230434_HApp"/>
      <sheetName val="18230434G_HApp"/>
      <sheetName val="18230435_SH"/>
      <sheetName val="18230700_SH"/>
      <sheetName val="18230440_RLg"/>
      <sheetName val="18230714_BLg"/>
      <sheetName val="18230687_WET"/>
      <sheetName val="TBD_WET_E"/>
      <sheetName val="18230501_ARRA"/>
      <sheetName val="18602231_ARRA"/>
      <sheetName val="18230405_SFNC"/>
      <sheetName val="18230684_SFNC"/>
      <sheetName val="18230407_MFR"/>
      <sheetName val="18230736_MFR"/>
      <sheetName val="18230486_MFNC"/>
      <sheetName val="18230673_MFNC"/>
      <sheetName val="18230433_SFMH"/>
      <sheetName val="18230716_CKit"/>
      <sheetName val="18231027_CKit"/>
      <sheetName val="18230717_CDI"/>
      <sheetName val="18231028_CDI"/>
      <sheetName val="18230718_CHVAC"/>
      <sheetName val="18231029_CHVAC"/>
      <sheetName val="18231022_SBDI"/>
      <sheetName val="18231134_SBDI"/>
      <sheetName val="18230746_E"/>
      <sheetName val="18231031_G"/>
      <sheetName val="Small Ag DI - E"/>
      <sheetName val="Small Ag DI - G"/>
      <sheetName val="Lodging DI - E"/>
      <sheetName val="Lodging DI - G"/>
      <sheetName val="lookups"/>
      <sheetName val="CE_Res_Elect"/>
      <sheetName val="CE_Res_ElectWO"/>
      <sheetName val="CE_Res_G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6">
          <cell r="D6" t="str">
            <v>calculated</v>
          </cell>
          <cell r="F6">
            <v>1</v>
          </cell>
          <cell r="H6" t="str">
            <v>Energy Advisor</v>
          </cell>
        </row>
        <row r="7">
          <cell r="D7" t="str">
            <v>per home</v>
          </cell>
          <cell r="F7">
            <v>2</v>
          </cell>
          <cell r="H7" t="str">
            <v>Energy Management Engineer</v>
          </cell>
        </row>
        <row r="8">
          <cell r="D8" t="str">
            <v>per unit</v>
          </cell>
          <cell r="F8">
            <v>3</v>
          </cell>
          <cell r="H8" t="str">
            <v>Market Analyst</v>
          </cell>
        </row>
        <row r="9">
          <cell r="D9" t="str">
            <v>per ton</v>
          </cell>
          <cell r="F9">
            <v>4</v>
          </cell>
          <cell r="H9" t="str">
            <v>Market Manager</v>
          </cell>
        </row>
        <row r="10">
          <cell r="D10" t="str">
            <v>linear foot</v>
          </cell>
          <cell r="F10">
            <v>5</v>
          </cell>
          <cell r="H10" t="str">
            <v>Program Coordinator</v>
          </cell>
        </row>
        <row r="11">
          <cell r="D11" t="str">
            <v>square foot</v>
          </cell>
          <cell r="F11">
            <v>6</v>
          </cell>
          <cell r="H11" t="str">
            <v>Program Implementer</v>
          </cell>
        </row>
        <row r="12">
          <cell r="F12">
            <v>7</v>
          </cell>
          <cell r="H12" t="str">
            <v>Program Manager</v>
          </cell>
        </row>
        <row r="13">
          <cell r="F13">
            <v>8</v>
          </cell>
          <cell r="H13" t="str">
            <v>Quality Assurance Specialist</v>
          </cell>
        </row>
        <row r="14">
          <cell r="F14">
            <v>9</v>
          </cell>
          <cell r="H14" t="str">
            <v>Rebate Processor</v>
          </cell>
        </row>
        <row r="15">
          <cell r="F15">
            <v>10</v>
          </cell>
          <cell r="H15" t="str">
            <v>Senior Evaluation Analyst</v>
          </cell>
        </row>
        <row r="16">
          <cell r="F16">
            <v>11</v>
          </cell>
          <cell r="H16" t="str">
            <v xml:space="preserve">Senior Market Analyst </v>
          </cell>
        </row>
        <row r="17">
          <cell r="F17">
            <v>12</v>
          </cell>
          <cell r="H17" t="str">
            <v>Supervisor</v>
          </cell>
        </row>
        <row r="18">
          <cell r="F18">
            <v>13</v>
          </cell>
          <cell r="H18" t="str">
            <v>Other</v>
          </cell>
        </row>
        <row r="19">
          <cell r="F19">
            <v>14</v>
          </cell>
        </row>
        <row r="20">
          <cell r="F20">
            <v>15</v>
          </cell>
        </row>
        <row r="21">
          <cell r="F21">
            <v>16</v>
          </cell>
        </row>
        <row r="22">
          <cell r="F22">
            <v>17</v>
          </cell>
        </row>
        <row r="23">
          <cell r="F23">
            <v>18</v>
          </cell>
        </row>
        <row r="24">
          <cell r="F24">
            <v>19</v>
          </cell>
        </row>
        <row r="25">
          <cell r="F25">
            <v>20</v>
          </cell>
        </row>
        <row r="26">
          <cell r="F26">
            <v>21</v>
          </cell>
        </row>
        <row r="27">
          <cell r="F27">
            <v>22</v>
          </cell>
        </row>
        <row r="28">
          <cell r="F28">
            <v>23</v>
          </cell>
        </row>
        <row r="29">
          <cell r="F29">
            <v>24</v>
          </cell>
        </row>
        <row r="30">
          <cell r="F30">
            <v>25</v>
          </cell>
        </row>
        <row r="31">
          <cell r="F31">
            <v>26</v>
          </cell>
        </row>
        <row r="32">
          <cell r="F32">
            <v>27</v>
          </cell>
        </row>
        <row r="33">
          <cell r="F33">
            <v>28</v>
          </cell>
        </row>
        <row r="34">
          <cell r="F34">
            <v>29</v>
          </cell>
        </row>
        <row r="35">
          <cell r="F35">
            <v>30</v>
          </cell>
        </row>
      </sheetData>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NOTES"/>
      <sheetName val="_MAIN_E"/>
      <sheetName val="_EXBT2_MAIN_E"/>
      <sheetName val="_MAIN_VAR_E"/>
      <sheetName val="_EXBT2_MAIN_VAR_E"/>
      <sheetName val="_MAIN_LIW_E"/>
      <sheetName val="_EXBT2_MAIN_LIW_E"/>
      <sheetName val="18230724_E"/>
      <sheetName val="_MAIN_CG_G"/>
      <sheetName val="_MAIN_SPD_E"/>
      <sheetName val="1_LOOKUPS"/>
      <sheetName val="RATES_TITLE"/>
      <sheetName val="PROGRAMS"/>
      <sheetName val="AVOIDEDCOSTS"/>
      <sheetName val="2024_2025_ProgramPlanner_Master"/>
    </sheetNames>
    <sheetDataSet>
      <sheetData sheetId="0"/>
      <sheetData sheetId="1"/>
      <sheetData sheetId="2"/>
      <sheetData sheetId="3"/>
      <sheetData sheetId="4"/>
      <sheetData sheetId="5"/>
      <sheetData sheetId="6"/>
      <sheetData sheetId="7"/>
      <sheetData sheetId="8">
        <row r="10">
          <cell r="L10"/>
        </row>
      </sheetData>
      <sheetData sheetId="9"/>
      <sheetData sheetId="10"/>
      <sheetData sheetId="11">
        <row r="15">
          <cell r="P15">
            <v>9</v>
          </cell>
        </row>
        <row r="20">
          <cell r="P20" t="str">
            <v>Spending</v>
          </cell>
        </row>
        <row r="21">
          <cell r="P21" t="str">
            <v>Savings</v>
          </cell>
        </row>
        <row r="22">
          <cell r="P22" t="str">
            <v>Both</v>
          </cell>
        </row>
      </sheetData>
      <sheetData sheetId="12"/>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18230486_E"/>
      <sheetName val="18230673_G"/>
      <sheetName val="x_LIW"/>
      <sheetName val="CE_Res_Elect"/>
      <sheetName val="CE_Res_ElectWO"/>
      <sheetName val="CE_Res_Gas"/>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4">
          <cell r="B44" t="str">
            <v>Yes</v>
          </cell>
        </row>
        <row r="45">
          <cell r="B45"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_MAIN"/>
      <sheetName val="_MAIN_VAR"/>
      <sheetName val="_MAIN_LIW"/>
      <sheetName val="NOTES"/>
      <sheetName val="_EXBT2_MAIN"/>
      <sheetName val="AVOIDEDCOSTS"/>
      <sheetName val="RATES"/>
      <sheetName val="PROGRAMS"/>
      <sheetName val="LABORTITLE"/>
      <sheetName val="LOOKUPS"/>
    </sheetNames>
    <sheetDataSet>
      <sheetData sheetId="0"/>
      <sheetData sheetId="1"/>
      <sheetData sheetId="2"/>
      <sheetData sheetId="3"/>
      <sheetData sheetId="4"/>
      <sheetData sheetId="5"/>
      <sheetData sheetId="6"/>
      <sheetData sheetId="7"/>
      <sheetData sheetId="8"/>
      <sheetData sheetId="9"/>
      <sheetData sheetId="10">
        <row r="4">
          <cell r="B4">
            <v>2020</v>
          </cell>
        </row>
        <row r="5">
          <cell r="B5">
            <v>2021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7" tint="0.39997558519241921"/>
  </sheetPr>
  <dimension ref="B1:Q260"/>
  <sheetViews>
    <sheetView tabSelected="1" zoomScale="85" zoomScaleNormal="85" workbookViewId="0"/>
  </sheetViews>
  <sheetFormatPr defaultColWidth="10.5703125" defaultRowHeight="12.75" x14ac:dyDescent="0.2"/>
  <cols>
    <col min="1" max="1" width="1.42578125" customWidth="1"/>
    <col min="2" max="2" width="9.5703125" customWidth="1"/>
    <col min="3" max="3" width="17.28515625" style="1" customWidth="1"/>
    <col min="4" max="5" width="3.42578125" customWidth="1"/>
    <col min="6" max="6" width="32.42578125" customWidth="1"/>
    <col min="7" max="7" width="26" style="2" customWidth="1"/>
    <col min="8" max="9" width="15.85546875" style="2" customWidth="1"/>
    <col min="10" max="10" width="20.85546875" style="2" customWidth="1"/>
    <col min="11" max="11" width="26.5703125" style="2" customWidth="1"/>
    <col min="12" max="13" width="15.85546875" style="2" customWidth="1"/>
    <col min="14" max="14" width="24.5703125" style="2" customWidth="1"/>
    <col min="15" max="16" width="15.85546875" style="2" customWidth="1"/>
    <col min="17" max="17" width="15.5703125" style="3" customWidth="1"/>
    <col min="18" max="18" width="2" customWidth="1"/>
  </cols>
  <sheetData>
    <row r="1" spans="2:17" x14ac:dyDescent="0.2">
      <c r="G1" s="2">
        <v>2</v>
      </c>
      <c r="H1" s="2">
        <v>3</v>
      </c>
      <c r="I1" s="2">
        <v>4</v>
      </c>
      <c r="J1" s="2">
        <v>5</v>
      </c>
      <c r="K1" s="2">
        <v>6</v>
      </c>
      <c r="L1" s="2">
        <v>7</v>
      </c>
      <c r="M1" s="2">
        <v>8</v>
      </c>
      <c r="N1" s="2">
        <v>9</v>
      </c>
      <c r="O1" s="2">
        <v>10</v>
      </c>
      <c r="P1" s="2">
        <v>11</v>
      </c>
      <c r="Q1" s="3">
        <v>12</v>
      </c>
    </row>
    <row r="2" spans="2:17" ht="28.5" x14ac:dyDescent="0.45">
      <c r="B2" s="69" t="s">
        <v>145</v>
      </c>
      <c r="C2" s="89"/>
      <c r="D2" s="70"/>
      <c r="E2" s="71"/>
      <c r="F2" s="71"/>
      <c r="G2"/>
      <c r="H2" s="72" t="s">
        <v>146</v>
      </c>
      <c r="I2" s="72"/>
      <c r="J2" s="80"/>
    </row>
    <row r="3" spans="2:17" x14ac:dyDescent="0.2">
      <c r="B3" s="73" t="s">
        <v>156</v>
      </c>
      <c r="C3" s="90"/>
      <c r="D3" s="74"/>
      <c r="E3" s="71"/>
      <c r="F3" s="71"/>
      <c r="G3"/>
      <c r="H3" s="75" t="s">
        <v>147</v>
      </c>
      <c r="I3" s="75"/>
      <c r="J3" s="81"/>
    </row>
    <row r="4" spans="2:17" s="4" customFormat="1" ht="29.1" customHeight="1" x14ac:dyDescent="0.25">
      <c r="B4" s="76" t="s">
        <v>0</v>
      </c>
      <c r="C4" s="91"/>
      <c r="D4" s="77"/>
      <c r="E4" s="78"/>
      <c r="F4" s="78"/>
      <c r="G4" s="78"/>
      <c r="H4" s="79" t="s">
        <v>148</v>
      </c>
      <c r="I4" s="79"/>
      <c r="J4" s="82"/>
      <c r="K4" s="5"/>
      <c r="L4" s="5"/>
      <c r="M4" s="5"/>
      <c r="N4" s="5"/>
      <c r="O4" s="5"/>
      <c r="P4" s="5"/>
      <c r="Q4" s="6"/>
    </row>
    <row r="5" spans="2:17" ht="36.75" customHeight="1" thickBot="1" x14ac:dyDescent="0.25">
      <c r="G5" s="7" t="s">
        <v>1</v>
      </c>
    </row>
    <row r="6" spans="2:17" ht="26.25" thickBot="1" x14ac:dyDescent="0.25">
      <c r="B6" t="s">
        <v>2</v>
      </c>
      <c r="C6" s="1" t="s">
        <v>149</v>
      </c>
      <c r="D6" s="98" t="s">
        <v>3</v>
      </c>
      <c r="E6" s="98"/>
      <c r="F6" s="98"/>
      <c r="G6" s="8" t="s">
        <v>4</v>
      </c>
      <c r="H6" s="9" t="s">
        <v>5</v>
      </c>
      <c r="I6" s="9" t="s">
        <v>6</v>
      </c>
      <c r="J6" s="10" t="s">
        <v>7</v>
      </c>
      <c r="K6" s="9" t="s">
        <v>8</v>
      </c>
      <c r="L6" s="9" t="s">
        <v>9</v>
      </c>
      <c r="M6" s="9" t="s">
        <v>10</v>
      </c>
      <c r="N6" s="9" t="s">
        <v>11</v>
      </c>
      <c r="O6" s="9" t="s">
        <v>12</v>
      </c>
      <c r="P6" s="11" t="s">
        <v>13</v>
      </c>
      <c r="Q6" s="12" t="s">
        <v>14</v>
      </c>
    </row>
    <row r="7" spans="2:17" x14ac:dyDescent="0.2">
      <c r="B7" t="s">
        <v>15</v>
      </c>
    </row>
    <row r="8" spans="2:17" x14ac:dyDescent="0.2">
      <c r="B8" t="s">
        <v>16</v>
      </c>
      <c r="C8" s="1">
        <v>18230611</v>
      </c>
      <c r="D8" s="13" t="s">
        <v>17</v>
      </c>
      <c r="G8" s="2">
        <v>170651</v>
      </c>
      <c r="H8" s="2">
        <v>153585.9</v>
      </c>
      <c r="I8" s="2">
        <v>97200</v>
      </c>
      <c r="J8" s="2">
        <v>2000</v>
      </c>
      <c r="K8" s="2">
        <v>22500</v>
      </c>
      <c r="L8" s="2">
        <v>1350</v>
      </c>
      <c r="M8" s="2">
        <v>0</v>
      </c>
      <c r="N8" s="2">
        <v>10313942.6</v>
      </c>
      <c r="O8" s="2">
        <v>0</v>
      </c>
      <c r="P8" s="2">
        <v>10761229.5</v>
      </c>
      <c r="Q8" s="15">
        <v>2153755.7000000002</v>
      </c>
    </row>
    <row r="9" spans="2:17" x14ac:dyDescent="0.2">
      <c r="D9" s="13"/>
      <c r="G9" s="93">
        <v>162426.41</v>
      </c>
      <c r="H9" s="93">
        <v>135481.32999999999</v>
      </c>
      <c r="I9" s="93">
        <v>12480.24</v>
      </c>
      <c r="J9" s="93">
        <v>442.64</v>
      </c>
      <c r="K9" s="93">
        <v>119</v>
      </c>
      <c r="L9" s="93">
        <v>0</v>
      </c>
      <c r="M9" s="93">
        <v>0</v>
      </c>
      <c r="N9" s="93">
        <v>9069987.7300000004</v>
      </c>
      <c r="O9" s="93">
        <v>0</v>
      </c>
      <c r="P9" s="93">
        <v>9380937.3499999996</v>
      </c>
      <c r="Q9" s="94">
        <v>1877381.2011999998</v>
      </c>
    </row>
    <row r="10" spans="2:17" x14ac:dyDescent="0.2">
      <c r="D10" s="13"/>
      <c r="Q10" s="15"/>
    </row>
    <row r="11" spans="2:17" x14ac:dyDescent="0.2">
      <c r="B11" t="s">
        <v>18</v>
      </c>
      <c r="C11" s="1">
        <v>18230626</v>
      </c>
      <c r="D11" t="s">
        <v>19</v>
      </c>
      <c r="G11" s="2">
        <v>131483</v>
      </c>
      <c r="H11" s="2">
        <v>118334.7</v>
      </c>
      <c r="I11" s="2">
        <v>154000</v>
      </c>
      <c r="J11" s="2">
        <v>1000</v>
      </c>
      <c r="K11" s="2">
        <v>130000</v>
      </c>
      <c r="L11" s="2">
        <v>0</v>
      </c>
      <c r="M11" s="2">
        <v>0</v>
      </c>
      <c r="N11" s="2">
        <v>302197</v>
      </c>
      <c r="O11" s="2">
        <v>0</v>
      </c>
      <c r="P11" s="2">
        <v>837014.7</v>
      </c>
      <c r="Q11" s="16">
        <v>712077.05578000017</v>
      </c>
    </row>
    <row r="12" spans="2:17" x14ac:dyDescent="0.2">
      <c r="G12" s="93">
        <v>51699.920000000006</v>
      </c>
      <c r="H12" s="93">
        <v>42949.99</v>
      </c>
      <c r="I12" s="93">
        <v>155612.87</v>
      </c>
      <c r="J12" s="93">
        <v>2201.5299999999997</v>
      </c>
      <c r="K12" s="93">
        <v>65606.17</v>
      </c>
      <c r="L12" s="93">
        <v>46.95</v>
      </c>
      <c r="M12" s="93">
        <v>9119.9600000000009</v>
      </c>
      <c r="N12" s="93">
        <v>423526.81000000006</v>
      </c>
      <c r="O12" s="93">
        <v>0</v>
      </c>
      <c r="P12" s="93">
        <v>750764.20000000007</v>
      </c>
      <c r="Q12" s="94">
        <v>911729.15999999898</v>
      </c>
    </row>
    <row r="13" spans="2:17" x14ac:dyDescent="0.2">
      <c r="Q13" s="16"/>
    </row>
    <row r="14" spans="2:17" x14ac:dyDescent="0.2">
      <c r="B14" t="s">
        <v>18</v>
      </c>
      <c r="C14" s="1">
        <v>18230627</v>
      </c>
      <c r="D14" t="s">
        <v>20</v>
      </c>
      <c r="G14" s="2">
        <v>142093</v>
      </c>
      <c r="H14" s="2">
        <v>127883.7</v>
      </c>
      <c r="I14" s="2">
        <v>112500</v>
      </c>
      <c r="J14" s="2">
        <v>1200</v>
      </c>
      <c r="K14" s="2">
        <v>65000</v>
      </c>
      <c r="L14" s="2">
        <v>50500</v>
      </c>
      <c r="M14" s="2">
        <v>0</v>
      </c>
      <c r="N14" s="2">
        <v>3065433.2</v>
      </c>
      <c r="O14" s="2">
        <v>0</v>
      </c>
      <c r="P14" s="2">
        <v>3564609.9000000004</v>
      </c>
      <c r="Q14" s="16">
        <v>1671376.9323</v>
      </c>
    </row>
    <row r="15" spans="2:17" x14ac:dyDescent="0.2">
      <c r="G15" s="93">
        <v>84518.249999999985</v>
      </c>
      <c r="H15" s="93">
        <v>70471.350000000006</v>
      </c>
      <c r="I15" s="93">
        <v>120101.55</v>
      </c>
      <c r="J15" s="93">
        <v>511.24</v>
      </c>
      <c r="K15" s="93">
        <v>80</v>
      </c>
      <c r="L15" s="93">
        <v>3</v>
      </c>
      <c r="M15" s="93">
        <v>0</v>
      </c>
      <c r="N15" s="93">
        <v>4411604.6500000004</v>
      </c>
      <c r="O15" s="93">
        <v>0</v>
      </c>
      <c r="P15" s="93">
        <v>4687290.04</v>
      </c>
      <c r="Q15" s="94">
        <v>2069153.5099999981</v>
      </c>
    </row>
    <row r="16" spans="2:17" x14ac:dyDescent="0.2">
      <c r="Q16" s="16"/>
    </row>
    <row r="17" spans="2:17" x14ac:dyDescent="0.2">
      <c r="B17" t="s">
        <v>18</v>
      </c>
      <c r="C17" s="1">
        <v>18230628</v>
      </c>
      <c r="D17" t="s">
        <v>21</v>
      </c>
      <c r="G17" s="2">
        <v>114482</v>
      </c>
      <c r="H17" s="2">
        <v>103033.8</v>
      </c>
      <c r="I17" s="2">
        <v>270000</v>
      </c>
      <c r="J17" s="2">
        <v>1200</v>
      </c>
      <c r="K17" s="2">
        <v>40000</v>
      </c>
      <c r="L17" s="2">
        <v>2000</v>
      </c>
      <c r="M17" s="2">
        <v>0</v>
      </c>
      <c r="N17" s="2">
        <v>6033183.7000000002</v>
      </c>
      <c r="O17" s="2">
        <v>0</v>
      </c>
      <c r="P17" s="2">
        <v>6563899.5</v>
      </c>
      <c r="Q17" s="16">
        <v>8586907.0460000001</v>
      </c>
    </row>
    <row r="18" spans="2:17" x14ac:dyDescent="0.2">
      <c r="G18" s="93">
        <v>65860.62</v>
      </c>
      <c r="H18" s="93">
        <v>54963.49</v>
      </c>
      <c r="I18" s="93">
        <v>226496.49</v>
      </c>
      <c r="J18" s="93">
        <v>0</v>
      </c>
      <c r="K18" s="93">
        <v>914.14</v>
      </c>
      <c r="L18" s="93">
        <v>11917.73</v>
      </c>
      <c r="M18" s="93">
        <v>-717881.87</v>
      </c>
      <c r="N18" s="93">
        <v>6462809.1399999987</v>
      </c>
      <c r="O18" s="93">
        <v>0</v>
      </c>
      <c r="P18" s="93">
        <v>6105079.7399999984</v>
      </c>
      <c r="Q18" s="94">
        <v>7919004</v>
      </c>
    </row>
    <row r="19" spans="2:17" x14ac:dyDescent="0.2">
      <c r="Q19" s="16"/>
    </row>
    <row r="20" spans="2:17" x14ac:dyDescent="0.2">
      <c r="B20" t="s">
        <v>18</v>
      </c>
      <c r="C20" s="1">
        <v>18230162</v>
      </c>
      <c r="D20" t="s">
        <v>22</v>
      </c>
      <c r="G20" s="2">
        <v>125634</v>
      </c>
      <c r="H20" s="2">
        <v>113070.6</v>
      </c>
      <c r="I20" s="2">
        <v>0</v>
      </c>
      <c r="J20" s="2">
        <v>1500</v>
      </c>
      <c r="K20" s="2">
        <v>2729072.95</v>
      </c>
      <c r="L20" s="2">
        <v>500</v>
      </c>
      <c r="M20" s="2">
        <v>0</v>
      </c>
      <c r="N20" s="2">
        <v>4182395</v>
      </c>
      <c r="O20" s="2">
        <v>0</v>
      </c>
      <c r="P20" s="2">
        <v>7152172.5500000007</v>
      </c>
      <c r="Q20" s="16">
        <v>13908895</v>
      </c>
    </row>
    <row r="21" spans="2:17" x14ac:dyDescent="0.2">
      <c r="G21" s="93">
        <v>117442.37</v>
      </c>
      <c r="H21" s="93">
        <v>97841.56</v>
      </c>
      <c r="I21" s="93">
        <v>0</v>
      </c>
      <c r="J21" s="93">
        <v>187.03</v>
      </c>
      <c r="K21" s="93">
        <v>1182627.1100000001</v>
      </c>
      <c r="L21" s="93">
        <v>0</v>
      </c>
      <c r="M21" s="93">
        <v>0</v>
      </c>
      <c r="N21" s="93">
        <v>8627103.5600000005</v>
      </c>
      <c r="O21" s="93">
        <v>0</v>
      </c>
      <c r="P21" s="93">
        <v>10025201.630000001</v>
      </c>
      <c r="Q21" s="94">
        <v>23979819.589999985</v>
      </c>
    </row>
    <row r="22" spans="2:17" x14ac:dyDescent="0.2">
      <c r="Q22" s="16"/>
    </row>
    <row r="23" spans="2:17" x14ac:dyDescent="0.2">
      <c r="C23" s="1">
        <v>18230435</v>
      </c>
      <c r="D23" t="s">
        <v>152</v>
      </c>
      <c r="G23" s="2">
        <v>0</v>
      </c>
      <c r="H23" s="2">
        <v>0</v>
      </c>
      <c r="I23" s="2">
        <v>0</v>
      </c>
      <c r="J23" s="2">
        <v>0</v>
      </c>
      <c r="K23" s="2">
        <v>0</v>
      </c>
      <c r="L23" s="2">
        <v>0</v>
      </c>
      <c r="M23" s="2">
        <v>0</v>
      </c>
      <c r="N23" s="2">
        <v>0</v>
      </c>
      <c r="O23" s="2">
        <v>0</v>
      </c>
      <c r="P23" s="2">
        <v>0</v>
      </c>
      <c r="Q23" s="16">
        <v>0</v>
      </c>
    </row>
    <row r="24" spans="2:17" x14ac:dyDescent="0.2">
      <c r="G24" s="93">
        <v>0</v>
      </c>
      <c r="H24" s="93">
        <v>0</v>
      </c>
      <c r="I24" s="93">
        <v>0</v>
      </c>
      <c r="J24" s="93">
        <v>0</v>
      </c>
      <c r="K24" s="93">
        <v>0</v>
      </c>
      <c r="L24" s="93">
        <v>0</v>
      </c>
      <c r="M24" s="93">
        <v>0</v>
      </c>
      <c r="N24" s="93">
        <v>-4697</v>
      </c>
      <c r="O24" s="93">
        <v>0</v>
      </c>
      <c r="P24" s="93">
        <f>SUM(G24:O24)</f>
        <v>-4697</v>
      </c>
      <c r="Q24" s="94">
        <v>0</v>
      </c>
    </row>
    <row r="25" spans="2:17" x14ac:dyDescent="0.2">
      <c r="Q25" s="16"/>
    </row>
    <row r="26" spans="2:17" x14ac:dyDescent="0.2">
      <c r="B26" t="s">
        <v>18</v>
      </c>
      <c r="C26" s="1">
        <v>18230434</v>
      </c>
      <c r="D26" t="s">
        <v>23</v>
      </c>
      <c r="G26" s="2">
        <v>56505</v>
      </c>
      <c r="H26" s="2">
        <v>50854.5</v>
      </c>
      <c r="I26" s="2">
        <v>72000</v>
      </c>
      <c r="J26" s="2">
        <v>1000</v>
      </c>
      <c r="K26" s="2">
        <v>255000</v>
      </c>
      <c r="L26" s="2">
        <v>0</v>
      </c>
      <c r="M26" s="2">
        <v>0</v>
      </c>
      <c r="N26" s="2">
        <v>444000</v>
      </c>
      <c r="O26" s="2">
        <v>0</v>
      </c>
      <c r="P26" s="2">
        <v>879359.5</v>
      </c>
      <c r="Q26" s="16">
        <v>688576.70000000007</v>
      </c>
    </row>
    <row r="27" spans="2:17" x14ac:dyDescent="0.2">
      <c r="G27" s="93">
        <v>109185.82999999997</v>
      </c>
      <c r="H27" s="93">
        <v>91531.920000000013</v>
      </c>
      <c r="I27" s="93">
        <v>79153.08</v>
      </c>
      <c r="J27" s="93">
        <v>236.7</v>
      </c>
      <c r="K27" s="93">
        <v>84961.040000000008</v>
      </c>
      <c r="L27" s="93">
        <v>0</v>
      </c>
      <c r="M27" s="93">
        <v>49886.720000000001</v>
      </c>
      <c r="N27" s="93">
        <v>821951.68999999983</v>
      </c>
      <c r="O27" s="93">
        <v>0</v>
      </c>
      <c r="P27" s="93">
        <v>1236906.98</v>
      </c>
      <c r="Q27" s="94">
        <v>1134533.7</v>
      </c>
    </row>
    <row r="28" spans="2:17" x14ac:dyDescent="0.2">
      <c r="Q28" s="16"/>
    </row>
    <row r="29" spans="2:17" x14ac:dyDescent="0.2">
      <c r="B29" t="s">
        <v>18</v>
      </c>
      <c r="C29" s="1">
        <v>18230440</v>
      </c>
      <c r="D29" t="s">
        <v>24</v>
      </c>
      <c r="G29" s="2">
        <v>12047</v>
      </c>
      <c r="H29" s="2">
        <v>10842.3</v>
      </c>
      <c r="I29" s="2">
        <v>0</v>
      </c>
      <c r="J29" s="2">
        <v>0</v>
      </c>
      <c r="K29" s="2">
        <v>9500</v>
      </c>
      <c r="L29" s="2">
        <v>0</v>
      </c>
      <c r="M29" s="2">
        <v>0</v>
      </c>
      <c r="N29" s="2">
        <v>133883</v>
      </c>
      <c r="O29" s="2">
        <v>0</v>
      </c>
      <c r="P29" s="2">
        <v>166272.29999999999</v>
      </c>
      <c r="Q29" s="16">
        <v>140173</v>
      </c>
    </row>
    <row r="30" spans="2:17" x14ac:dyDescent="0.2">
      <c r="G30" s="93">
        <v>8371.7199999999993</v>
      </c>
      <c r="H30" s="93">
        <v>6969.52</v>
      </c>
      <c r="I30" s="93">
        <v>0</v>
      </c>
      <c r="J30" s="93">
        <v>0</v>
      </c>
      <c r="K30" s="93">
        <v>10730.94</v>
      </c>
      <c r="L30" s="93">
        <v>0</v>
      </c>
      <c r="M30" s="93">
        <v>0</v>
      </c>
      <c r="N30" s="93">
        <v>186861.25999999998</v>
      </c>
      <c r="O30" s="93">
        <v>0</v>
      </c>
      <c r="P30" s="93">
        <v>212933.43999999997</v>
      </c>
      <c r="Q30" s="94">
        <v>299128.60000000079</v>
      </c>
    </row>
    <row r="31" spans="2:17" x14ac:dyDescent="0.2">
      <c r="Q31" s="16"/>
    </row>
    <row r="32" spans="2:17" x14ac:dyDescent="0.2">
      <c r="B32" t="s">
        <v>18</v>
      </c>
      <c r="C32" s="1">
        <v>18230461</v>
      </c>
      <c r="D32" t="s">
        <v>25</v>
      </c>
      <c r="G32" s="2">
        <v>55815</v>
      </c>
      <c r="H32" s="2">
        <v>50233.5</v>
      </c>
      <c r="I32" s="2">
        <v>0</v>
      </c>
      <c r="J32" s="2">
        <v>1450</v>
      </c>
      <c r="K32" s="2">
        <v>1119870.2</v>
      </c>
      <c r="L32" s="2">
        <v>0</v>
      </c>
      <c r="M32" s="2">
        <v>0</v>
      </c>
      <c r="N32" s="2">
        <v>1114512</v>
      </c>
      <c r="O32" s="2">
        <v>0</v>
      </c>
      <c r="P32" s="2">
        <v>2341880.7000000002</v>
      </c>
      <c r="Q32" s="16">
        <v>39804000</v>
      </c>
    </row>
    <row r="33" spans="2:17" x14ac:dyDescent="0.2">
      <c r="G33" s="93">
        <v>61012.18</v>
      </c>
      <c r="H33" s="93">
        <v>50904.169999999991</v>
      </c>
      <c r="I33" s="93">
        <v>0</v>
      </c>
      <c r="J33" s="93">
        <v>0</v>
      </c>
      <c r="K33" s="93">
        <v>697132.18</v>
      </c>
      <c r="L33" s="93">
        <v>122.45</v>
      </c>
      <c r="M33" s="93">
        <v>0</v>
      </c>
      <c r="N33" s="93">
        <v>697132.18</v>
      </c>
      <c r="O33" s="93">
        <v>0</v>
      </c>
      <c r="P33" s="93">
        <v>1506303.1600000001</v>
      </c>
      <c r="Q33" s="94">
        <v>43794788.520000003</v>
      </c>
    </row>
    <row r="34" spans="2:17" x14ac:dyDescent="0.2">
      <c r="Q34" s="16"/>
    </row>
    <row r="35" spans="2:17" x14ac:dyDescent="0.2">
      <c r="B35" t="s">
        <v>18</v>
      </c>
      <c r="C35" s="1">
        <v>18230023</v>
      </c>
      <c r="D35" t="s">
        <v>26</v>
      </c>
      <c r="G35" s="2">
        <v>72560</v>
      </c>
      <c r="H35" s="2">
        <v>65304</v>
      </c>
      <c r="I35" s="2">
        <v>44000</v>
      </c>
      <c r="J35" s="2">
        <v>100</v>
      </c>
      <c r="K35" s="2">
        <v>137661.79999999999</v>
      </c>
      <c r="L35" s="2">
        <v>1000</v>
      </c>
      <c r="M35" s="2">
        <v>0</v>
      </c>
      <c r="N35" s="2">
        <v>678484.73</v>
      </c>
      <c r="O35" s="2">
        <v>0</v>
      </c>
      <c r="P35" s="2">
        <v>999110.53</v>
      </c>
      <c r="Q35" s="16">
        <v>966804.43500000006</v>
      </c>
    </row>
    <row r="36" spans="2:17" x14ac:dyDescent="0.2">
      <c r="G36" s="93">
        <v>70921.750000000015</v>
      </c>
      <c r="H36" s="93">
        <v>59165.64</v>
      </c>
      <c r="I36" s="93">
        <v>31862.41</v>
      </c>
      <c r="J36" s="93">
        <v>1084.28</v>
      </c>
      <c r="K36" s="93">
        <v>91778.54</v>
      </c>
      <c r="L36" s="93">
        <v>204.93999999999997</v>
      </c>
      <c r="M36" s="93">
        <v>10465.33</v>
      </c>
      <c r="N36" s="93">
        <v>492331.04</v>
      </c>
      <c r="O36" s="93">
        <v>0</v>
      </c>
      <c r="P36" s="93">
        <v>757813.92999999993</v>
      </c>
      <c r="Q36" s="94">
        <v>957026</v>
      </c>
    </row>
    <row r="37" spans="2:17" x14ac:dyDescent="0.2">
      <c r="Q37" s="16"/>
    </row>
    <row r="38" spans="2:17" x14ac:dyDescent="0.2">
      <c r="B38" t="s">
        <v>18</v>
      </c>
      <c r="C38" s="1">
        <v>18230016</v>
      </c>
      <c r="D38" t="s">
        <v>27</v>
      </c>
      <c r="G38" s="2">
        <v>10700</v>
      </c>
      <c r="H38" s="2">
        <v>9630</v>
      </c>
      <c r="I38" s="2">
        <v>0</v>
      </c>
      <c r="J38" s="2">
        <v>0</v>
      </c>
      <c r="K38" s="2">
        <v>0</v>
      </c>
      <c r="L38" s="2">
        <v>0</v>
      </c>
      <c r="M38" s="2">
        <v>0</v>
      </c>
      <c r="N38" s="2">
        <v>0</v>
      </c>
      <c r="O38" s="2">
        <v>0</v>
      </c>
      <c r="P38" s="2">
        <v>20330</v>
      </c>
      <c r="Q38" s="16">
        <v>145200</v>
      </c>
    </row>
    <row r="39" spans="2:17" x14ac:dyDescent="0.2">
      <c r="G39" s="93">
        <v>0</v>
      </c>
      <c r="H39" s="93">
        <v>0</v>
      </c>
      <c r="I39" s="93">
        <v>0</v>
      </c>
      <c r="J39" s="93">
        <v>0</v>
      </c>
      <c r="K39" s="93">
        <v>0</v>
      </c>
      <c r="L39" s="93">
        <v>0</v>
      </c>
      <c r="M39" s="93">
        <v>0</v>
      </c>
      <c r="N39" s="93">
        <v>0</v>
      </c>
      <c r="O39" s="93">
        <v>0</v>
      </c>
      <c r="P39" s="93">
        <v>0</v>
      </c>
      <c r="Q39" s="94">
        <v>125065.5999999979</v>
      </c>
    </row>
    <row r="40" spans="2:17" x14ac:dyDescent="0.2">
      <c r="Q40" s="16"/>
    </row>
    <row r="41" spans="2:17" x14ac:dyDescent="0.2">
      <c r="B41" t="s">
        <v>28</v>
      </c>
      <c r="C41" s="1">
        <v>18230405</v>
      </c>
      <c r="D41" t="s">
        <v>29</v>
      </c>
      <c r="G41" s="2">
        <v>36735</v>
      </c>
      <c r="H41" s="2">
        <v>33061.5</v>
      </c>
      <c r="I41" s="2">
        <v>30000</v>
      </c>
      <c r="J41" s="2">
        <v>0</v>
      </c>
      <c r="K41" s="2">
        <v>420000</v>
      </c>
      <c r="L41" s="2">
        <v>0</v>
      </c>
      <c r="M41" s="2">
        <v>0</v>
      </c>
      <c r="N41" s="2">
        <v>262500</v>
      </c>
      <c r="O41" s="2">
        <v>0</v>
      </c>
      <c r="P41" s="2">
        <v>782296.5</v>
      </c>
      <c r="Q41" s="16">
        <v>315000</v>
      </c>
    </row>
    <row r="42" spans="2:17" x14ac:dyDescent="0.2">
      <c r="G42" s="93">
        <v>61783.39</v>
      </c>
      <c r="H42" s="93">
        <v>51620.54</v>
      </c>
      <c r="I42" s="93">
        <v>8829.6500000000015</v>
      </c>
      <c r="J42" s="93">
        <v>1.28</v>
      </c>
      <c r="K42" s="93">
        <v>422000.7</v>
      </c>
      <c r="L42" s="93">
        <v>0</v>
      </c>
      <c r="M42" s="93">
        <v>0</v>
      </c>
      <c r="N42" s="93">
        <v>-21215.200000000001</v>
      </c>
      <c r="O42" s="93">
        <v>0</v>
      </c>
      <c r="P42" s="93">
        <v>523020.36000000004</v>
      </c>
      <c r="Q42" s="94">
        <v>0</v>
      </c>
    </row>
    <row r="43" spans="2:17" x14ac:dyDescent="0.2">
      <c r="Q43" s="16"/>
    </row>
    <row r="44" spans="2:17" x14ac:dyDescent="0.2">
      <c r="B44" t="s">
        <v>28</v>
      </c>
      <c r="C44" s="1">
        <v>18230071</v>
      </c>
      <c r="D44" t="s">
        <v>30</v>
      </c>
      <c r="G44" s="2">
        <v>15345</v>
      </c>
      <c r="H44" s="2">
        <v>13810.5</v>
      </c>
      <c r="I44" s="2">
        <v>6000</v>
      </c>
      <c r="J44" s="2">
        <v>0</v>
      </c>
      <c r="K44" s="2">
        <v>60000</v>
      </c>
      <c r="L44" s="2">
        <v>0</v>
      </c>
      <c r="M44" s="2">
        <v>0</v>
      </c>
      <c r="N44" s="2">
        <v>233600</v>
      </c>
      <c r="O44" s="2">
        <v>0</v>
      </c>
      <c r="P44" s="2">
        <v>328755.5</v>
      </c>
      <c r="Q44" s="16">
        <v>186128</v>
      </c>
    </row>
    <row r="45" spans="2:17" x14ac:dyDescent="0.2">
      <c r="G45" s="93">
        <v>27847.620000000003</v>
      </c>
      <c r="H45" s="93">
        <v>23268.500000000004</v>
      </c>
      <c r="I45" s="93">
        <v>4435.1899999999987</v>
      </c>
      <c r="J45" s="93">
        <v>12.09</v>
      </c>
      <c r="K45" s="93">
        <v>29144.18</v>
      </c>
      <c r="L45" s="93">
        <v>0</v>
      </c>
      <c r="M45" s="93">
        <v>7379.88</v>
      </c>
      <c r="N45" s="93">
        <v>297438.08000000002</v>
      </c>
      <c r="O45" s="93">
        <v>0</v>
      </c>
      <c r="P45" s="93">
        <v>389525.54000000004</v>
      </c>
      <c r="Q45" s="94">
        <v>243084</v>
      </c>
    </row>
    <row r="46" spans="2:17" x14ac:dyDescent="0.2">
      <c r="Q46" s="16"/>
    </row>
    <row r="47" spans="2:17" x14ac:dyDescent="0.2">
      <c r="B47" t="s">
        <v>31</v>
      </c>
      <c r="C47" s="1">
        <v>18230751</v>
      </c>
      <c r="D47" t="s">
        <v>32</v>
      </c>
      <c r="E47" s="17"/>
      <c r="F47" s="17"/>
      <c r="G47" s="2">
        <v>37625</v>
      </c>
      <c r="H47" s="2">
        <v>33862.5</v>
      </c>
      <c r="I47" s="2">
        <v>30000</v>
      </c>
      <c r="J47" s="2">
        <v>0</v>
      </c>
      <c r="K47" s="2">
        <v>0</v>
      </c>
      <c r="L47" s="2">
        <v>0</v>
      </c>
      <c r="M47" s="2">
        <v>0</v>
      </c>
      <c r="N47" s="2">
        <v>0</v>
      </c>
      <c r="O47" s="2">
        <v>0</v>
      </c>
      <c r="P47" s="2">
        <v>101487.5</v>
      </c>
      <c r="Q47" s="16">
        <v>0</v>
      </c>
    </row>
    <row r="48" spans="2:17" x14ac:dyDescent="0.2">
      <c r="E48" s="17"/>
      <c r="F48" s="17"/>
      <c r="G48" s="93">
        <v>59246.509999999987</v>
      </c>
      <c r="H48" s="93">
        <v>49357.75</v>
      </c>
      <c r="I48" s="93">
        <v>15917.880000000001</v>
      </c>
      <c r="J48" s="93">
        <v>109.55000000000001</v>
      </c>
      <c r="K48" s="93">
        <v>387.33000000000004</v>
      </c>
      <c r="L48" s="93">
        <v>0</v>
      </c>
      <c r="M48" s="93">
        <v>0</v>
      </c>
      <c r="N48" s="93">
        <v>0</v>
      </c>
      <c r="O48" s="93">
        <v>0</v>
      </c>
      <c r="P48" s="93">
        <v>125019.01999999999</v>
      </c>
      <c r="Q48" s="94"/>
    </row>
    <row r="49" spans="2:17" x14ac:dyDescent="0.2">
      <c r="E49" s="17"/>
      <c r="F49" s="17"/>
      <c r="Q49" s="16"/>
    </row>
    <row r="50" spans="2:17" x14ac:dyDescent="0.2">
      <c r="B50" t="s">
        <v>33</v>
      </c>
      <c r="C50" s="1">
        <v>18230407</v>
      </c>
      <c r="D50" s="18" t="s">
        <v>34</v>
      </c>
      <c r="G50" s="2">
        <v>135174</v>
      </c>
      <c r="H50" s="2">
        <v>121656.6</v>
      </c>
      <c r="I50" s="2">
        <v>60000</v>
      </c>
      <c r="J50" s="2">
        <v>2500</v>
      </c>
      <c r="K50" s="2">
        <v>886869.43</v>
      </c>
      <c r="L50" s="2">
        <v>0</v>
      </c>
      <c r="M50" s="2">
        <v>0</v>
      </c>
      <c r="N50" s="2">
        <v>5373386.75</v>
      </c>
      <c r="O50" s="2">
        <v>0</v>
      </c>
      <c r="P50" s="2">
        <v>6579586.7800000003</v>
      </c>
      <c r="Q50" s="16">
        <v>5421157.1999999993</v>
      </c>
    </row>
    <row r="51" spans="2:17" x14ac:dyDescent="0.2">
      <c r="D51" s="18"/>
      <c r="G51" s="93">
        <v>154501.85</v>
      </c>
      <c r="H51" s="93">
        <v>128824.40000000001</v>
      </c>
      <c r="I51" s="93">
        <v>21862.05</v>
      </c>
      <c r="J51" s="93">
        <v>1279.18</v>
      </c>
      <c r="K51" s="93">
        <v>950024.21999999986</v>
      </c>
      <c r="L51" s="93">
        <v>962.82999999999993</v>
      </c>
      <c r="M51" s="93">
        <v>0</v>
      </c>
      <c r="N51" s="93">
        <v>9598914.7799999993</v>
      </c>
      <c r="O51" s="93">
        <v>0</v>
      </c>
      <c r="P51" s="93">
        <v>10856369.309999999</v>
      </c>
      <c r="Q51" s="94">
        <v>5223620.8200000022</v>
      </c>
    </row>
    <row r="52" spans="2:17" x14ac:dyDescent="0.2">
      <c r="D52" s="18"/>
      <c r="Q52" s="16"/>
    </row>
    <row r="53" spans="2:17" x14ac:dyDescent="0.2">
      <c r="B53" t="s">
        <v>35</v>
      </c>
      <c r="C53" s="1">
        <v>18230486</v>
      </c>
      <c r="D53" t="s">
        <v>36</v>
      </c>
      <c r="G53" s="2">
        <v>106290</v>
      </c>
      <c r="H53" s="2">
        <v>95661</v>
      </c>
      <c r="I53" s="2">
        <v>20000</v>
      </c>
      <c r="J53" s="2">
        <v>0</v>
      </c>
      <c r="K53" s="2">
        <v>511511</v>
      </c>
      <c r="L53" s="2">
        <v>0</v>
      </c>
      <c r="M53" s="2">
        <v>0</v>
      </c>
      <c r="N53" s="2">
        <v>1810200</v>
      </c>
      <c r="O53" s="2">
        <v>0</v>
      </c>
      <c r="P53" s="2">
        <v>2543662</v>
      </c>
      <c r="Q53" s="16">
        <v>4015000</v>
      </c>
    </row>
    <row r="54" spans="2:17" x14ac:dyDescent="0.2">
      <c r="G54" s="93">
        <v>83000.45</v>
      </c>
      <c r="H54" s="93">
        <v>69167.55</v>
      </c>
      <c r="I54" s="93">
        <v>7487.56</v>
      </c>
      <c r="J54" s="93">
        <v>273.76</v>
      </c>
      <c r="K54" s="93">
        <v>319639.40999999997</v>
      </c>
      <c r="L54" s="93">
        <v>1846.3500000000001</v>
      </c>
      <c r="M54" s="93">
        <v>-35784.370000000003</v>
      </c>
      <c r="N54" s="93">
        <v>1372331.83</v>
      </c>
      <c r="O54" s="93">
        <v>0</v>
      </c>
      <c r="P54" s="93">
        <v>1817962.54</v>
      </c>
      <c r="Q54" s="94">
        <v>3362318</v>
      </c>
    </row>
    <row r="55" spans="2:17" x14ac:dyDescent="0.2">
      <c r="Q55" s="16"/>
    </row>
    <row r="56" spans="2:17" s="20" customFormat="1" x14ac:dyDescent="0.2">
      <c r="C56" s="22"/>
      <c r="E56" s="21"/>
      <c r="F56" s="21" t="s">
        <v>37</v>
      </c>
      <c r="G56" s="7">
        <f t="shared" ref="G56:Q56" si="0">G8+G11+G14+G17+G20+G26+G29+G32+G35+G38+G41+G44+G47+G50+G53</f>
        <v>1223139</v>
      </c>
      <c r="H56" s="7">
        <f t="shared" si="0"/>
        <v>1100825.1000000001</v>
      </c>
      <c r="I56" s="7">
        <f t="shared" si="0"/>
        <v>895700</v>
      </c>
      <c r="J56" s="7">
        <f t="shared" si="0"/>
        <v>11950</v>
      </c>
      <c r="K56" s="7">
        <f t="shared" si="0"/>
        <v>6386985.3799999999</v>
      </c>
      <c r="L56" s="7">
        <f t="shared" si="0"/>
        <v>55350</v>
      </c>
      <c r="M56" s="7">
        <f t="shared" si="0"/>
        <v>0</v>
      </c>
      <c r="N56" s="7">
        <f t="shared" si="0"/>
        <v>33947717.980000004</v>
      </c>
      <c r="O56" s="7">
        <f t="shared" si="0"/>
        <v>0</v>
      </c>
      <c r="P56" s="7">
        <f t="shared" si="0"/>
        <v>43621667.460000008</v>
      </c>
      <c r="Q56" s="23">
        <f t="shared" si="0"/>
        <v>78715051.06908001</v>
      </c>
    </row>
    <row r="57" spans="2:17" x14ac:dyDescent="0.2">
      <c r="C57" s="24"/>
      <c r="G57" s="95">
        <f t="shared" ref="G57:P57" si="1">G9+G12+G15+G18+G21+G27+G30+G33+G36+G39+G42+G45+G48+G51+G54+G24</f>
        <v>1117818.8700000001</v>
      </c>
      <c r="H57" s="95">
        <f t="shared" si="1"/>
        <v>932517.7100000002</v>
      </c>
      <c r="I57" s="95">
        <f t="shared" si="1"/>
        <v>684238.97000000009</v>
      </c>
      <c r="J57" s="95">
        <f t="shared" si="1"/>
        <v>6339.2800000000007</v>
      </c>
      <c r="K57" s="95">
        <f t="shared" si="1"/>
        <v>3855144.9600000004</v>
      </c>
      <c r="L57" s="95">
        <f t="shared" si="1"/>
        <v>15104.250000000002</v>
      </c>
      <c r="M57" s="95">
        <f t="shared" si="1"/>
        <v>-676814.35000000009</v>
      </c>
      <c r="N57" s="95">
        <f t="shared" si="1"/>
        <v>42436080.549999997</v>
      </c>
      <c r="O57" s="95">
        <f t="shared" si="1"/>
        <v>0</v>
      </c>
      <c r="P57" s="95">
        <f t="shared" si="1"/>
        <v>48370430.240000002</v>
      </c>
      <c r="Q57" s="94">
        <f>Q9+Q12+Q15+Q18+Q21+Q27+Q30+Q33+Q36+Q39+Q42+Q45+Q48+Q51+Q54+Q24</f>
        <v>91896652.701199993</v>
      </c>
    </row>
    <row r="58" spans="2:17" x14ac:dyDescent="0.2">
      <c r="C58" s="88"/>
      <c r="G58" s="25"/>
      <c r="H58" s="25"/>
      <c r="I58" s="25"/>
      <c r="J58" s="25"/>
      <c r="K58" s="25"/>
      <c r="L58" s="25"/>
      <c r="M58" s="25"/>
      <c r="N58" s="25"/>
      <c r="O58" s="25"/>
      <c r="P58" s="25"/>
      <c r="Q58" s="26"/>
    </row>
    <row r="59" spans="2:17" x14ac:dyDescent="0.2">
      <c r="B59" t="s">
        <v>38</v>
      </c>
    </row>
    <row r="60" spans="2:17" x14ac:dyDescent="0.2">
      <c r="D60" t="s">
        <v>39</v>
      </c>
      <c r="G60" s="27">
        <f>G63+G66+G69+G72+G75+G78</f>
        <v>2519094</v>
      </c>
      <c r="H60" s="27">
        <f t="shared" ref="H60:Q60" si="2">H63+H66+H69+H72+H75+H78</f>
        <v>2273184.6</v>
      </c>
      <c r="I60" s="27">
        <f t="shared" si="2"/>
        <v>107000</v>
      </c>
      <c r="J60" s="27">
        <f t="shared" si="2"/>
        <v>91000</v>
      </c>
      <c r="K60" s="27">
        <f t="shared" si="2"/>
        <v>2087774.9</v>
      </c>
      <c r="L60" s="27">
        <f t="shared" si="2"/>
        <v>23500</v>
      </c>
      <c r="M60" s="27">
        <f t="shared" si="2"/>
        <v>59000</v>
      </c>
      <c r="N60" s="27">
        <f t="shared" si="2"/>
        <v>14495000</v>
      </c>
      <c r="O60" s="27">
        <f t="shared" si="2"/>
        <v>0</v>
      </c>
      <c r="P60" s="27">
        <f t="shared" si="2"/>
        <v>21655553.5</v>
      </c>
      <c r="Q60" s="16">
        <f t="shared" si="2"/>
        <v>44100000</v>
      </c>
    </row>
    <row r="61" spans="2:17" x14ac:dyDescent="0.2">
      <c r="G61" s="93">
        <f>G64+G67+G70+G73+G76+G79</f>
        <v>2325164.98</v>
      </c>
      <c r="H61" s="93">
        <f t="shared" ref="H61:P61" si="3">H64+H67+H70+H73+H76+H79</f>
        <v>2344291.4200000004</v>
      </c>
      <c r="I61" s="93">
        <f t="shared" si="3"/>
        <v>52041.249999999993</v>
      </c>
      <c r="J61" s="93">
        <f t="shared" si="3"/>
        <v>69753.399999999994</v>
      </c>
      <c r="K61" s="93">
        <f t="shared" si="3"/>
        <v>2173143.2599999998</v>
      </c>
      <c r="L61" s="93">
        <f t="shared" si="3"/>
        <v>3423.07</v>
      </c>
      <c r="M61" s="93">
        <f t="shared" si="3"/>
        <v>6240.75</v>
      </c>
      <c r="N61" s="93">
        <f t="shared" si="3"/>
        <v>15550234.109999999</v>
      </c>
      <c r="O61" s="93">
        <f t="shared" si="3"/>
        <v>0</v>
      </c>
      <c r="P61" s="93">
        <f t="shared" si="3"/>
        <v>22524292.240000006</v>
      </c>
      <c r="Q61" s="94">
        <f>Q64+Q67+Q70+Q73+Q76+Q79</f>
        <v>49782467.299999997</v>
      </c>
    </row>
    <row r="62" spans="2:17" x14ac:dyDescent="0.2">
      <c r="G62" s="27"/>
      <c r="H62" s="27"/>
      <c r="I62" s="27"/>
      <c r="J62" s="27"/>
      <c r="K62" s="27"/>
      <c r="L62" s="27"/>
      <c r="M62" s="27"/>
      <c r="N62" s="27"/>
      <c r="O62" s="27"/>
      <c r="P62" s="27"/>
      <c r="Q62" s="15"/>
    </row>
    <row r="63" spans="2:17" s="28" customFormat="1" x14ac:dyDescent="0.2">
      <c r="B63" s="28" t="s">
        <v>40</v>
      </c>
      <c r="C63" s="1">
        <v>18230711</v>
      </c>
      <c r="D63" s="29" t="s">
        <v>41</v>
      </c>
      <c r="G63" s="30">
        <v>923569</v>
      </c>
      <c r="H63" s="30">
        <v>831212.1</v>
      </c>
      <c r="I63" s="30">
        <v>20000</v>
      </c>
      <c r="J63" s="30">
        <v>25000</v>
      </c>
      <c r="K63" s="30">
        <v>245000</v>
      </c>
      <c r="L63" s="30">
        <v>3500</v>
      </c>
      <c r="M63" s="30">
        <v>55000</v>
      </c>
      <c r="N63" s="30">
        <v>3400000</v>
      </c>
      <c r="O63" s="30">
        <v>0</v>
      </c>
      <c r="P63" s="30">
        <v>5503281.0999999996</v>
      </c>
      <c r="Q63" s="31">
        <v>8000000</v>
      </c>
    </row>
    <row r="64" spans="2:17" s="28" customFormat="1" x14ac:dyDescent="0.2">
      <c r="C64" s="1"/>
      <c r="D64" s="29"/>
      <c r="G64" s="93">
        <v>752706.54</v>
      </c>
      <c r="H64" s="93">
        <v>1033106.1699999999</v>
      </c>
      <c r="I64" s="93">
        <v>14380.66</v>
      </c>
      <c r="J64" s="93">
        <v>44240.38</v>
      </c>
      <c r="K64" s="93">
        <v>211395.91999999998</v>
      </c>
      <c r="L64" s="93">
        <v>2454.8000000000002</v>
      </c>
      <c r="M64" s="93">
        <v>2240.75</v>
      </c>
      <c r="N64" s="93">
        <v>4339962.3</v>
      </c>
      <c r="O64" s="93">
        <v>0</v>
      </c>
      <c r="P64" s="93">
        <v>6400487.5199999996</v>
      </c>
      <c r="Q64" s="94">
        <v>11608878</v>
      </c>
    </row>
    <row r="65" spans="2:17" s="28" customFormat="1" x14ac:dyDescent="0.2">
      <c r="C65" s="1"/>
      <c r="D65" s="29"/>
      <c r="G65" s="30"/>
      <c r="H65" s="30"/>
      <c r="I65" s="30"/>
      <c r="J65" s="30"/>
      <c r="K65" s="30"/>
      <c r="L65" s="30"/>
      <c r="M65" s="30"/>
      <c r="N65" s="30"/>
      <c r="O65" s="30"/>
      <c r="P65" s="30"/>
      <c r="Q65" s="31"/>
    </row>
    <row r="66" spans="2:17" s="28" customFormat="1" x14ac:dyDescent="0.2">
      <c r="B66" s="28" t="s">
        <v>40</v>
      </c>
      <c r="C66" s="1">
        <v>18230724</v>
      </c>
      <c r="D66" s="29" t="s">
        <v>42</v>
      </c>
      <c r="G66" s="30">
        <v>828020</v>
      </c>
      <c r="H66" s="30">
        <v>745218</v>
      </c>
      <c r="I66" s="30">
        <v>25000</v>
      </c>
      <c r="J66" s="30">
        <v>34000</v>
      </c>
      <c r="K66" s="30">
        <v>180000</v>
      </c>
      <c r="L66" s="30">
        <v>20000</v>
      </c>
      <c r="M66" s="30">
        <v>0</v>
      </c>
      <c r="N66" s="30">
        <v>6510000</v>
      </c>
      <c r="O66" s="30">
        <v>0</v>
      </c>
      <c r="P66" s="30">
        <v>8342238</v>
      </c>
      <c r="Q66" s="31">
        <v>18600000</v>
      </c>
    </row>
    <row r="67" spans="2:17" s="28" customFormat="1" x14ac:dyDescent="0.2">
      <c r="C67" s="1"/>
      <c r="D67" s="29"/>
      <c r="G67" s="93">
        <v>930949.02</v>
      </c>
      <c r="H67" s="93">
        <v>776131.1100000001</v>
      </c>
      <c r="I67" s="93">
        <v>16580.309999999998</v>
      </c>
      <c r="J67" s="93">
        <v>18892.34</v>
      </c>
      <c r="K67" s="93">
        <v>39279.699999999997</v>
      </c>
      <c r="L67" s="93">
        <v>160.46999999999997</v>
      </c>
      <c r="M67" s="93">
        <v>0</v>
      </c>
      <c r="N67" s="93">
        <v>8542797.9000000004</v>
      </c>
      <c r="O67" s="93">
        <v>0</v>
      </c>
      <c r="P67" s="93">
        <v>10324790.850000001</v>
      </c>
      <c r="Q67" s="94">
        <v>19937249</v>
      </c>
    </row>
    <row r="68" spans="2:17" s="28" customFormat="1" x14ac:dyDescent="0.2">
      <c r="C68" s="1"/>
      <c r="D68" s="29"/>
      <c r="G68" s="30"/>
      <c r="H68" s="30"/>
      <c r="I68" s="30"/>
      <c r="J68" s="30"/>
      <c r="K68" s="30"/>
      <c r="L68" s="30"/>
      <c r="M68" s="30"/>
      <c r="N68" s="30"/>
      <c r="O68" s="30"/>
      <c r="P68" s="30"/>
      <c r="Q68" s="31"/>
    </row>
    <row r="69" spans="2:17" s="28" customFormat="1" x14ac:dyDescent="0.2">
      <c r="B69" s="28" t="s">
        <v>40</v>
      </c>
      <c r="C69" s="1">
        <v>18231137</v>
      </c>
      <c r="D69" s="29" t="s">
        <v>43</v>
      </c>
      <c r="G69" s="30">
        <v>602885</v>
      </c>
      <c r="H69" s="30">
        <v>542596.5</v>
      </c>
      <c r="I69" s="30">
        <v>30000</v>
      </c>
      <c r="J69" s="30">
        <v>24000</v>
      </c>
      <c r="K69" s="30">
        <v>110000</v>
      </c>
      <c r="L69" s="30">
        <v>0</v>
      </c>
      <c r="M69" s="30">
        <v>0</v>
      </c>
      <c r="N69" s="30">
        <v>2335000</v>
      </c>
      <c r="O69" s="30">
        <v>0</v>
      </c>
      <c r="P69" s="30">
        <v>3644481.5</v>
      </c>
      <c r="Q69" s="31">
        <v>8500000</v>
      </c>
    </row>
    <row r="70" spans="2:17" s="28" customFormat="1" x14ac:dyDescent="0.2">
      <c r="C70" s="1"/>
      <c r="D70" s="29"/>
      <c r="G70" s="93">
        <v>479038.61</v>
      </c>
      <c r="H70" s="93">
        <v>399579.11</v>
      </c>
      <c r="I70" s="93">
        <v>14793.18</v>
      </c>
      <c r="J70" s="93">
        <v>4681.4299999999994</v>
      </c>
      <c r="K70" s="93">
        <v>122621.14</v>
      </c>
      <c r="L70" s="93">
        <v>272.79000000000002</v>
      </c>
      <c r="M70" s="93">
        <v>0</v>
      </c>
      <c r="N70" s="93">
        <v>1470102.9100000001</v>
      </c>
      <c r="O70" s="93">
        <v>0</v>
      </c>
      <c r="P70" s="93">
        <v>2491089.1700000004</v>
      </c>
      <c r="Q70" s="94">
        <v>6017675</v>
      </c>
    </row>
    <row r="71" spans="2:17" s="28" customFormat="1" x14ac:dyDescent="0.2">
      <c r="C71" s="1"/>
      <c r="D71" s="29"/>
      <c r="G71" s="30"/>
      <c r="H71" s="30"/>
      <c r="I71" s="30"/>
      <c r="J71" s="30"/>
      <c r="K71" s="30"/>
      <c r="L71" s="30"/>
      <c r="M71" s="30"/>
      <c r="N71" s="30"/>
      <c r="O71" s="30"/>
      <c r="P71" s="30"/>
      <c r="Q71" s="31"/>
    </row>
    <row r="72" spans="2:17" s="28" customFormat="1" x14ac:dyDescent="0.2">
      <c r="B72" s="28" t="s">
        <v>40</v>
      </c>
      <c r="C72" s="1">
        <v>18230013</v>
      </c>
      <c r="D72" s="29" t="s">
        <v>44</v>
      </c>
      <c r="G72" s="30">
        <v>107160</v>
      </c>
      <c r="H72" s="30">
        <v>96444</v>
      </c>
      <c r="I72" s="30">
        <v>32000</v>
      </c>
      <c r="J72" s="30">
        <v>8000</v>
      </c>
      <c r="K72" s="30">
        <v>320000</v>
      </c>
      <c r="L72" s="30">
        <v>0</v>
      </c>
      <c r="M72" s="30">
        <v>4000</v>
      </c>
      <c r="N72" s="30">
        <v>0</v>
      </c>
      <c r="O72" s="30">
        <v>0</v>
      </c>
      <c r="P72" s="30">
        <v>567604</v>
      </c>
      <c r="Q72" s="31">
        <v>1000000</v>
      </c>
    </row>
    <row r="73" spans="2:17" s="28" customFormat="1" x14ac:dyDescent="0.2">
      <c r="C73" s="1"/>
      <c r="D73" s="29"/>
      <c r="G73" s="93">
        <v>59694.020000000004</v>
      </c>
      <c r="H73" s="93">
        <v>49742.69</v>
      </c>
      <c r="I73" s="93">
        <v>6287.1</v>
      </c>
      <c r="J73" s="93">
        <v>1939.25</v>
      </c>
      <c r="K73" s="93">
        <v>259011.81</v>
      </c>
      <c r="L73" s="93">
        <v>496.57</v>
      </c>
      <c r="M73" s="93">
        <v>4000</v>
      </c>
      <c r="N73" s="93">
        <v>0</v>
      </c>
      <c r="O73" s="93">
        <v>0</v>
      </c>
      <c r="P73" s="93">
        <v>381171.44</v>
      </c>
      <c r="Q73" s="94">
        <v>478449</v>
      </c>
    </row>
    <row r="74" spans="2:17" s="28" customFormat="1" x14ac:dyDescent="0.2">
      <c r="C74" s="1"/>
      <c r="D74" s="29"/>
      <c r="G74" s="30"/>
      <c r="H74" s="30"/>
      <c r="I74" s="30"/>
      <c r="J74" s="30"/>
      <c r="K74" s="30"/>
      <c r="L74" s="30"/>
      <c r="M74" s="30"/>
      <c r="N74" s="30"/>
      <c r="O74" s="30"/>
      <c r="P74" s="30"/>
      <c r="Q74" s="31"/>
    </row>
    <row r="75" spans="2:17" s="28" customFormat="1" x14ac:dyDescent="0.2">
      <c r="B75" s="28" t="s">
        <v>40</v>
      </c>
      <c r="C75" s="1">
        <v>18239043</v>
      </c>
      <c r="D75" s="29" t="s">
        <v>45</v>
      </c>
      <c r="G75" s="30">
        <v>44200</v>
      </c>
      <c r="H75" s="30">
        <v>39780</v>
      </c>
      <c r="I75" s="30">
        <v>0</v>
      </c>
      <c r="J75" s="30">
        <v>0</v>
      </c>
      <c r="K75" s="30">
        <v>332774.90000000002</v>
      </c>
      <c r="L75" s="30">
        <v>0</v>
      </c>
      <c r="M75" s="30">
        <v>0</v>
      </c>
      <c r="N75" s="30">
        <v>2250000</v>
      </c>
      <c r="O75" s="30">
        <v>0</v>
      </c>
      <c r="P75" s="30">
        <v>2666754.9</v>
      </c>
      <c r="Q75" s="31">
        <v>5000000</v>
      </c>
    </row>
    <row r="76" spans="2:17" s="28" customFormat="1" x14ac:dyDescent="0.2">
      <c r="C76" s="1"/>
      <c r="D76" s="29"/>
      <c r="G76" s="93">
        <v>87258.12999999999</v>
      </c>
      <c r="H76" s="93">
        <v>72788.740000000005</v>
      </c>
      <c r="I76" s="93">
        <v>0</v>
      </c>
      <c r="J76" s="93">
        <v>0</v>
      </c>
      <c r="K76" s="93">
        <v>328978.94</v>
      </c>
      <c r="L76" s="93">
        <v>38.44</v>
      </c>
      <c r="M76" s="93">
        <v>0</v>
      </c>
      <c r="N76" s="93">
        <v>1197371</v>
      </c>
      <c r="O76" s="93">
        <v>0</v>
      </c>
      <c r="P76" s="93">
        <v>1686435.25</v>
      </c>
      <c r="Q76" s="94">
        <v>7152031.2999999998</v>
      </c>
    </row>
    <row r="77" spans="2:17" s="28" customFormat="1" x14ac:dyDescent="0.2">
      <c r="C77" s="1"/>
      <c r="D77" s="29"/>
      <c r="G77" s="30"/>
      <c r="H77" s="30"/>
      <c r="I77" s="30"/>
      <c r="J77" s="30"/>
      <c r="K77" s="30"/>
      <c r="L77" s="30"/>
      <c r="M77" s="30"/>
      <c r="N77" s="30"/>
      <c r="O77" s="30"/>
      <c r="P77" s="30"/>
      <c r="Q77" s="31"/>
    </row>
    <row r="78" spans="2:17" s="28" customFormat="1" x14ac:dyDescent="0.2">
      <c r="B78" s="28" t="s">
        <v>40</v>
      </c>
      <c r="C78" s="1">
        <v>18230015</v>
      </c>
      <c r="D78" s="29" t="s">
        <v>46</v>
      </c>
      <c r="G78" s="30">
        <v>13260</v>
      </c>
      <c r="H78" s="30">
        <v>17934</v>
      </c>
      <c r="I78" s="30">
        <v>0</v>
      </c>
      <c r="J78" s="30">
        <v>0</v>
      </c>
      <c r="K78" s="30">
        <v>900000</v>
      </c>
      <c r="L78" s="30">
        <v>0</v>
      </c>
      <c r="M78" s="30">
        <v>0</v>
      </c>
      <c r="N78" s="30">
        <v>0</v>
      </c>
      <c r="O78" s="30">
        <v>0</v>
      </c>
      <c r="P78" s="30">
        <v>931194</v>
      </c>
      <c r="Q78" s="31">
        <v>3000000</v>
      </c>
    </row>
    <row r="79" spans="2:17" s="28" customFormat="1" x14ac:dyDescent="0.2">
      <c r="C79" s="1"/>
      <c r="D79" s="29"/>
      <c r="G79" s="93">
        <v>15518.66</v>
      </c>
      <c r="H79" s="93">
        <v>12943.599999999999</v>
      </c>
      <c r="I79" s="93">
        <v>0</v>
      </c>
      <c r="J79" s="93">
        <v>0</v>
      </c>
      <c r="K79" s="93">
        <v>1211855.75</v>
      </c>
      <c r="L79" s="93">
        <v>0</v>
      </c>
      <c r="M79" s="93">
        <v>0</v>
      </c>
      <c r="N79" s="93">
        <v>0</v>
      </c>
      <c r="O79" s="93">
        <v>0</v>
      </c>
      <c r="P79" s="93">
        <v>1240318.01</v>
      </c>
      <c r="Q79" s="94">
        <v>4588185</v>
      </c>
    </row>
    <row r="80" spans="2:17" s="28" customFormat="1" x14ac:dyDescent="0.2">
      <c r="C80" s="1"/>
      <c r="D80" s="29"/>
      <c r="G80" s="30"/>
      <c r="H80" s="30"/>
      <c r="I80" s="30"/>
      <c r="J80" s="30"/>
      <c r="K80" s="30"/>
      <c r="L80" s="30"/>
      <c r="M80" s="30"/>
      <c r="N80" s="30"/>
      <c r="O80" s="30"/>
      <c r="P80" s="30"/>
      <c r="Q80" s="31"/>
    </row>
    <row r="81" spans="2:17" x14ac:dyDescent="0.2">
      <c r="B81" t="s">
        <v>47</v>
      </c>
      <c r="C81" s="1">
        <v>18230715</v>
      </c>
      <c r="D81" t="s">
        <v>48</v>
      </c>
      <c r="G81" s="27">
        <v>257680</v>
      </c>
      <c r="H81" s="27">
        <v>231912</v>
      </c>
      <c r="I81" s="27">
        <v>10500</v>
      </c>
      <c r="J81" s="27">
        <v>4725</v>
      </c>
      <c r="K81" s="27">
        <v>35000</v>
      </c>
      <c r="L81" s="27">
        <v>5250</v>
      </c>
      <c r="M81" s="27">
        <v>10500</v>
      </c>
      <c r="N81" s="27">
        <v>1395000</v>
      </c>
      <c r="O81" s="27">
        <v>0</v>
      </c>
      <c r="P81" s="27">
        <v>1950567</v>
      </c>
      <c r="Q81" s="15">
        <v>3000000</v>
      </c>
    </row>
    <row r="82" spans="2:17" x14ac:dyDescent="0.2">
      <c r="G82" s="93">
        <v>233714.81</v>
      </c>
      <c r="H82" s="93">
        <v>194970.41999999998</v>
      </c>
      <c r="I82" s="93">
        <v>4547.53</v>
      </c>
      <c r="J82" s="93">
        <v>4681.7300000000005</v>
      </c>
      <c r="K82" s="93">
        <v>4822.3499999999995</v>
      </c>
      <c r="L82" s="93">
        <v>385.70000000000005</v>
      </c>
      <c r="M82" s="93">
        <v>8633.08</v>
      </c>
      <c r="N82" s="93">
        <v>1956340.6</v>
      </c>
      <c r="O82" s="93">
        <v>0</v>
      </c>
      <c r="P82" s="93">
        <v>2408096.2200000002</v>
      </c>
      <c r="Q82" s="94">
        <v>8435857</v>
      </c>
    </row>
    <row r="83" spans="2:17" x14ac:dyDescent="0.2">
      <c r="G83" s="27"/>
      <c r="H83" s="27"/>
      <c r="I83" s="27"/>
      <c r="J83" s="27"/>
      <c r="K83" s="27"/>
      <c r="L83" s="27"/>
      <c r="M83" s="27"/>
      <c r="N83" s="27"/>
      <c r="O83" s="27"/>
      <c r="P83" s="27"/>
      <c r="Q83" s="15"/>
    </row>
    <row r="84" spans="2:17" x14ac:dyDescent="0.2">
      <c r="C84" s="24"/>
      <c r="D84" t="s">
        <v>49</v>
      </c>
      <c r="G84" s="27">
        <f>G87+G90</f>
        <v>819321</v>
      </c>
      <c r="H84" s="27">
        <f t="shared" ref="H84:Q85" si="4">H87+H90</f>
        <v>737388.9</v>
      </c>
      <c r="I84" s="27">
        <f t="shared" si="4"/>
        <v>4200</v>
      </c>
      <c r="J84" s="27">
        <f t="shared" si="4"/>
        <v>19500</v>
      </c>
      <c r="K84" s="27">
        <f t="shared" si="4"/>
        <v>221545</v>
      </c>
      <c r="L84" s="27">
        <f t="shared" si="4"/>
        <v>500</v>
      </c>
      <c r="M84" s="27">
        <f t="shared" si="4"/>
        <v>9500</v>
      </c>
      <c r="N84" s="27">
        <f t="shared" si="4"/>
        <v>990000</v>
      </c>
      <c r="O84" s="27">
        <f t="shared" si="4"/>
        <v>0</v>
      </c>
      <c r="P84" s="27">
        <f t="shared" si="4"/>
        <v>2801954.9</v>
      </c>
      <c r="Q84" s="15">
        <f t="shared" si="4"/>
        <v>14744500</v>
      </c>
    </row>
    <row r="85" spans="2:17" x14ac:dyDescent="0.2">
      <c r="C85" s="24"/>
      <c r="G85" s="93">
        <f>G88+G91</f>
        <v>714408.21</v>
      </c>
      <c r="H85" s="93">
        <f t="shared" si="4"/>
        <v>595938.6100000001</v>
      </c>
      <c r="I85" s="93">
        <f t="shared" si="4"/>
        <v>752.55</v>
      </c>
      <c r="J85" s="93">
        <f t="shared" si="4"/>
        <v>3651.24</v>
      </c>
      <c r="K85" s="93">
        <f t="shared" si="4"/>
        <v>204504.90000000002</v>
      </c>
      <c r="L85" s="93">
        <f t="shared" si="4"/>
        <v>3906.0699999999997</v>
      </c>
      <c r="M85" s="93">
        <f t="shared" si="4"/>
        <v>97.24</v>
      </c>
      <c r="N85" s="93">
        <f t="shared" si="4"/>
        <v>901731.78</v>
      </c>
      <c r="O85" s="93">
        <f t="shared" si="4"/>
        <v>0</v>
      </c>
      <c r="P85" s="93">
        <f t="shared" si="4"/>
        <v>2424990.6000000006</v>
      </c>
      <c r="Q85" s="94">
        <f t="shared" si="4"/>
        <v>14926862.5</v>
      </c>
    </row>
    <row r="86" spans="2:17" x14ac:dyDescent="0.2">
      <c r="C86" s="24"/>
      <c r="G86" s="27"/>
      <c r="H86" s="27"/>
      <c r="I86" s="27"/>
      <c r="J86" s="27"/>
      <c r="K86" s="27"/>
      <c r="L86" s="27"/>
      <c r="M86" s="27"/>
      <c r="N86" s="27"/>
      <c r="O86" s="27"/>
      <c r="P86" s="27"/>
      <c r="Q86" s="15"/>
    </row>
    <row r="87" spans="2:17" s="28" customFormat="1" x14ac:dyDescent="0.2">
      <c r="B87" s="28" t="s">
        <v>50</v>
      </c>
      <c r="C87" s="1">
        <v>18230723</v>
      </c>
      <c r="D87" s="29" t="s">
        <v>51</v>
      </c>
      <c r="G87" s="30">
        <v>657671</v>
      </c>
      <c r="H87" s="30">
        <v>591903.9</v>
      </c>
      <c r="I87" s="30">
        <v>3500</v>
      </c>
      <c r="J87" s="30">
        <v>16500</v>
      </c>
      <c r="K87" s="30">
        <v>221545</v>
      </c>
      <c r="L87" s="30">
        <v>500</v>
      </c>
      <c r="M87" s="30">
        <v>1500</v>
      </c>
      <c r="N87" s="30">
        <v>640000</v>
      </c>
      <c r="O87" s="30">
        <v>0</v>
      </c>
      <c r="P87" s="30">
        <v>2133119.9</v>
      </c>
      <c r="Q87" s="31">
        <v>13744500</v>
      </c>
    </row>
    <row r="88" spans="2:17" s="28" customFormat="1" x14ac:dyDescent="0.2">
      <c r="C88" s="1"/>
      <c r="D88" s="29"/>
      <c r="G88" s="93">
        <v>675933.36</v>
      </c>
      <c r="H88" s="93">
        <v>563827.69000000006</v>
      </c>
      <c r="I88" s="93">
        <v>752.55</v>
      </c>
      <c r="J88" s="93">
        <v>2781.68</v>
      </c>
      <c r="K88" s="93">
        <v>192784.90000000002</v>
      </c>
      <c r="L88" s="93">
        <v>3906.0699999999997</v>
      </c>
      <c r="M88" s="93">
        <v>97.24</v>
      </c>
      <c r="N88" s="93">
        <v>704790.78</v>
      </c>
      <c r="O88" s="93">
        <v>0</v>
      </c>
      <c r="P88" s="93">
        <v>2144874.2700000005</v>
      </c>
      <c r="Q88" s="94">
        <v>14100931</v>
      </c>
    </row>
    <row r="89" spans="2:17" s="28" customFormat="1" x14ac:dyDescent="0.2">
      <c r="C89" s="1"/>
      <c r="D89" s="29"/>
      <c r="G89" s="30"/>
      <c r="H89" s="30"/>
      <c r="I89" s="30"/>
      <c r="J89" s="30"/>
      <c r="K89" s="30"/>
      <c r="L89" s="30"/>
      <c r="M89" s="30"/>
      <c r="N89" s="30"/>
      <c r="O89" s="30"/>
      <c r="P89" s="30"/>
      <c r="Q89" s="31"/>
    </row>
    <row r="90" spans="2:17" s="28" customFormat="1" x14ac:dyDescent="0.2">
      <c r="B90" s="28" t="s">
        <v>50</v>
      </c>
      <c r="C90" s="1">
        <v>18236102</v>
      </c>
      <c r="D90" s="29" t="s">
        <v>52</v>
      </c>
      <c r="G90" s="30">
        <v>161650</v>
      </c>
      <c r="H90" s="30">
        <v>145485</v>
      </c>
      <c r="I90" s="30">
        <v>700</v>
      </c>
      <c r="J90" s="30">
        <v>3000</v>
      </c>
      <c r="K90" s="30">
        <v>0</v>
      </c>
      <c r="L90" s="30">
        <v>0</v>
      </c>
      <c r="M90" s="30">
        <v>8000</v>
      </c>
      <c r="N90" s="30">
        <v>350000</v>
      </c>
      <c r="O90" s="30">
        <v>0</v>
      </c>
      <c r="P90" s="30">
        <v>668835</v>
      </c>
      <c r="Q90" s="31">
        <v>1000000</v>
      </c>
    </row>
    <row r="91" spans="2:17" s="28" customFormat="1" x14ac:dyDescent="0.2">
      <c r="C91" s="1"/>
      <c r="D91" s="29"/>
      <c r="G91" s="93">
        <v>38474.85</v>
      </c>
      <c r="H91" s="93">
        <v>32110.92</v>
      </c>
      <c r="I91" s="93">
        <v>0</v>
      </c>
      <c r="J91" s="93">
        <v>869.56000000000006</v>
      </c>
      <c r="K91" s="93">
        <v>11720</v>
      </c>
      <c r="L91" s="93">
        <v>0</v>
      </c>
      <c r="M91" s="93">
        <v>0</v>
      </c>
      <c r="N91" s="93">
        <v>196941</v>
      </c>
      <c r="O91" s="93">
        <v>0</v>
      </c>
      <c r="P91" s="93">
        <v>280116.32999999996</v>
      </c>
      <c r="Q91" s="94">
        <v>825931.5</v>
      </c>
    </row>
    <row r="92" spans="2:17" s="28" customFormat="1" x14ac:dyDescent="0.2">
      <c r="C92" s="1"/>
      <c r="D92" s="29"/>
      <c r="G92" s="30"/>
      <c r="H92" s="30"/>
      <c r="I92" s="30"/>
      <c r="J92" s="30"/>
      <c r="K92" s="30"/>
      <c r="L92" s="30"/>
      <c r="M92" s="30"/>
      <c r="N92" s="30"/>
      <c r="O92" s="30"/>
      <c r="P92" s="30"/>
      <c r="Q92" s="31"/>
    </row>
    <row r="93" spans="2:17" x14ac:dyDescent="0.2">
      <c r="D93" t="s">
        <v>53</v>
      </c>
      <c r="G93" s="2">
        <f>G96+G99</f>
        <v>224946</v>
      </c>
      <c r="H93" s="2">
        <f t="shared" ref="H93:Q94" si="5">H96+H99</f>
        <v>202451.4</v>
      </c>
      <c r="I93" s="2">
        <f t="shared" si="5"/>
        <v>0</v>
      </c>
      <c r="J93" s="2">
        <f t="shared" si="5"/>
        <v>0</v>
      </c>
      <c r="K93" s="2">
        <f t="shared" si="5"/>
        <v>0</v>
      </c>
      <c r="L93" s="2">
        <f t="shared" si="5"/>
        <v>0</v>
      </c>
      <c r="M93" s="2">
        <f t="shared" si="5"/>
        <v>0</v>
      </c>
      <c r="N93" s="2">
        <f t="shared" si="5"/>
        <v>2007226</v>
      </c>
      <c r="O93" s="2">
        <f t="shared" si="5"/>
        <v>0</v>
      </c>
      <c r="P93" s="2">
        <f t="shared" si="5"/>
        <v>2434623.4</v>
      </c>
      <c r="Q93" s="15">
        <f t="shared" si="5"/>
        <v>2991225</v>
      </c>
    </row>
    <row r="94" spans="2:17" x14ac:dyDescent="0.2">
      <c r="G94" s="93">
        <f>G97+G100</f>
        <v>485980.56</v>
      </c>
      <c r="H94" s="93">
        <f t="shared" si="5"/>
        <v>0</v>
      </c>
      <c r="I94" s="93">
        <f t="shared" si="5"/>
        <v>0</v>
      </c>
      <c r="J94" s="93">
        <f t="shared" si="5"/>
        <v>0</v>
      </c>
      <c r="K94" s="93">
        <f t="shared" si="5"/>
        <v>0</v>
      </c>
      <c r="L94" s="93">
        <f t="shared" si="5"/>
        <v>0</v>
      </c>
      <c r="M94" s="93">
        <f t="shared" si="5"/>
        <v>0</v>
      </c>
      <c r="N94" s="93">
        <f t="shared" si="5"/>
        <v>4654007.09</v>
      </c>
      <c r="O94" s="93">
        <f t="shared" si="5"/>
        <v>0</v>
      </c>
      <c r="P94" s="93">
        <f t="shared" si="5"/>
        <v>5139987.6500000004</v>
      </c>
      <c r="Q94" s="94">
        <f t="shared" si="5"/>
        <v>8141608</v>
      </c>
    </row>
    <row r="95" spans="2:17" x14ac:dyDescent="0.2">
      <c r="Q95" s="15"/>
    </row>
    <row r="96" spans="2:17" s="28" customFormat="1" x14ac:dyDescent="0.2">
      <c r="B96" s="28" t="s">
        <v>54</v>
      </c>
      <c r="C96" s="1">
        <v>18230720</v>
      </c>
      <c r="D96" s="29" t="s">
        <v>55</v>
      </c>
      <c r="G96" s="30">
        <v>128385</v>
      </c>
      <c r="H96" s="30">
        <v>115546.5</v>
      </c>
      <c r="I96" s="30">
        <v>0</v>
      </c>
      <c r="J96" s="30">
        <v>0</v>
      </c>
      <c r="K96" s="30">
        <v>0</v>
      </c>
      <c r="L96" s="30">
        <v>0</v>
      </c>
      <c r="M96" s="30">
        <v>0</v>
      </c>
      <c r="N96" s="30">
        <v>1094246</v>
      </c>
      <c r="O96" s="30">
        <v>0</v>
      </c>
      <c r="P96" s="30">
        <v>1338177.5</v>
      </c>
      <c r="Q96" s="31">
        <v>2000000</v>
      </c>
    </row>
    <row r="97" spans="2:17" s="28" customFormat="1" x14ac:dyDescent="0.2">
      <c r="C97" s="1"/>
      <c r="D97" s="29"/>
      <c r="G97" s="93">
        <v>314893.5</v>
      </c>
      <c r="H97" s="93">
        <v>0</v>
      </c>
      <c r="I97" s="93">
        <v>0</v>
      </c>
      <c r="J97" s="93">
        <v>0</v>
      </c>
      <c r="K97" s="93">
        <v>0</v>
      </c>
      <c r="L97" s="93">
        <v>0</v>
      </c>
      <c r="M97" s="93">
        <v>0</v>
      </c>
      <c r="N97" s="93">
        <v>3969999</v>
      </c>
      <c r="O97" s="93">
        <v>0</v>
      </c>
      <c r="P97" s="93">
        <v>4284892.5</v>
      </c>
      <c r="Q97" s="94">
        <v>7602689</v>
      </c>
    </row>
    <row r="98" spans="2:17" s="28" customFormat="1" x14ac:dyDescent="0.2">
      <c r="C98" s="1"/>
      <c r="D98" s="29"/>
      <c r="G98" s="30"/>
      <c r="H98" s="30"/>
      <c r="I98" s="30"/>
      <c r="J98" s="30"/>
      <c r="K98" s="30"/>
      <c r="L98" s="30"/>
      <c r="M98" s="30"/>
      <c r="N98" s="30"/>
      <c r="O98" s="30"/>
      <c r="P98" s="30"/>
      <c r="Q98" s="31"/>
    </row>
    <row r="99" spans="2:17" s="28" customFormat="1" x14ac:dyDescent="0.2">
      <c r="B99" s="28" t="s">
        <v>54</v>
      </c>
      <c r="C99" s="1">
        <v>18230721</v>
      </c>
      <c r="D99" s="29" t="s">
        <v>56</v>
      </c>
      <c r="G99" s="30">
        <v>96561</v>
      </c>
      <c r="H99" s="30">
        <v>86904.9</v>
      </c>
      <c r="I99" s="30">
        <v>0</v>
      </c>
      <c r="J99" s="30">
        <v>0</v>
      </c>
      <c r="K99" s="30">
        <v>0</v>
      </c>
      <c r="L99" s="30">
        <v>0</v>
      </c>
      <c r="M99" s="30">
        <v>0</v>
      </c>
      <c r="N99" s="30">
        <v>912980</v>
      </c>
      <c r="O99" s="30">
        <v>0</v>
      </c>
      <c r="P99" s="30">
        <v>1096445.8999999999</v>
      </c>
      <c r="Q99" s="31">
        <v>991225</v>
      </c>
    </row>
    <row r="100" spans="2:17" s="28" customFormat="1" x14ac:dyDescent="0.2">
      <c r="C100" s="1"/>
      <c r="D100" s="29"/>
      <c r="G100" s="93">
        <v>171087.06</v>
      </c>
      <c r="H100" s="93">
        <v>0</v>
      </c>
      <c r="I100" s="93">
        <v>0</v>
      </c>
      <c r="J100" s="93">
        <v>0</v>
      </c>
      <c r="K100" s="93">
        <v>0</v>
      </c>
      <c r="L100" s="93">
        <v>0</v>
      </c>
      <c r="M100" s="93">
        <v>0</v>
      </c>
      <c r="N100" s="93">
        <v>684008.09</v>
      </c>
      <c r="O100" s="93">
        <v>0</v>
      </c>
      <c r="P100" s="93">
        <v>855095.14999999991</v>
      </c>
      <c r="Q100" s="94">
        <v>538919</v>
      </c>
    </row>
    <row r="101" spans="2:17" s="28" customFormat="1" x14ac:dyDescent="0.2">
      <c r="C101" s="1"/>
      <c r="D101" s="29"/>
      <c r="G101" s="30"/>
      <c r="H101" s="30"/>
      <c r="I101" s="30"/>
      <c r="J101" s="30"/>
      <c r="K101" s="30"/>
      <c r="L101" s="30"/>
      <c r="M101" s="30"/>
      <c r="N101" s="30"/>
      <c r="O101" s="30"/>
      <c r="P101" s="30"/>
      <c r="Q101" s="31"/>
    </row>
    <row r="102" spans="2:17" x14ac:dyDescent="0.2">
      <c r="B102" t="s">
        <v>57</v>
      </c>
      <c r="C102" s="24"/>
      <c r="D102" t="s">
        <v>155</v>
      </c>
      <c r="G102" s="2">
        <f>G105+G108+G111+G114+G117+G120</f>
        <v>477620</v>
      </c>
      <c r="H102" s="2">
        <f t="shared" ref="H102:Q103" si="6">H105+H108+H111+H114+H117+H120</f>
        <v>429858</v>
      </c>
      <c r="I102" s="2">
        <f t="shared" si="6"/>
        <v>308020</v>
      </c>
      <c r="J102" s="2">
        <f t="shared" si="6"/>
        <v>18950</v>
      </c>
      <c r="K102" s="2">
        <f t="shared" si="6"/>
        <v>2891178.77</v>
      </c>
      <c r="L102" s="2">
        <f t="shared" si="6"/>
        <v>4100</v>
      </c>
      <c r="M102" s="2">
        <f t="shared" si="6"/>
        <v>2000</v>
      </c>
      <c r="N102" s="2">
        <f t="shared" si="6"/>
        <v>11906657.42</v>
      </c>
      <c r="O102" s="2">
        <f t="shared" si="6"/>
        <v>0</v>
      </c>
      <c r="P102" s="2">
        <f t="shared" si="6"/>
        <v>16038384.189999999</v>
      </c>
      <c r="Q102" s="16">
        <f t="shared" si="6"/>
        <v>31300738.350000001</v>
      </c>
    </row>
    <row r="103" spans="2:17" x14ac:dyDescent="0.2">
      <c r="C103" s="24"/>
      <c r="G103" s="93">
        <f>G106+G109+G112+G115+G118+G121</f>
        <v>421391.99</v>
      </c>
      <c r="H103" s="93">
        <f t="shared" si="6"/>
        <v>351196.68999999994</v>
      </c>
      <c r="I103" s="93">
        <f t="shared" si="6"/>
        <v>64017.089999999989</v>
      </c>
      <c r="J103" s="93">
        <f t="shared" si="6"/>
        <v>11647.59</v>
      </c>
      <c r="K103" s="93">
        <f t="shared" si="6"/>
        <v>2681351.37</v>
      </c>
      <c r="L103" s="93">
        <f t="shared" si="6"/>
        <v>1372.56</v>
      </c>
      <c r="M103" s="93">
        <f t="shared" si="6"/>
        <v>-1776.08</v>
      </c>
      <c r="N103" s="93">
        <f t="shared" si="6"/>
        <v>30519937.809999999</v>
      </c>
      <c r="O103" s="93">
        <f t="shared" si="6"/>
        <v>0</v>
      </c>
      <c r="P103" s="93">
        <f t="shared" si="6"/>
        <v>34049139.020000003</v>
      </c>
      <c r="Q103" s="94">
        <f t="shared" si="6"/>
        <v>67094960.289999999</v>
      </c>
    </row>
    <row r="104" spans="2:17" x14ac:dyDescent="0.2">
      <c r="C104" s="24"/>
      <c r="Q104" s="16"/>
    </row>
    <row r="105" spans="2:17" s="28" customFormat="1" x14ac:dyDescent="0.2">
      <c r="B105" s="28" t="s">
        <v>57</v>
      </c>
      <c r="C105" s="1">
        <v>18230714</v>
      </c>
      <c r="D105" s="29" t="s">
        <v>58</v>
      </c>
      <c r="G105" s="30">
        <v>109725</v>
      </c>
      <c r="H105" s="30">
        <v>98752.5</v>
      </c>
      <c r="I105" s="30">
        <v>21000</v>
      </c>
      <c r="J105" s="30">
        <v>8000</v>
      </c>
      <c r="K105" s="30">
        <v>966586.77</v>
      </c>
      <c r="L105" s="30">
        <v>1000</v>
      </c>
      <c r="M105" s="30">
        <v>1000</v>
      </c>
      <c r="N105" s="30">
        <v>2031735.42</v>
      </c>
      <c r="O105" s="30">
        <v>0</v>
      </c>
      <c r="P105" s="30">
        <v>3237799.69</v>
      </c>
      <c r="Q105" s="31">
        <v>13500000</v>
      </c>
    </row>
    <row r="106" spans="2:17" s="28" customFormat="1" x14ac:dyDescent="0.2">
      <c r="C106" s="1"/>
      <c r="D106" s="29"/>
      <c r="G106" s="93">
        <v>103512.20000000001</v>
      </c>
      <c r="H106" s="93">
        <v>86318.75</v>
      </c>
      <c r="I106" s="93">
        <v>5814.3799999999992</v>
      </c>
      <c r="J106" s="93">
        <v>518.37</v>
      </c>
      <c r="K106" s="93">
        <v>390407.99</v>
      </c>
      <c r="L106" s="93">
        <v>0</v>
      </c>
      <c r="M106" s="93">
        <v>0</v>
      </c>
      <c r="N106" s="93">
        <v>5410872.1800000006</v>
      </c>
      <c r="O106" s="93">
        <v>0</v>
      </c>
      <c r="P106" s="93">
        <v>5997443.870000001</v>
      </c>
      <c r="Q106" s="94">
        <v>35499632.899999999</v>
      </c>
    </row>
    <row r="107" spans="2:17" s="28" customFormat="1" x14ac:dyDescent="0.2">
      <c r="C107" s="1"/>
      <c r="D107" s="29"/>
      <c r="G107" s="30"/>
      <c r="H107" s="30"/>
      <c r="I107" s="30"/>
      <c r="J107" s="30"/>
      <c r="K107" s="30"/>
      <c r="L107" s="30"/>
      <c r="M107" s="30"/>
      <c r="N107" s="30"/>
      <c r="O107" s="30"/>
      <c r="P107" s="30"/>
      <c r="Q107" s="31"/>
    </row>
    <row r="108" spans="2:17" s="28" customFormat="1" x14ac:dyDescent="0.2">
      <c r="B108" s="28" t="s">
        <v>57</v>
      </c>
      <c r="C108" s="1">
        <v>18230716</v>
      </c>
      <c r="D108" s="32" t="s">
        <v>59</v>
      </c>
      <c r="G108" s="30">
        <v>6420</v>
      </c>
      <c r="H108" s="30">
        <v>5778</v>
      </c>
      <c r="I108" s="30">
        <v>17120</v>
      </c>
      <c r="J108" s="30">
        <v>950</v>
      </c>
      <c r="K108" s="30">
        <v>417272</v>
      </c>
      <c r="L108" s="30">
        <v>100</v>
      </c>
      <c r="M108" s="30">
        <v>0</v>
      </c>
      <c r="N108" s="30">
        <v>584924</v>
      </c>
      <c r="O108" s="30">
        <v>0</v>
      </c>
      <c r="P108" s="30">
        <v>1032564</v>
      </c>
      <c r="Q108" s="31">
        <v>1430935</v>
      </c>
    </row>
    <row r="109" spans="2:17" s="28" customFormat="1" x14ac:dyDescent="0.2">
      <c r="C109" s="1"/>
      <c r="D109" s="32"/>
      <c r="G109" s="93">
        <v>15700.15</v>
      </c>
      <c r="H109" s="93">
        <v>13072.44</v>
      </c>
      <c r="I109" s="93">
        <v>1840.2400000000002</v>
      </c>
      <c r="J109" s="93">
        <v>420.46</v>
      </c>
      <c r="K109" s="93">
        <v>756378.69000000006</v>
      </c>
      <c r="L109" s="93">
        <v>105.26</v>
      </c>
      <c r="M109" s="93">
        <v>23.75</v>
      </c>
      <c r="N109" s="93">
        <v>7785244.5099999988</v>
      </c>
      <c r="O109" s="93">
        <v>0</v>
      </c>
      <c r="P109" s="93">
        <v>8572785.4999999981</v>
      </c>
      <c r="Q109" s="94">
        <v>8537930.5999999996</v>
      </c>
    </row>
    <row r="110" spans="2:17" s="28" customFormat="1" x14ac:dyDescent="0.2">
      <c r="C110" s="1"/>
      <c r="D110" s="32"/>
      <c r="G110" s="30"/>
      <c r="H110" s="30"/>
      <c r="I110" s="30"/>
      <c r="J110" s="30"/>
      <c r="K110" s="30"/>
      <c r="L110" s="30"/>
      <c r="M110" s="30"/>
      <c r="N110" s="30"/>
      <c r="O110" s="30"/>
      <c r="P110" s="30"/>
      <c r="Q110" s="31"/>
    </row>
    <row r="111" spans="2:17" s="28" customFormat="1" x14ac:dyDescent="0.2">
      <c r="B111" s="28" t="s">
        <v>57</v>
      </c>
      <c r="C111" s="1">
        <v>18230718</v>
      </c>
      <c r="D111" s="29" t="s">
        <v>60</v>
      </c>
      <c r="G111" s="30">
        <v>86025</v>
      </c>
      <c r="H111" s="30">
        <v>77422.5</v>
      </c>
      <c r="I111" s="30">
        <v>55200</v>
      </c>
      <c r="J111" s="30">
        <v>1000</v>
      </c>
      <c r="K111" s="30">
        <v>30000</v>
      </c>
      <c r="L111" s="30">
        <v>1000</v>
      </c>
      <c r="M111" s="30">
        <v>0</v>
      </c>
      <c r="N111" s="30">
        <v>379900</v>
      </c>
      <c r="O111" s="30">
        <v>0</v>
      </c>
      <c r="P111" s="30">
        <v>630547.5</v>
      </c>
      <c r="Q111" s="31">
        <v>760803.35</v>
      </c>
    </row>
    <row r="112" spans="2:17" s="28" customFormat="1" x14ac:dyDescent="0.2">
      <c r="C112" s="1"/>
      <c r="D112" s="29"/>
      <c r="G112" s="93">
        <v>61021.270000000004</v>
      </c>
      <c r="H112" s="93">
        <v>50843.27</v>
      </c>
      <c r="I112" s="93">
        <v>8118.0599999999986</v>
      </c>
      <c r="J112" s="93">
        <v>1650.5100000000004</v>
      </c>
      <c r="K112" s="93">
        <v>595.29999999999995</v>
      </c>
      <c r="L112" s="93">
        <v>483.96</v>
      </c>
      <c r="M112" s="93">
        <v>50</v>
      </c>
      <c r="N112" s="93">
        <v>188392.13</v>
      </c>
      <c r="O112" s="93">
        <v>0</v>
      </c>
      <c r="P112" s="93">
        <v>311154.5</v>
      </c>
      <c r="Q112" s="94">
        <v>208302.76</v>
      </c>
    </row>
    <row r="113" spans="2:17" s="28" customFormat="1" x14ac:dyDescent="0.2">
      <c r="C113" s="1"/>
      <c r="D113" s="29"/>
      <c r="G113" s="30"/>
      <c r="H113" s="30"/>
      <c r="I113" s="30"/>
      <c r="J113" s="30"/>
      <c r="K113" s="30"/>
      <c r="L113" s="30"/>
      <c r="M113" s="30"/>
      <c r="N113" s="30"/>
      <c r="O113" s="30"/>
      <c r="P113" s="30"/>
      <c r="Q113" s="31"/>
    </row>
    <row r="114" spans="2:17" s="28" customFormat="1" x14ac:dyDescent="0.2">
      <c r="B114" s="28" t="s">
        <v>57</v>
      </c>
      <c r="C114" s="1">
        <v>18230524</v>
      </c>
      <c r="D114" s="29" t="s">
        <v>61</v>
      </c>
      <c r="G114" s="30">
        <v>61027</v>
      </c>
      <c r="H114" s="30">
        <v>54924.3</v>
      </c>
      <c r="I114" s="30">
        <v>0</v>
      </c>
      <c r="J114" s="30">
        <v>1500</v>
      </c>
      <c r="K114" s="30">
        <v>121320</v>
      </c>
      <c r="L114" s="30">
        <v>500</v>
      </c>
      <c r="M114" s="30">
        <v>0</v>
      </c>
      <c r="N114" s="30">
        <v>390000</v>
      </c>
      <c r="O114" s="30">
        <v>0</v>
      </c>
      <c r="P114" s="30">
        <v>629271.30000000005</v>
      </c>
      <c r="Q114" s="31">
        <v>609000</v>
      </c>
    </row>
    <row r="115" spans="2:17" s="28" customFormat="1" x14ac:dyDescent="0.2">
      <c r="C115" s="1"/>
      <c r="D115" s="29"/>
      <c r="G115" s="93">
        <v>58215.62000000001</v>
      </c>
      <c r="H115" s="93">
        <v>48494.12999999999</v>
      </c>
      <c r="I115" s="93">
        <v>0</v>
      </c>
      <c r="J115" s="93">
        <v>81.92</v>
      </c>
      <c r="K115" s="93">
        <v>65168.389999999992</v>
      </c>
      <c r="L115" s="93">
        <v>0</v>
      </c>
      <c r="M115" s="93">
        <v>0</v>
      </c>
      <c r="N115" s="93">
        <v>431731.3299999999</v>
      </c>
      <c r="O115" s="93">
        <v>0</v>
      </c>
      <c r="P115" s="93">
        <v>603691.3899999999</v>
      </c>
      <c r="Q115" s="94">
        <v>480444.13</v>
      </c>
    </row>
    <row r="116" spans="2:17" s="28" customFormat="1" x14ac:dyDescent="0.2">
      <c r="C116" s="1"/>
      <c r="D116" s="29"/>
      <c r="G116" s="30"/>
      <c r="H116" s="30"/>
      <c r="I116" s="30"/>
      <c r="J116" s="30"/>
      <c r="K116" s="30"/>
      <c r="L116" s="30"/>
      <c r="M116" s="30"/>
      <c r="N116" s="30"/>
      <c r="O116" s="30"/>
      <c r="P116" s="30"/>
      <c r="Q116" s="31"/>
    </row>
    <row r="117" spans="2:17" s="28" customFormat="1" x14ac:dyDescent="0.2">
      <c r="B117" s="28" t="s">
        <v>57</v>
      </c>
      <c r="C117" s="1">
        <v>18230570</v>
      </c>
      <c r="D117" s="29" t="s">
        <v>62</v>
      </c>
      <c r="G117" s="30">
        <v>118653</v>
      </c>
      <c r="H117" s="30">
        <v>106787.7</v>
      </c>
      <c r="I117" s="30">
        <v>129500</v>
      </c>
      <c r="J117" s="30">
        <v>6000</v>
      </c>
      <c r="K117" s="30">
        <v>1356000</v>
      </c>
      <c r="L117" s="30">
        <v>1000</v>
      </c>
      <c r="M117" s="30">
        <v>1000</v>
      </c>
      <c r="N117" s="30">
        <v>6109888</v>
      </c>
      <c r="O117" s="30">
        <v>0</v>
      </c>
      <c r="P117" s="30">
        <v>7828828.7000000002</v>
      </c>
      <c r="Q117" s="31">
        <v>13000000</v>
      </c>
    </row>
    <row r="118" spans="2:17" s="28" customFormat="1" x14ac:dyDescent="0.2">
      <c r="C118" s="1"/>
      <c r="D118" s="29"/>
      <c r="G118" s="93">
        <v>112063.67</v>
      </c>
      <c r="H118" s="93">
        <v>93480.739999999991</v>
      </c>
      <c r="I118" s="93">
        <v>41313.479999999996</v>
      </c>
      <c r="J118" s="93">
        <v>7076.6500000000005</v>
      </c>
      <c r="K118" s="93">
        <v>1468561</v>
      </c>
      <c r="L118" s="93">
        <v>683.01</v>
      </c>
      <c r="M118" s="93">
        <v>-1968.58</v>
      </c>
      <c r="N118" s="93">
        <v>12949730.710000001</v>
      </c>
      <c r="O118" s="93">
        <v>0</v>
      </c>
      <c r="P118" s="93">
        <v>14670940.680000002</v>
      </c>
      <c r="Q118" s="94">
        <v>19277430.899999999</v>
      </c>
    </row>
    <row r="119" spans="2:17" s="28" customFormat="1" x14ac:dyDescent="0.2">
      <c r="C119" s="1"/>
      <c r="D119" s="29"/>
      <c r="G119" s="30"/>
      <c r="H119" s="30"/>
      <c r="I119" s="30"/>
      <c r="J119" s="30"/>
      <c r="K119" s="30"/>
      <c r="L119" s="30"/>
      <c r="M119" s="30"/>
      <c r="N119" s="30"/>
      <c r="O119" s="30"/>
      <c r="P119" s="30"/>
      <c r="Q119" s="31"/>
    </row>
    <row r="120" spans="2:17" s="28" customFormat="1" x14ac:dyDescent="0.2">
      <c r="B120" s="28" t="s">
        <v>57</v>
      </c>
      <c r="C120" s="1">
        <v>18230569</v>
      </c>
      <c r="D120" s="29" t="s">
        <v>63</v>
      </c>
      <c r="G120" s="30">
        <v>95770</v>
      </c>
      <c r="H120" s="30">
        <v>86193</v>
      </c>
      <c r="I120" s="30">
        <v>85200</v>
      </c>
      <c r="J120" s="30">
        <v>1500</v>
      </c>
      <c r="K120" s="30">
        <v>0</v>
      </c>
      <c r="L120" s="30">
        <v>500</v>
      </c>
      <c r="M120" s="30">
        <v>0</v>
      </c>
      <c r="N120" s="30">
        <v>2410210</v>
      </c>
      <c r="O120" s="30">
        <v>0</v>
      </c>
      <c r="P120" s="30">
        <v>2679373</v>
      </c>
      <c r="Q120" s="31">
        <v>2000000</v>
      </c>
    </row>
    <row r="121" spans="2:17" s="28" customFormat="1" x14ac:dyDescent="0.2">
      <c r="C121" s="1"/>
      <c r="D121" s="29"/>
      <c r="G121" s="93">
        <v>70879.08</v>
      </c>
      <c r="H121" s="93">
        <v>58987.359999999993</v>
      </c>
      <c r="I121" s="93">
        <v>6930.9299999999985</v>
      </c>
      <c r="J121" s="93">
        <v>1899.68</v>
      </c>
      <c r="K121" s="93">
        <v>240</v>
      </c>
      <c r="L121" s="93">
        <v>100.33000000000001</v>
      </c>
      <c r="M121" s="93">
        <v>118.75</v>
      </c>
      <c r="N121" s="93">
        <v>3753966.95</v>
      </c>
      <c r="O121" s="93">
        <v>0</v>
      </c>
      <c r="P121" s="93">
        <v>3893123.08</v>
      </c>
      <c r="Q121" s="94">
        <v>3091219</v>
      </c>
    </row>
    <row r="122" spans="2:17" s="28" customFormat="1" x14ac:dyDescent="0.2">
      <c r="C122" s="1"/>
      <c r="D122" s="29"/>
      <c r="G122" s="30"/>
      <c r="H122" s="30"/>
      <c r="I122" s="30"/>
      <c r="J122" s="30"/>
      <c r="K122" s="30"/>
      <c r="L122" s="30"/>
      <c r="M122" s="30"/>
      <c r="N122" s="30"/>
      <c r="O122" s="30"/>
      <c r="P122" s="30"/>
      <c r="Q122" s="31"/>
    </row>
    <row r="123" spans="2:17" s="20" customFormat="1" x14ac:dyDescent="0.2">
      <c r="C123" s="19"/>
      <c r="E123" s="21"/>
      <c r="F123" s="21" t="s">
        <v>64</v>
      </c>
      <c r="G123" s="7">
        <f>SUM(G84)+G93+G102+G81+G60</f>
        <v>4298661</v>
      </c>
      <c r="H123" s="7">
        <f t="shared" ref="H123:Q123" si="7">SUM(H84)+H93+H102+H81+H60</f>
        <v>3874794.9000000004</v>
      </c>
      <c r="I123" s="7">
        <f t="shared" si="7"/>
        <v>429720</v>
      </c>
      <c r="J123" s="7">
        <f t="shared" si="7"/>
        <v>134175</v>
      </c>
      <c r="K123" s="7">
        <f t="shared" si="7"/>
        <v>5235498.67</v>
      </c>
      <c r="L123" s="7">
        <f t="shared" si="7"/>
        <v>33350</v>
      </c>
      <c r="M123" s="7">
        <f t="shared" si="7"/>
        <v>81000</v>
      </c>
      <c r="N123" s="7">
        <f t="shared" si="7"/>
        <v>30793883.420000002</v>
      </c>
      <c r="O123" s="7">
        <f t="shared" si="7"/>
        <v>0</v>
      </c>
      <c r="P123" s="7">
        <f t="shared" si="7"/>
        <v>44881082.989999995</v>
      </c>
      <c r="Q123" s="23">
        <f t="shared" si="7"/>
        <v>96136463.349999994</v>
      </c>
    </row>
    <row r="124" spans="2:17" x14ac:dyDescent="0.2">
      <c r="G124" s="93">
        <f>G61+G82+G85+G94+G103</f>
        <v>4180660.55</v>
      </c>
      <c r="H124" s="93">
        <f t="shared" ref="H124:P124" si="8">H61+H82+H85+H94+H103</f>
        <v>3486397.14</v>
      </c>
      <c r="I124" s="93">
        <f t="shared" si="8"/>
        <v>121358.41999999998</v>
      </c>
      <c r="J124" s="93">
        <f t="shared" si="8"/>
        <v>89733.959999999992</v>
      </c>
      <c r="K124" s="93">
        <f t="shared" si="8"/>
        <v>5063821.88</v>
      </c>
      <c r="L124" s="93">
        <f t="shared" si="8"/>
        <v>9087.4</v>
      </c>
      <c r="M124" s="93">
        <f t="shared" si="8"/>
        <v>13194.99</v>
      </c>
      <c r="N124" s="93">
        <f t="shared" si="8"/>
        <v>53582251.390000001</v>
      </c>
      <c r="O124" s="93">
        <f t="shared" si="8"/>
        <v>0</v>
      </c>
      <c r="P124" s="93">
        <f t="shared" si="8"/>
        <v>66546505.730000012</v>
      </c>
      <c r="Q124" s="94">
        <f>Q61+Q82+Q85+Q94+Q103</f>
        <v>148381755.09</v>
      </c>
    </row>
    <row r="125" spans="2:17" x14ac:dyDescent="0.2">
      <c r="C125" s="88"/>
      <c r="G125" s="25"/>
      <c r="H125" s="25"/>
      <c r="I125" s="25"/>
      <c r="J125" s="25"/>
      <c r="K125" s="25"/>
      <c r="L125" s="25"/>
      <c r="M125" s="25"/>
      <c r="N125" s="25"/>
      <c r="O125" s="25"/>
      <c r="P125" s="25"/>
      <c r="Q125" s="26"/>
    </row>
    <row r="126" spans="2:17" x14ac:dyDescent="0.2">
      <c r="B126" t="s">
        <v>65</v>
      </c>
    </row>
    <row r="127" spans="2:17" x14ac:dyDescent="0.2">
      <c r="B127" t="s">
        <v>66</v>
      </c>
      <c r="C127" s="33"/>
      <c r="D127" t="s">
        <v>67</v>
      </c>
      <c r="G127" s="2">
        <f>SUM(G130:G130)</f>
        <v>3116</v>
      </c>
      <c r="H127" s="2">
        <f t="shared" ref="H127:Q127" si="9">SUM(H130:H130)</f>
        <v>2804.4</v>
      </c>
      <c r="I127" s="2">
        <f t="shared" si="9"/>
        <v>0</v>
      </c>
      <c r="J127" s="2">
        <f t="shared" si="9"/>
        <v>0</v>
      </c>
      <c r="K127" s="2">
        <f t="shared" si="9"/>
        <v>5000</v>
      </c>
      <c r="L127" s="2">
        <f t="shared" si="9"/>
        <v>0</v>
      </c>
      <c r="M127" s="2">
        <f t="shared" si="9"/>
        <v>0</v>
      </c>
      <c r="N127" s="2">
        <f t="shared" si="9"/>
        <v>0</v>
      </c>
      <c r="O127" s="2">
        <f t="shared" si="9"/>
        <v>0</v>
      </c>
      <c r="P127" s="2">
        <f t="shared" si="9"/>
        <v>10920.4</v>
      </c>
      <c r="Q127" s="16">
        <f t="shared" si="9"/>
        <v>0</v>
      </c>
    </row>
    <row r="128" spans="2:17" x14ac:dyDescent="0.2">
      <c r="C128" s="33"/>
      <c r="G128" s="93">
        <f>G131</f>
        <v>6325.85</v>
      </c>
      <c r="H128" s="93">
        <f t="shared" ref="H128:P128" si="10">H131</f>
        <v>5249.96</v>
      </c>
      <c r="I128" s="93">
        <f t="shared" si="10"/>
        <v>0</v>
      </c>
      <c r="J128" s="93">
        <f t="shared" si="10"/>
        <v>0</v>
      </c>
      <c r="K128" s="93">
        <f t="shared" si="10"/>
        <v>6388</v>
      </c>
      <c r="L128" s="93">
        <f t="shared" si="10"/>
        <v>0</v>
      </c>
      <c r="M128" s="93">
        <f t="shared" si="10"/>
        <v>0</v>
      </c>
      <c r="N128" s="93">
        <f t="shared" si="10"/>
        <v>0</v>
      </c>
      <c r="O128" s="93">
        <f t="shared" si="10"/>
        <v>0</v>
      </c>
      <c r="P128" s="93">
        <f t="shared" si="10"/>
        <v>17963.810000000001</v>
      </c>
      <c r="Q128" s="93"/>
    </row>
    <row r="129" spans="2:17" x14ac:dyDescent="0.2">
      <c r="C129" s="33"/>
      <c r="Q129" s="16"/>
    </row>
    <row r="130" spans="2:17" x14ac:dyDescent="0.2">
      <c r="B130" s="28" t="s">
        <v>66</v>
      </c>
      <c r="C130" s="1">
        <v>18230749</v>
      </c>
      <c r="D130" s="29" t="s">
        <v>68</v>
      </c>
      <c r="G130" s="30">
        <v>3116</v>
      </c>
      <c r="H130" s="30">
        <v>2804.4</v>
      </c>
      <c r="I130" s="30">
        <v>0</v>
      </c>
      <c r="J130" s="30">
        <v>0</v>
      </c>
      <c r="K130" s="30">
        <v>5000</v>
      </c>
      <c r="L130" s="30">
        <v>0</v>
      </c>
      <c r="M130" s="30">
        <v>0</v>
      </c>
      <c r="N130" s="30">
        <v>0</v>
      </c>
      <c r="O130" s="30">
        <v>0</v>
      </c>
      <c r="P130" s="30">
        <v>10920.4</v>
      </c>
      <c r="Q130" s="31">
        <v>0</v>
      </c>
    </row>
    <row r="131" spans="2:17" x14ac:dyDescent="0.2">
      <c r="B131" s="28"/>
      <c r="D131" s="29"/>
      <c r="G131" s="93">
        <v>6325.85</v>
      </c>
      <c r="H131" s="93">
        <v>5249.96</v>
      </c>
      <c r="I131" s="93">
        <v>0</v>
      </c>
      <c r="J131" s="93">
        <v>0</v>
      </c>
      <c r="K131" s="93">
        <v>6388</v>
      </c>
      <c r="L131" s="93">
        <v>0</v>
      </c>
      <c r="M131" s="93">
        <v>0</v>
      </c>
      <c r="N131" s="93">
        <v>0</v>
      </c>
      <c r="O131" s="93">
        <v>0</v>
      </c>
      <c r="P131" s="93">
        <v>17963.810000000001</v>
      </c>
      <c r="Q131" s="94">
        <v>0</v>
      </c>
    </row>
    <row r="132" spans="2:17" x14ac:dyDescent="0.2">
      <c r="B132" s="28"/>
      <c r="D132" s="29"/>
      <c r="G132" s="30"/>
      <c r="H132" s="30"/>
      <c r="I132" s="30"/>
      <c r="J132" s="30"/>
      <c r="K132" s="30"/>
      <c r="L132" s="30"/>
      <c r="M132" s="30"/>
      <c r="N132" s="30"/>
      <c r="O132" s="30"/>
      <c r="P132" s="30"/>
      <c r="Q132" s="31"/>
    </row>
    <row r="133" spans="2:17" x14ac:dyDescent="0.2">
      <c r="B133" t="s">
        <v>66</v>
      </c>
      <c r="C133" s="14"/>
      <c r="D133" t="s">
        <v>69</v>
      </c>
      <c r="G133" s="2">
        <f t="shared" ref="G133:Q133" si="11">SUM(G136)</f>
        <v>0</v>
      </c>
      <c r="H133" s="2">
        <f t="shared" si="11"/>
        <v>0</v>
      </c>
      <c r="I133" s="2">
        <f t="shared" si="11"/>
        <v>0</v>
      </c>
      <c r="J133" s="2">
        <f t="shared" si="11"/>
        <v>0</v>
      </c>
      <c r="K133" s="2">
        <f t="shared" si="11"/>
        <v>0</v>
      </c>
      <c r="L133" s="2">
        <f t="shared" si="11"/>
        <v>0</v>
      </c>
      <c r="M133" s="2">
        <f t="shared" si="11"/>
        <v>0</v>
      </c>
      <c r="N133" s="2">
        <f t="shared" si="11"/>
        <v>0</v>
      </c>
      <c r="O133" s="2">
        <f t="shared" si="11"/>
        <v>0</v>
      </c>
      <c r="P133" s="2">
        <f t="shared" si="11"/>
        <v>0</v>
      </c>
      <c r="Q133" s="16">
        <f t="shared" si="11"/>
        <v>0</v>
      </c>
    </row>
    <row r="134" spans="2:17" x14ac:dyDescent="0.2">
      <c r="C134" s="14"/>
      <c r="G134" s="93"/>
      <c r="H134" s="93"/>
      <c r="I134" s="93"/>
      <c r="J134" s="93"/>
      <c r="K134" s="93"/>
      <c r="L134" s="93"/>
      <c r="M134" s="93"/>
      <c r="N134" s="93"/>
      <c r="O134" s="93"/>
      <c r="P134" s="93"/>
      <c r="Q134" s="94"/>
    </row>
    <row r="135" spans="2:17" x14ac:dyDescent="0.2">
      <c r="C135" s="14"/>
      <c r="Q135" s="16"/>
    </row>
    <row r="136" spans="2:17" x14ac:dyDescent="0.2">
      <c r="B136" s="28" t="s">
        <v>66</v>
      </c>
      <c r="C136" s="14"/>
      <c r="D136" s="29"/>
      <c r="G136" s="30">
        <v>0</v>
      </c>
      <c r="H136" s="30">
        <v>0</v>
      </c>
      <c r="I136" s="30">
        <v>0</v>
      </c>
      <c r="J136" s="30">
        <v>0</v>
      </c>
      <c r="K136" s="30">
        <v>0</v>
      </c>
      <c r="L136" s="30">
        <v>0</v>
      </c>
      <c r="M136" s="30">
        <v>0</v>
      </c>
      <c r="N136" s="30">
        <v>0</v>
      </c>
      <c r="O136" s="30">
        <v>0</v>
      </c>
      <c r="P136" s="30">
        <v>0</v>
      </c>
      <c r="Q136" s="31">
        <v>0</v>
      </c>
    </row>
    <row r="137" spans="2:17" x14ac:dyDescent="0.2">
      <c r="B137" s="28"/>
      <c r="C137" s="24"/>
      <c r="D137" s="29"/>
      <c r="G137" s="93"/>
      <c r="H137" s="93"/>
      <c r="I137" s="93"/>
      <c r="J137" s="93"/>
      <c r="K137" s="93"/>
      <c r="L137" s="93"/>
      <c r="M137" s="93"/>
      <c r="N137" s="93"/>
      <c r="O137" s="93"/>
      <c r="P137" s="93"/>
      <c r="Q137" s="94"/>
    </row>
    <row r="138" spans="2:17" x14ac:dyDescent="0.2">
      <c r="B138" s="28"/>
      <c r="C138" s="24"/>
      <c r="D138" s="29"/>
      <c r="G138" s="30"/>
      <c r="H138" s="30"/>
      <c r="I138" s="30"/>
      <c r="J138" s="30"/>
      <c r="K138" s="30"/>
      <c r="L138" s="30"/>
      <c r="M138" s="30"/>
      <c r="N138" s="30"/>
      <c r="O138" s="30"/>
      <c r="P138" s="30"/>
      <c r="Q138" s="31"/>
    </row>
    <row r="139" spans="2:17" x14ac:dyDescent="0.2">
      <c r="F139" s="21" t="s">
        <v>70</v>
      </c>
      <c r="G139" s="7">
        <f t="shared" ref="G139:Q139" si="12">SUM(G127)+G133</f>
        <v>3116</v>
      </c>
      <c r="H139" s="7">
        <f t="shared" si="12"/>
        <v>2804.4</v>
      </c>
      <c r="I139" s="7">
        <f t="shared" si="12"/>
        <v>0</v>
      </c>
      <c r="J139" s="7">
        <f t="shared" si="12"/>
        <v>0</v>
      </c>
      <c r="K139" s="7">
        <f t="shared" si="12"/>
        <v>5000</v>
      </c>
      <c r="L139" s="7">
        <f t="shared" si="12"/>
        <v>0</v>
      </c>
      <c r="M139" s="7">
        <f t="shared" si="12"/>
        <v>0</v>
      </c>
      <c r="N139" s="7">
        <f t="shared" si="12"/>
        <v>0</v>
      </c>
      <c r="O139" s="7">
        <f t="shared" si="12"/>
        <v>0</v>
      </c>
      <c r="P139" s="7">
        <f t="shared" si="12"/>
        <v>10920.4</v>
      </c>
      <c r="Q139" s="23">
        <f t="shared" si="12"/>
        <v>0</v>
      </c>
    </row>
    <row r="140" spans="2:17" x14ac:dyDescent="0.2">
      <c r="F140" s="21"/>
      <c r="G140" s="93">
        <f>G128+G134</f>
        <v>6325.85</v>
      </c>
      <c r="H140" s="93">
        <f t="shared" ref="H140:P140" si="13">H128+H134</f>
        <v>5249.96</v>
      </c>
      <c r="I140" s="93">
        <f t="shared" si="13"/>
        <v>0</v>
      </c>
      <c r="J140" s="93">
        <f t="shared" si="13"/>
        <v>0</v>
      </c>
      <c r="K140" s="93">
        <f t="shared" si="13"/>
        <v>6388</v>
      </c>
      <c r="L140" s="93">
        <f t="shared" si="13"/>
        <v>0</v>
      </c>
      <c r="M140" s="93">
        <f t="shared" si="13"/>
        <v>0</v>
      </c>
      <c r="N140" s="93">
        <f t="shared" si="13"/>
        <v>0</v>
      </c>
      <c r="O140" s="93">
        <f t="shared" si="13"/>
        <v>0</v>
      </c>
      <c r="P140" s="93">
        <f t="shared" si="13"/>
        <v>17963.810000000001</v>
      </c>
      <c r="Q140" s="94">
        <v>0</v>
      </c>
    </row>
    <row r="141" spans="2:17" x14ac:dyDescent="0.2">
      <c r="C141" s="88"/>
      <c r="F141" s="21"/>
      <c r="G141" s="25"/>
      <c r="H141" s="25"/>
      <c r="I141" s="25"/>
      <c r="J141" s="25"/>
      <c r="K141" s="25"/>
      <c r="L141" s="25"/>
      <c r="M141" s="25"/>
      <c r="N141" s="25"/>
      <c r="O141" s="25"/>
      <c r="P141" s="25"/>
      <c r="Q141" s="26"/>
    </row>
    <row r="142" spans="2:17" x14ac:dyDescent="0.2">
      <c r="F142" s="21"/>
    </row>
    <row r="143" spans="2:17" x14ac:dyDescent="0.2">
      <c r="B143" t="s">
        <v>71</v>
      </c>
    </row>
    <row r="144" spans="2:17" x14ac:dyDescent="0.2">
      <c r="B144" t="s">
        <v>72</v>
      </c>
      <c r="C144" s="1">
        <v>18230421</v>
      </c>
      <c r="D144" t="s">
        <v>73</v>
      </c>
      <c r="G144" s="2">
        <v>0</v>
      </c>
      <c r="H144" s="2">
        <v>0</v>
      </c>
      <c r="I144" s="2">
        <v>0</v>
      </c>
      <c r="J144" s="2">
        <v>0</v>
      </c>
      <c r="K144" s="2">
        <v>4916640</v>
      </c>
      <c r="L144" s="2">
        <v>0</v>
      </c>
      <c r="M144" s="2">
        <v>0</v>
      </c>
      <c r="N144" s="2">
        <v>0</v>
      </c>
      <c r="O144" s="2">
        <v>0</v>
      </c>
      <c r="P144" s="2">
        <v>4916640</v>
      </c>
      <c r="Q144" s="16">
        <v>16721673</v>
      </c>
    </row>
    <row r="145" spans="2:17" x14ac:dyDescent="0.2">
      <c r="G145" s="93">
        <v>0</v>
      </c>
      <c r="H145" s="93">
        <v>0</v>
      </c>
      <c r="I145" s="93">
        <v>0</v>
      </c>
      <c r="J145" s="93">
        <v>350</v>
      </c>
      <c r="K145" s="93">
        <v>0</v>
      </c>
      <c r="L145" s="93">
        <v>0</v>
      </c>
      <c r="M145" s="93">
        <v>-397559.5</v>
      </c>
      <c r="N145" s="93">
        <v>5595733.0700000003</v>
      </c>
      <c r="O145" s="93">
        <v>0</v>
      </c>
      <c r="P145" s="93">
        <v>5198523.57</v>
      </c>
      <c r="Q145" s="94">
        <v>16721673</v>
      </c>
    </row>
    <row r="146" spans="2:17" x14ac:dyDescent="0.2">
      <c r="Q146" s="16"/>
    </row>
    <row r="147" spans="2:17" x14ac:dyDescent="0.2">
      <c r="B147" t="s">
        <v>74</v>
      </c>
      <c r="C147" s="1">
        <v>18230567</v>
      </c>
      <c r="D147" t="s">
        <v>75</v>
      </c>
      <c r="G147" s="2">
        <v>161772</v>
      </c>
      <c r="H147" s="2">
        <v>145594.79999999999</v>
      </c>
      <c r="I147" s="2">
        <v>10000</v>
      </c>
      <c r="J147" s="2">
        <v>1600</v>
      </c>
      <c r="K147" s="2">
        <v>200000</v>
      </c>
      <c r="L147" s="2">
        <v>0</v>
      </c>
      <c r="M147" s="2">
        <v>0</v>
      </c>
      <c r="N147" s="2">
        <v>50000</v>
      </c>
      <c r="O147" s="2">
        <v>0</v>
      </c>
      <c r="P147" s="2">
        <v>568966.80000000005</v>
      </c>
      <c r="Q147" s="16">
        <v>0</v>
      </c>
    </row>
    <row r="148" spans="2:17" x14ac:dyDescent="0.2">
      <c r="G148" s="93">
        <v>62344.180000000008</v>
      </c>
      <c r="H148" s="93">
        <v>51987.65</v>
      </c>
      <c r="I148" s="93">
        <v>0</v>
      </c>
      <c r="J148" s="93">
        <v>0</v>
      </c>
      <c r="K148" s="93">
        <v>98306.35</v>
      </c>
      <c r="L148" s="93">
        <v>0</v>
      </c>
      <c r="M148" s="93">
        <v>717881.87</v>
      </c>
      <c r="N148" s="93">
        <v>25997.94</v>
      </c>
      <c r="O148" s="93">
        <v>0</v>
      </c>
      <c r="P148" s="93">
        <v>956517.99</v>
      </c>
      <c r="Q148" s="94">
        <v>0</v>
      </c>
    </row>
    <row r="149" spans="2:17" x14ac:dyDescent="0.2">
      <c r="Q149" s="16"/>
    </row>
    <row r="150" spans="2:17" ht="12" customHeight="1" x14ac:dyDescent="0.2">
      <c r="B150" t="s">
        <v>76</v>
      </c>
      <c r="C150" s="1">
        <v>18230713</v>
      </c>
      <c r="D150" t="s">
        <v>77</v>
      </c>
      <c r="G150" s="2">
        <v>0</v>
      </c>
      <c r="H150" s="2">
        <v>0</v>
      </c>
      <c r="I150" s="2">
        <v>0</v>
      </c>
      <c r="J150" s="2">
        <v>0</v>
      </c>
      <c r="K150" s="2">
        <v>0</v>
      </c>
      <c r="L150" s="2">
        <v>0</v>
      </c>
      <c r="M150" s="2">
        <v>0</v>
      </c>
      <c r="N150" s="2">
        <v>0</v>
      </c>
      <c r="O150" s="2">
        <v>0</v>
      </c>
      <c r="P150" s="2">
        <v>0</v>
      </c>
      <c r="Q150" s="16">
        <v>8878000</v>
      </c>
    </row>
    <row r="151" spans="2:17" ht="12" customHeight="1" x14ac:dyDescent="0.2">
      <c r="G151" s="93">
        <v>0</v>
      </c>
      <c r="H151" s="93">
        <v>0</v>
      </c>
      <c r="I151" s="93">
        <v>0</v>
      </c>
      <c r="J151" s="93">
        <v>0</v>
      </c>
      <c r="K151" s="93">
        <v>0</v>
      </c>
      <c r="L151" s="93">
        <v>0</v>
      </c>
      <c r="M151" s="93">
        <v>0</v>
      </c>
      <c r="N151" s="93">
        <v>0</v>
      </c>
      <c r="O151" s="93">
        <v>0</v>
      </c>
      <c r="P151" s="93">
        <v>0</v>
      </c>
      <c r="Q151" s="94">
        <v>1144644</v>
      </c>
    </row>
    <row r="152" spans="2:17" ht="12" customHeight="1" x14ac:dyDescent="0.2">
      <c r="Q152" s="16"/>
    </row>
    <row r="153" spans="2:17" x14ac:dyDescent="0.2">
      <c r="E153" s="21"/>
      <c r="F153" s="21" t="s">
        <v>78</v>
      </c>
      <c r="G153" s="7">
        <f>G144+G147+G150</f>
        <v>161772</v>
      </c>
      <c r="H153" s="7">
        <f t="shared" ref="H153:Q153" si="14">H144+H147+H150</f>
        <v>145594.79999999999</v>
      </c>
      <c r="I153" s="7">
        <f t="shared" si="14"/>
        <v>10000</v>
      </c>
      <c r="J153" s="7">
        <f t="shared" si="14"/>
        <v>1600</v>
      </c>
      <c r="K153" s="7">
        <f t="shared" si="14"/>
        <v>5116640</v>
      </c>
      <c r="L153" s="7">
        <f t="shared" si="14"/>
        <v>0</v>
      </c>
      <c r="M153" s="7">
        <f t="shared" si="14"/>
        <v>0</v>
      </c>
      <c r="N153" s="7">
        <f t="shared" si="14"/>
        <v>50000</v>
      </c>
      <c r="O153" s="7">
        <f t="shared" si="14"/>
        <v>0</v>
      </c>
      <c r="P153" s="7">
        <f t="shared" si="14"/>
        <v>5485606.7999999998</v>
      </c>
      <c r="Q153" s="35">
        <f t="shared" si="14"/>
        <v>25599673</v>
      </c>
    </row>
    <row r="154" spans="2:17" x14ac:dyDescent="0.2">
      <c r="E154" s="21"/>
      <c r="F154" s="21"/>
      <c r="G154" s="93">
        <f>G145+G148+G151</f>
        <v>62344.180000000008</v>
      </c>
      <c r="H154" s="93">
        <f t="shared" ref="H154:P154" si="15">H145+H148+H151</f>
        <v>51987.65</v>
      </c>
      <c r="I154" s="93">
        <f t="shared" si="15"/>
        <v>0</v>
      </c>
      <c r="J154" s="93">
        <f t="shared" si="15"/>
        <v>350</v>
      </c>
      <c r="K154" s="93">
        <f t="shared" si="15"/>
        <v>98306.35</v>
      </c>
      <c r="L154" s="93">
        <f t="shared" si="15"/>
        <v>0</v>
      </c>
      <c r="M154" s="93">
        <f t="shared" si="15"/>
        <v>320322.37</v>
      </c>
      <c r="N154" s="93">
        <f t="shared" si="15"/>
        <v>5621731.0100000007</v>
      </c>
      <c r="O154" s="93">
        <f t="shared" si="15"/>
        <v>0</v>
      </c>
      <c r="P154" s="93">
        <f t="shared" si="15"/>
        <v>6155041.5600000005</v>
      </c>
      <c r="Q154" s="94">
        <f>Q145+Q148+Q151</f>
        <v>17866317</v>
      </c>
    </row>
    <row r="155" spans="2:17" x14ac:dyDescent="0.2">
      <c r="C155" s="88"/>
      <c r="E155" s="21"/>
      <c r="F155" s="21"/>
      <c r="G155" s="25"/>
      <c r="H155" s="25"/>
      <c r="I155" s="25"/>
      <c r="J155" s="25"/>
      <c r="K155" s="25"/>
      <c r="L155" s="25"/>
      <c r="M155" s="25"/>
      <c r="N155" s="25"/>
      <c r="O155" s="25"/>
      <c r="P155" s="25"/>
      <c r="Q155" s="26"/>
    </row>
    <row r="157" spans="2:17" x14ac:dyDescent="0.2">
      <c r="B157" t="s">
        <v>79</v>
      </c>
      <c r="C157" s="24"/>
    </row>
    <row r="158" spans="2:17" x14ac:dyDescent="0.2">
      <c r="C158" s="1">
        <v>18230745</v>
      </c>
      <c r="D158" t="s">
        <v>80</v>
      </c>
      <c r="G158" s="36">
        <v>424821</v>
      </c>
      <c r="H158" s="36">
        <v>382338.9</v>
      </c>
      <c r="I158" s="36">
        <v>0</v>
      </c>
      <c r="J158" s="36">
        <v>8700</v>
      </c>
      <c r="K158" s="36">
        <v>269700</v>
      </c>
      <c r="L158" s="36">
        <v>0</v>
      </c>
      <c r="M158" s="36">
        <v>0</v>
      </c>
      <c r="N158" s="36">
        <v>0</v>
      </c>
      <c r="O158" s="36">
        <v>0</v>
      </c>
      <c r="P158" s="36">
        <v>1085559.8999999999</v>
      </c>
    </row>
    <row r="159" spans="2:17" x14ac:dyDescent="0.2">
      <c r="G159" s="93">
        <v>475055.7300000001</v>
      </c>
      <c r="H159" s="93">
        <v>396321.78</v>
      </c>
      <c r="I159" s="93">
        <v>0</v>
      </c>
      <c r="J159" s="93">
        <v>0</v>
      </c>
      <c r="K159" s="93">
        <v>256197.6</v>
      </c>
      <c r="L159" s="93">
        <v>24.439999999999998</v>
      </c>
      <c r="M159" s="93">
        <v>0</v>
      </c>
      <c r="N159" s="93">
        <v>0</v>
      </c>
      <c r="O159" s="93">
        <v>0</v>
      </c>
      <c r="P159" s="93">
        <v>1127599.55</v>
      </c>
      <c r="Q159" s="94"/>
    </row>
    <row r="160" spans="2:17" x14ac:dyDescent="0.2">
      <c r="G160" s="36"/>
      <c r="H160" s="36"/>
      <c r="I160" s="36"/>
      <c r="J160" s="36"/>
      <c r="K160" s="36"/>
      <c r="L160" s="36"/>
      <c r="M160" s="36"/>
      <c r="N160" s="36"/>
      <c r="O160" s="36"/>
      <c r="P160" s="36"/>
    </row>
    <row r="161" spans="3:17" x14ac:dyDescent="0.2">
      <c r="C161" s="1">
        <v>18230507</v>
      </c>
      <c r="D161" t="s">
        <v>81</v>
      </c>
      <c r="G161" s="36">
        <v>490203</v>
      </c>
      <c r="H161" s="36">
        <v>441182.7</v>
      </c>
      <c r="I161" s="36">
        <v>0</v>
      </c>
      <c r="J161" s="36">
        <v>20000</v>
      </c>
      <c r="K161" s="36">
        <v>180000</v>
      </c>
      <c r="L161" s="36">
        <v>5000</v>
      </c>
      <c r="M161" s="36">
        <v>0</v>
      </c>
      <c r="N161" s="36">
        <v>0</v>
      </c>
      <c r="O161" s="36">
        <v>0</v>
      </c>
      <c r="P161" s="36">
        <v>1136385.7</v>
      </c>
    </row>
    <row r="162" spans="3:17" x14ac:dyDescent="0.2">
      <c r="G162" s="93">
        <v>487872.56000000006</v>
      </c>
      <c r="H162" s="93">
        <v>406973.32999999996</v>
      </c>
      <c r="I162" s="93">
        <v>0</v>
      </c>
      <c r="J162" s="93">
        <v>289.52999999999997</v>
      </c>
      <c r="K162" s="93">
        <v>86024.26</v>
      </c>
      <c r="L162" s="93">
        <v>146.63</v>
      </c>
      <c r="M162" s="93">
        <v>0</v>
      </c>
      <c r="N162" s="93">
        <v>0</v>
      </c>
      <c r="O162" s="93">
        <v>0</v>
      </c>
      <c r="P162" s="93">
        <v>981306.31</v>
      </c>
      <c r="Q162" s="94"/>
    </row>
    <row r="163" spans="3:17" x14ac:dyDescent="0.2">
      <c r="G163" s="36"/>
      <c r="H163" s="36"/>
      <c r="I163" s="36"/>
      <c r="J163" s="36"/>
      <c r="K163" s="36"/>
      <c r="L163" s="36"/>
      <c r="M163" s="36"/>
      <c r="N163" s="36"/>
      <c r="O163" s="36"/>
      <c r="P163" s="36"/>
    </row>
    <row r="164" spans="3:17" x14ac:dyDescent="0.2">
      <c r="C164" s="1">
        <v>18230418</v>
      </c>
      <c r="D164" t="s">
        <v>82</v>
      </c>
      <c r="G164" s="36">
        <v>514650</v>
      </c>
      <c r="H164" s="36">
        <v>463185</v>
      </c>
      <c r="I164" s="36">
        <v>0</v>
      </c>
      <c r="J164" s="36">
        <v>20000</v>
      </c>
      <c r="K164" s="36">
        <v>120000</v>
      </c>
      <c r="L164" s="36">
        <v>10000</v>
      </c>
      <c r="M164" s="36">
        <v>0</v>
      </c>
      <c r="N164" s="36">
        <v>0</v>
      </c>
      <c r="O164" s="36">
        <v>0</v>
      </c>
      <c r="P164" s="36">
        <v>1127835</v>
      </c>
    </row>
    <row r="165" spans="3:17" x14ac:dyDescent="0.2">
      <c r="G165" s="93">
        <v>424139.37</v>
      </c>
      <c r="H165" s="93">
        <v>354064.26</v>
      </c>
      <c r="I165" s="93">
        <v>0</v>
      </c>
      <c r="J165" s="93">
        <v>3241.6799999999994</v>
      </c>
      <c r="K165" s="93">
        <v>0</v>
      </c>
      <c r="L165" s="93">
        <v>1590.43</v>
      </c>
      <c r="M165" s="93">
        <v>0</v>
      </c>
      <c r="N165" s="93">
        <v>0</v>
      </c>
      <c r="O165" s="93">
        <v>0</v>
      </c>
      <c r="P165" s="93">
        <v>783035.74000000011</v>
      </c>
      <c r="Q165" s="94"/>
    </row>
    <row r="166" spans="3:17" x14ac:dyDescent="0.2">
      <c r="G166" s="36"/>
      <c r="H166" s="36"/>
      <c r="I166" s="36"/>
      <c r="J166" s="36"/>
      <c r="K166" s="36"/>
      <c r="L166" s="36"/>
      <c r="M166" s="36"/>
      <c r="N166" s="36"/>
      <c r="O166" s="36"/>
      <c r="P166" s="36"/>
    </row>
    <row r="167" spans="3:17" x14ac:dyDescent="0.2">
      <c r="C167" s="1">
        <v>18230810</v>
      </c>
      <c r="D167" s="37" t="s">
        <v>83</v>
      </c>
      <c r="E167" s="38"/>
      <c r="F167" s="38"/>
      <c r="G167" s="36">
        <v>651630</v>
      </c>
      <c r="H167" s="36">
        <v>586467</v>
      </c>
      <c r="I167" s="36">
        <v>0</v>
      </c>
      <c r="J167" s="36">
        <v>34800</v>
      </c>
      <c r="K167" s="36">
        <v>0</v>
      </c>
      <c r="L167" s="36">
        <v>0</v>
      </c>
      <c r="M167" s="36">
        <v>0</v>
      </c>
      <c r="N167" s="36">
        <v>0</v>
      </c>
      <c r="O167" s="36">
        <v>0</v>
      </c>
      <c r="P167" s="36">
        <v>1272897</v>
      </c>
    </row>
    <row r="168" spans="3:17" x14ac:dyDescent="0.2">
      <c r="D168" s="37"/>
      <c r="E168" s="38"/>
      <c r="F168" s="38"/>
      <c r="G168" s="93">
        <v>517142.91000000003</v>
      </c>
      <c r="H168" s="93">
        <v>389678.13</v>
      </c>
      <c r="I168" s="93">
        <v>0</v>
      </c>
      <c r="J168" s="93">
        <v>741.54000000000008</v>
      </c>
      <c r="K168" s="93">
        <v>57322.57</v>
      </c>
      <c r="L168" s="93">
        <v>348.15999999999997</v>
      </c>
      <c r="M168" s="93">
        <v>0</v>
      </c>
      <c r="N168" s="93">
        <v>0</v>
      </c>
      <c r="O168" s="93">
        <v>0</v>
      </c>
      <c r="P168" s="93">
        <v>965233.31</v>
      </c>
      <c r="Q168" s="94"/>
    </row>
    <row r="169" spans="3:17" x14ac:dyDescent="0.2">
      <c r="D169" s="37"/>
      <c r="E169" s="38"/>
      <c r="F169" s="38"/>
      <c r="G169" s="36"/>
      <c r="H169" s="36"/>
      <c r="I169" s="36"/>
      <c r="J169" s="36"/>
      <c r="K169" s="36"/>
      <c r="L169" s="36"/>
      <c r="M169" s="36"/>
      <c r="N169" s="36"/>
      <c r="O169" s="36"/>
      <c r="P169" s="36"/>
    </row>
    <row r="170" spans="3:17" x14ac:dyDescent="0.2">
      <c r="C170" s="1">
        <v>18230730</v>
      </c>
      <c r="D170" s="38" t="s">
        <v>84</v>
      </c>
      <c r="E170" s="38"/>
      <c r="F170" s="38"/>
      <c r="G170" s="36">
        <v>0</v>
      </c>
      <c r="H170" s="36">
        <v>0</v>
      </c>
      <c r="I170" s="36">
        <v>0</v>
      </c>
      <c r="J170" s="36">
        <v>0</v>
      </c>
      <c r="K170" s="36">
        <v>174000</v>
      </c>
      <c r="L170" s="36">
        <v>0</v>
      </c>
      <c r="M170" s="36">
        <v>0</v>
      </c>
      <c r="N170" s="36">
        <v>0</v>
      </c>
      <c r="O170" s="36">
        <v>0</v>
      </c>
      <c r="P170" s="36">
        <v>174000</v>
      </c>
    </row>
    <row r="171" spans="3:17" x14ac:dyDescent="0.2">
      <c r="D171" s="38"/>
      <c r="E171" s="38"/>
      <c r="F171" s="38"/>
      <c r="G171" s="93">
        <v>0</v>
      </c>
      <c r="H171" s="93">
        <v>0</v>
      </c>
      <c r="I171" s="93">
        <v>0</v>
      </c>
      <c r="J171" s="93">
        <v>0</v>
      </c>
      <c r="K171" s="93">
        <v>365358.51</v>
      </c>
      <c r="L171" s="93">
        <v>0</v>
      </c>
      <c r="M171" s="93">
        <v>43188.43</v>
      </c>
      <c r="N171" s="93">
        <v>0</v>
      </c>
      <c r="O171" s="93">
        <v>0</v>
      </c>
      <c r="P171" s="93">
        <v>408546.94</v>
      </c>
      <c r="Q171" s="94"/>
    </row>
    <row r="172" spans="3:17" x14ac:dyDescent="0.2">
      <c r="D172" s="38"/>
      <c r="E172" s="38"/>
      <c r="F172" s="38"/>
      <c r="G172" s="36"/>
      <c r="H172" s="36"/>
      <c r="I172" s="36"/>
      <c r="J172" s="36"/>
      <c r="K172" s="36"/>
      <c r="L172" s="36"/>
      <c r="M172" s="36"/>
      <c r="N172" s="36"/>
      <c r="O172" s="36"/>
      <c r="P172" s="36"/>
    </row>
    <row r="173" spans="3:17" x14ac:dyDescent="0.2">
      <c r="C173" s="1">
        <v>18230568</v>
      </c>
      <c r="D173" s="37" t="s">
        <v>85</v>
      </c>
      <c r="E173" s="38"/>
      <c r="F173" s="38"/>
      <c r="G173" s="2">
        <v>127900</v>
      </c>
      <c r="H173" s="2">
        <v>115110</v>
      </c>
      <c r="I173" s="2">
        <v>20000</v>
      </c>
      <c r="J173" s="2">
        <v>5000</v>
      </c>
      <c r="K173" s="2">
        <v>60000</v>
      </c>
      <c r="L173" s="2">
        <v>2000</v>
      </c>
      <c r="M173" s="2">
        <v>500</v>
      </c>
      <c r="N173" s="2">
        <v>0</v>
      </c>
      <c r="O173" s="2">
        <v>-350000</v>
      </c>
      <c r="P173" s="2">
        <v>-19490</v>
      </c>
    </row>
    <row r="174" spans="3:17" x14ac:dyDescent="0.2">
      <c r="D174" s="37"/>
      <c r="E174" s="38"/>
      <c r="F174" s="38"/>
      <c r="G174" s="93">
        <v>110805.81</v>
      </c>
      <c r="H174" s="93">
        <v>92543.44</v>
      </c>
      <c r="I174" s="93">
        <v>19467.129999999997</v>
      </c>
      <c r="J174" s="93">
        <v>683.51</v>
      </c>
      <c r="K174" s="93">
        <v>44219.880000000005</v>
      </c>
      <c r="L174" s="93">
        <v>259.52999999999997</v>
      </c>
      <c r="M174" s="93">
        <v>0</v>
      </c>
      <c r="N174" s="93">
        <v>0</v>
      </c>
      <c r="O174" s="93">
        <v>-461039.49</v>
      </c>
      <c r="P174" s="93">
        <v>-193060.18999999994</v>
      </c>
      <c r="Q174" s="94"/>
    </row>
    <row r="175" spans="3:17" x14ac:dyDescent="0.2">
      <c r="D175" s="37"/>
      <c r="E175" s="38"/>
      <c r="F175" s="38"/>
    </row>
    <row r="176" spans="3:17" s="28" customFormat="1" x14ac:dyDescent="0.2">
      <c r="C176" s="1">
        <v>18230565</v>
      </c>
      <c r="D176" s="38" t="s">
        <v>150</v>
      </c>
      <c r="G176" s="36">
        <v>237225</v>
      </c>
      <c r="H176" s="36">
        <v>213502.5</v>
      </c>
      <c r="I176" s="36">
        <v>0</v>
      </c>
      <c r="J176" s="36">
        <v>0</v>
      </c>
      <c r="K176" s="36">
        <v>193500</v>
      </c>
      <c r="L176" s="36">
        <v>0</v>
      </c>
      <c r="M176" s="36">
        <v>0</v>
      </c>
      <c r="N176" s="36">
        <v>0</v>
      </c>
      <c r="O176" s="36">
        <v>0</v>
      </c>
      <c r="P176" s="36">
        <v>644227.5</v>
      </c>
      <c r="Q176" s="39"/>
    </row>
    <row r="177" spans="3:17" s="28" customFormat="1" x14ac:dyDescent="0.2">
      <c r="C177" s="1">
        <v>18230052</v>
      </c>
      <c r="D177" s="38"/>
      <c r="G177" s="93">
        <v>200457.86000000004</v>
      </c>
      <c r="H177" s="93">
        <v>167673.04</v>
      </c>
      <c r="I177" s="93">
        <v>0</v>
      </c>
      <c r="J177" s="93">
        <v>286.44</v>
      </c>
      <c r="K177" s="93">
        <v>338664.62</v>
      </c>
      <c r="L177" s="93">
        <v>0</v>
      </c>
      <c r="M177" s="93">
        <v>0</v>
      </c>
      <c r="N177" s="93">
        <v>0</v>
      </c>
      <c r="O177" s="93">
        <v>0</v>
      </c>
      <c r="P177" s="93">
        <v>707081.96000000008</v>
      </c>
      <c r="Q177" s="94"/>
    </row>
    <row r="178" spans="3:17" s="28" customFormat="1" x14ac:dyDescent="0.2">
      <c r="C178" s="1"/>
      <c r="D178" s="38"/>
      <c r="G178" s="36"/>
      <c r="H178" s="36"/>
      <c r="I178" s="36"/>
      <c r="J178" s="36"/>
      <c r="K178" s="36"/>
      <c r="L178" s="36"/>
      <c r="M178" s="36"/>
      <c r="N178" s="36"/>
      <c r="O178" s="36"/>
      <c r="P178" s="36"/>
      <c r="Q178" s="39"/>
    </row>
    <row r="179" spans="3:17" s="28" customFormat="1" x14ac:dyDescent="0.2">
      <c r="C179" s="1">
        <v>18230575</v>
      </c>
      <c r="D179" s="38" t="s">
        <v>86</v>
      </c>
      <c r="G179" s="36">
        <v>817191</v>
      </c>
      <c r="H179" s="36">
        <v>735471.9</v>
      </c>
      <c r="I179" s="36">
        <v>0</v>
      </c>
      <c r="J179" s="36">
        <v>40000</v>
      </c>
      <c r="K179" s="36">
        <v>0</v>
      </c>
      <c r="L179" s="36">
        <v>0</v>
      </c>
      <c r="M179" s="36">
        <v>0</v>
      </c>
      <c r="N179" s="36">
        <v>0</v>
      </c>
      <c r="O179" s="36">
        <v>0</v>
      </c>
      <c r="P179" s="36">
        <v>1592662.9</v>
      </c>
      <c r="Q179" s="39"/>
    </row>
    <row r="180" spans="3:17" s="28" customFormat="1" x14ac:dyDescent="0.2">
      <c r="C180" s="1"/>
      <c r="D180" s="38"/>
      <c r="G180" s="93">
        <v>691403.19000000006</v>
      </c>
      <c r="H180" s="93">
        <v>573938.78</v>
      </c>
      <c r="I180" s="93">
        <v>0</v>
      </c>
      <c r="J180" s="93">
        <v>5350.76</v>
      </c>
      <c r="K180" s="93">
        <v>209.04</v>
      </c>
      <c r="L180" s="93">
        <v>623.66000000000008</v>
      </c>
      <c r="M180" s="93">
        <v>82.04</v>
      </c>
      <c r="N180" s="93">
        <v>0</v>
      </c>
      <c r="O180" s="93">
        <v>0</v>
      </c>
      <c r="P180" s="93">
        <v>1271607.4700000002</v>
      </c>
      <c r="Q180" s="94"/>
    </row>
    <row r="181" spans="3:17" s="28" customFormat="1" x14ac:dyDescent="0.2">
      <c r="C181" s="1"/>
      <c r="D181" s="38"/>
      <c r="G181" s="36"/>
      <c r="H181" s="36"/>
      <c r="I181" s="36"/>
      <c r="J181" s="36"/>
      <c r="K181" s="36"/>
      <c r="L181" s="36"/>
      <c r="M181" s="36"/>
      <c r="N181" s="36"/>
      <c r="O181" s="36"/>
      <c r="P181" s="36"/>
      <c r="Q181" s="39"/>
    </row>
    <row r="182" spans="3:17" s="28" customFormat="1" x14ac:dyDescent="0.2">
      <c r="C182" s="1">
        <v>18230032</v>
      </c>
      <c r="D182" s="38" t="s">
        <v>87</v>
      </c>
      <c r="G182" s="36">
        <v>0</v>
      </c>
      <c r="H182" s="36">
        <v>0</v>
      </c>
      <c r="I182" s="36">
        <v>0</v>
      </c>
      <c r="J182" s="36">
        <v>0</v>
      </c>
      <c r="K182" s="36">
        <v>39620</v>
      </c>
      <c r="L182" s="36">
        <v>4015</v>
      </c>
      <c r="M182" s="36">
        <v>0</v>
      </c>
      <c r="N182" s="36">
        <v>0</v>
      </c>
      <c r="O182" s="36">
        <v>0</v>
      </c>
      <c r="P182" s="36">
        <v>43635</v>
      </c>
      <c r="Q182" s="39"/>
    </row>
    <row r="183" spans="3:17" s="28" customFormat="1" x14ac:dyDescent="0.2">
      <c r="C183" s="1"/>
      <c r="D183" s="38"/>
      <c r="G183" s="93">
        <v>0</v>
      </c>
      <c r="H183" s="93">
        <v>0</v>
      </c>
      <c r="I183" s="93">
        <v>0</v>
      </c>
      <c r="J183" s="93">
        <v>0</v>
      </c>
      <c r="K183" s="93">
        <v>0</v>
      </c>
      <c r="L183" s="93">
        <v>2043.0500000000002</v>
      </c>
      <c r="M183" s="93">
        <v>0</v>
      </c>
      <c r="N183" s="93">
        <v>0</v>
      </c>
      <c r="O183" s="93">
        <v>0</v>
      </c>
      <c r="P183" s="93">
        <v>2043.0500000000002</v>
      </c>
      <c r="Q183" s="94"/>
    </row>
    <row r="184" spans="3:17" s="28" customFormat="1" x14ac:dyDescent="0.2">
      <c r="C184" s="1"/>
      <c r="D184" s="38"/>
      <c r="G184" s="36"/>
      <c r="H184" s="36"/>
      <c r="I184" s="36"/>
      <c r="J184" s="36"/>
      <c r="K184" s="36"/>
      <c r="L184" s="36"/>
      <c r="M184" s="36"/>
      <c r="N184" s="36"/>
      <c r="O184" s="36"/>
      <c r="P184" s="36"/>
      <c r="Q184" s="39"/>
    </row>
    <row r="185" spans="3:17" x14ac:dyDescent="0.2">
      <c r="C185" s="1">
        <v>18230576</v>
      </c>
      <c r="D185" t="s">
        <v>88</v>
      </c>
      <c r="G185" s="36">
        <v>630780</v>
      </c>
      <c r="H185" s="36">
        <v>567702</v>
      </c>
      <c r="I185" s="36">
        <v>17000</v>
      </c>
      <c r="J185" s="36">
        <v>34000</v>
      </c>
      <c r="K185" s="36">
        <v>20000</v>
      </c>
      <c r="L185" s="36">
        <v>26000</v>
      </c>
      <c r="M185" s="36">
        <v>0</v>
      </c>
      <c r="N185" s="36">
        <v>0</v>
      </c>
      <c r="O185" s="36">
        <v>0</v>
      </c>
      <c r="P185" s="36">
        <v>1295482</v>
      </c>
    </row>
    <row r="186" spans="3:17" x14ac:dyDescent="0.2">
      <c r="G186" s="93">
        <v>518026.76</v>
      </c>
      <c r="H186" s="93">
        <v>432126.4</v>
      </c>
      <c r="I186" s="93">
        <v>14121.41</v>
      </c>
      <c r="J186" s="93">
        <v>9254.2900000000009</v>
      </c>
      <c r="K186" s="93">
        <v>17797.870000000003</v>
      </c>
      <c r="L186" s="93">
        <v>26050.350000000002</v>
      </c>
      <c r="M186" s="93">
        <v>586.57999999999993</v>
      </c>
      <c r="N186" s="93">
        <v>0</v>
      </c>
      <c r="O186" s="93">
        <v>0</v>
      </c>
      <c r="P186" s="93">
        <v>1017963.66</v>
      </c>
      <c r="Q186" s="94"/>
    </row>
    <row r="187" spans="3:17" x14ac:dyDescent="0.2">
      <c r="G187" s="36"/>
      <c r="H187" s="36"/>
      <c r="I187" s="36"/>
      <c r="J187" s="36"/>
      <c r="K187" s="36"/>
      <c r="L187" s="36"/>
      <c r="M187" s="36"/>
      <c r="N187" s="36"/>
      <c r="O187" s="36"/>
      <c r="P187" s="36"/>
    </row>
    <row r="188" spans="3:17" s="28" customFormat="1" x14ac:dyDescent="0.2">
      <c r="C188" s="24"/>
      <c r="D188" s="92" t="s">
        <v>89</v>
      </c>
      <c r="G188" s="2">
        <f>G191+G194+G197+G200</f>
        <v>166253</v>
      </c>
      <c r="H188" s="2">
        <f t="shared" ref="H188:P188" si="16">H191+H194+H197+H200</f>
        <v>149627.70000000001</v>
      </c>
      <c r="I188" s="2">
        <f>I191+I194+I197+I200</f>
        <v>137500</v>
      </c>
      <c r="J188" s="2">
        <f t="shared" si="16"/>
        <v>2750</v>
      </c>
      <c r="K188" s="2">
        <f t="shared" si="16"/>
        <v>1291792.6100000001</v>
      </c>
      <c r="L188" s="2">
        <f t="shared" si="16"/>
        <v>0</v>
      </c>
      <c r="M188" s="2">
        <f t="shared" si="16"/>
        <v>0</v>
      </c>
      <c r="N188" s="2">
        <f t="shared" si="16"/>
        <v>0</v>
      </c>
      <c r="O188" s="2">
        <f t="shared" si="16"/>
        <v>0</v>
      </c>
      <c r="P188" s="2">
        <f t="shared" si="16"/>
        <v>1747923.31</v>
      </c>
    </row>
    <row r="189" spans="3:17" s="28" customFormat="1" x14ac:dyDescent="0.2">
      <c r="C189" s="24"/>
      <c r="D189" s="92"/>
      <c r="G189" s="93">
        <f>G192+G195+G198+G201</f>
        <v>169696.83000000002</v>
      </c>
      <c r="H189" s="93">
        <f t="shared" ref="H189:P189" si="17">H192+H195+H198+H201</f>
        <v>142028.44999999998</v>
      </c>
      <c r="I189" s="93">
        <f t="shared" si="17"/>
        <v>95440.87</v>
      </c>
      <c r="J189" s="93">
        <f t="shared" si="17"/>
        <v>1344.8899999999999</v>
      </c>
      <c r="K189" s="93">
        <f t="shared" si="17"/>
        <v>1180567.71</v>
      </c>
      <c r="L189" s="93">
        <f t="shared" si="17"/>
        <v>517.56999999999994</v>
      </c>
      <c r="M189" s="93">
        <f t="shared" si="17"/>
        <v>0</v>
      </c>
      <c r="N189" s="93">
        <f t="shared" si="17"/>
        <v>0</v>
      </c>
      <c r="O189" s="93">
        <f t="shared" si="17"/>
        <v>0</v>
      </c>
      <c r="P189" s="93">
        <f t="shared" si="17"/>
        <v>1589596.3200000003</v>
      </c>
      <c r="Q189" s="94"/>
    </row>
    <row r="190" spans="3:17" s="28" customFormat="1" x14ac:dyDescent="0.2">
      <c r="C190" s="24"/>
      <c r="D190" s="92"/>
      <c r="G190" s="2"/>
      <c r="H190" s="2"/>
      <c r="I190" s="2"/>
      <c r="J190" s="2"/>
      <c r="K190" s="2"/>
      <c r="L190" s="2"/>
      <c r="M190" s="2"/>
      <c r="N190" s="2"/>
      <c r="O190" s="2"/>
      <c r="P190" s="2"/>
    </row>
    <row r="191" spans="3:17" s="28" customFormat="1" x14ac:dyDescent="0.2">
      <c r="C191" s="1">
        <v>18230577</v>
      </c>
      <c r="E191" s="28" t="s">
        <v>90</v>
      </c>
      <c r="G191" s="40">
        <v>0</v>
      </c>
      <c r="H191" s="40">
        <v>0</v>
      </c>
      <c r="I191" s="40">
        <v>0</v>
      </c>
      <c r="J191" s="40">
        <v>0</v>
      </c>
      <c r="K191" s="40">
        <v>0</v>
      </c>
      <c r="L191" s="40">
        <v>0</v>
      </c>
      <c r="M191" s="40">
        <v>0</v>
      </c>
      <c r="N191" s="40">
        <v>0</v>
      </c>
      <c r="O191" s="40">
        <v>0</v>
      </c>
      <c r="P191" s="40">
        <v>0</v>
      </c>
    </row>
    <row r="192" spans="3:17" s="28" customFormat="1" x14ac:dyDescent="0.2">
      <c r="C192" s="1"/>
      <c r="G192" s="93">
        <v>34491.980000000003</v>
      </c>
      <c r="H192" s="93">
        <v>28774.73</v>
      </c>
      <c r="I192" s="93">
        <v>0</v>
      </c>
      <c r="J192" s="93">
        <v>0</v>
      </c>
      <c r="K192" s="93">
        <v>0</v>
      </c>
      <c r="L192" s="93">
        <v>0</v>
      </c>
      <c r="M192" s="93">
        <v>0</v>
      </c>
      <c r="N192" s="93">
        <v>0</v>
      </c>
      <c r="O192" s="93">
        <v>0</v>
      </c>
      <c r="P192" s="93">
        <v>63266.710000000006</v>
      </c>
      <c r="Q192" s="94"/>
    </row>
    <row r="193" spans="3:17" s="28" customFormat="1" x14ac:dyDescent="0.2">
      <c r="C193" s="1"/>
      <c r="G193" s="40"/>
      <c r="H193" s="40"/>
      <c r="I193" s="40"/>
      <c r="J193" s="40"/>
      <c r="K193" s="40"/>
      <c r="L193" s="40"/>
      <c r="M193" s="40"/>
      <c r="N193" s="40"/>
      <c r="O193" s="40"/>
      <c r="P193" s="40"/>
    </row>
    <row r="194" spans="3:17" s="28" customFormat="1" x14ac:dyDescent="0.2">
      <c r="C194" s="1">
        <v>18230571</v>
      </c>
      <c r="E194" s="28" t="s">
        <v>91</v>
      </c>
      <c r="G194" s="40">
        <v>16050</v>
      </c>
      <c r="H194" s="40">
        <v>14445</v>
      </c>
      <c r="I194" s="40">
        <v>0</v>
      </c>
      <c r="J194" s="40">
        <v>0</v>
      </c>
      <c r="K194" s="40">
        <v>484550.05</v>
      </c>
      <c r="L194" s="40">
        <v>0</v>
      </c>
      <c r="M194" s="40">
        <v>0</v>
      </c>
      <c r="N194" s="40">
        <v>0</v>
      </c>
      <c r="O194" s="40">
        <v>0</v>
      </c>
      <c r="P194" s="40">
        <v>515045.05</v>
      </c>
    </row>
    <row r="195" spans="3:17" s="28" customFormat="1" x14ac:dyDescent="0.2">
      <c r="C195" s="1"/>
      <c r="G195" s="93">
        <v>17412.23</v>
      </c>
      <c r="H195" s="93">
        <v>14526.309999999998</v>
      </c>
      <c r="I195" s="93">
        <v>0</v>
      </c>
      <c r="J195" s="93">
        <v>0</v>
      </c>
      <c r="K195" s="93">
        <v>387775.63</v>
      </c>
      <c r="L195" s="93">
        <v>0</v>
      </c>
      <c r="M195" s="93">
        <v>0</v>
      </c>
      <c r="N195" s="93">
        <v>0</v>
      </c>
      <c r="O195" s="93">
        <v>0</v>
      </c>
      <c r="P195" s="93">
        <v>419714.17</v>
      </c>
      <c r="Q195" s="94"/>
    </row>
    <row r="196" spans="3:17" s="28" customFormat="1" x14ac:dyDescent="0.2">
      <c r="C196" s="1"/>
      <c r="G196" s="40"/>
      <c r="H196" s="40"/>
      <c r="I196" s="40"/>
      <c r="J196" s="40"/>
      <c r="K196" s="40"/>
      <c r="L196" s="40"/>
      <c r="M196" s="40"/>
      <c r="N196" s="40"/>
      <c r="O196" s="40"/>
      <c r="P196" s="40"/>
    </row>
    <row r="197" spans="3:17" s="28" customFormat="1" x14ac:dyDescent="0.2">
      <c r="C197" s="1">
        <v>18230572</v>
      </c>
      <c r="E197" s="28" t="s">
        <v>92</v>
      </c>
      <c r="G197" s="30">
        <v>39765</v>
      </c>
      <c r="H197" s="30">
        <v>35788.5</v>
      </c>
      <c r="I197" s="30">
        <v>0</v>
      </c>
      <c r="J197" s="30">
        <v>250</v>
      </c>
      <c r="K197" s="30">
        <v>747242.56</v>
      </c>
      <c r="L197" s="30">
        <v>0</v>
      </c>
      <c r="M197" s="30">
        <v>0</v>
      </c>
      <c r="N197" s="30">
        <v>0</v>
      </c>
      <c r="O197" s="30">
        <v>0</v>
      </c>
      <c r="P197" s="30">
        <v>823046.06</v>
      </c>
    </row>
    <row r="198" spans="3:17" s="28" customFormat="1" x14ac:dyDescent="0.2">
      <c r="C198" s="1"/>
      <c r="G198" s="93">
        <v>35829.269999999997</v>
      </c>
      <c r="H198" s="93">
        <v>29890.63</v>
      </c>
      <c r="I198" s="93">
        <v>0</v>
      </c>
      <c r="J198" s="93">
        <v>0</v>
      </c>
      <c r="K198" s="93">
        <v>729376.14000000013</v>
      </c>
      <c r="L198" s="93">
        <v>77.67</v>
      </c>
      <c r="M198" s="93">
        <v>0</v>
      </c>
      <c r="N198" s="93">
        <v>0</v>
      </c>
      <c r="O198" s="93">
        <v>0</v>
      </c>
      <c r="P198" s="93">
        <v>795173.7100000002</v>
      </c>
      <c r="Q198" s="94"/>
    </row>
    <row r="199" spans="3:17" s="28" customFormat="1" x14ac:dyDescent="0.2">
      <c r="C199" s="1"/>
      <c r="G199" s="30"/>
      <c r="H199" s="30"/>
      <c r="I199" s="30"/>
      <c r="J199" s="30"/>
      <c r="K199" s="30"/>
      <c r="L199" s="30"/>
      <c r="M199" s="30"/>
      <c r="N199" s="30"/>
      <c r="O199" s="30"/>
      <c r="P199" s="30"/>
    </row>
    <row r="200" spans="3:17" s="28" customFormat="1" x14ac:dyDescent="0.2">
      <c r="C200" s="1">
        <v>18230509</v>
      </c>
      <c r="E200" s="28" t="s">
        <v>93</v>
      </c>
      <c r="G200" s="40">
        <v>110438</v>
      </c>
      <c r="H200" s="40">
        <v>99394.2</v>
      </c>
      <c r="I200" s="40">
        <v>137500</v>
      </c>
      <c r="J200" s="40">
        <v>2500</v>
      </c>
      <c r="K200" s="40">
        <v>60000</v>
      </c>
      <c r="L200" s="40">
        <v>0</v>
      </c>
      <c r="M200" s="40">
        <v>0</v>
      </c>
      <c r="N200" s="40">
        <v>0</v>
      </c>
      <c r="O200" s="40">
        <v>0</v>
      </c>
      <c r="P200" s="40">
        <v>409832.2</v>
      </c>
    </row>
    <row r="201" spans="3:17" s="28" customFormat="1" x14ac:dyDescent="0.2">
      <c r="C201" s="1"/>
      <c r="G201" s="93">
        <v>81963.350000000006</v>
      </c>
      <c r="H201" s="93">
        <v>68836.779999999984</v>
      </c>
      <c r="I201" s="93">
        <v>95440.87</v>
      </c>
      <c r="J201" s="93">
        <v>1344.8899999999999</v>
      </c>
      <c r="K201" s="93">
        <v>63415.939999999995</v>
      </c>
      <c r="L201" s="93">
        <v>439.9</v>
      </c>
      <c r="M201" s="93">
        <v>0</v>
      </c>
      <c r="N201" s="93">
        <v>0</v>
      </c>
      <c r="O201" s="93">
        <v>0</v>
      </c>
      <c r="P201" s="93">
        <v>311441.73000000004</v>
      </c>
      <c r="Q201" s="94"/>
    </row>
    <row r="202" spans="3:17" s="28" customFormat="1" x14ac:dyDescent="0.2">
      <c r="C202" s="1"/>
      <c r="G202" s="40"/>
      <c r="H202" s="40"/>
      <c r="I202" s="40"/>
      <c r="J202" s="40"/>
      <c r="K202" s="40"/>
      <c r="L202" s="40"/>
      <c r="M202" s="40"/>
      <c r="N202" s="40"/>
      <c r="O202" s="40"/>
      <c r="P202" s="40"/>
    </row>
    <row r="203" spans="3:17" s="28" customFormat="1" x14ac:dyDescent="0.2">
      <c r="C203" s="1">
        <v>18230573</v>
      </c>
      <c r="D203" s="38" t="s">
        <v>94</v>
      </c>
      <c r="G203" s="36">
        <v>618053</v>
      </c>
      <c r="H203" s="36">
        <v>556247.69999999995</v>
      </c>
      <c r="I203" s="36">
        <v>957000</v>
      </c>
      <c r="J203" s="36">
        <v>0</v>
      </c>
      <c r="K203" s="36">
        <v>36540</v>
      </c>
      <c r="L203" s="36">
        <v>0</v>
      </c>
      <c r="M203" s="36">
        <v>0</v>
      </c>
      <c r="N203" s="36">
        <v>0</v>
      </c>
      <c r="O203" s="36">
        <v>0</v>
      </c>
      <c r="P203" s="36">
        <v>2167840.7000000002</v>
      </c>
      <c r="Q203" s="39"/>
    </row>
    <row r="204" spans="3:17" s="28" customFormat="1" x14ac:dyDescent="0.2">
      <c r="C204" s="1"/>
      <c r="D204" s="38"/>
      <c r="G204" s="93">
        <v>256281.18000000002</v>
      </c>
      <c r="H204" s="93">
        <v>213872.87</v>
      </c>
      <c r="I204" s="93">
        <v>1119616.1200000001</v>
      </c>
      <c r="J204" s="93">
        <v>0</v>
      </c>
      <c r="K204" s="93">
        <v>221511.71999999997</v>
      </c>
      <c r="L204" s="93">
        <v>107164.68000000001</v>
      </c>
      <c r="M204" s="93">
        <v>0</v>
      </c>
      <c r="N204" s="93">
        <v>0</v>
      </c>
      <c r="O204" s="93">
        <v>0</v>
      </c>
      <c r="P204" s="93">
        <v>1918446.57</v>
      </c>
      <c r="Q204" s="94"/>
    </row>
    <row r="205" spans="3:17" s="28" customFormat="1" x14ac:dyDescent="0.2">
      <c r="C205" s="1"/>
      <c r="D205" s="38"/>
      <c r="G205" s="36"/>
      <c r="H205" s="36"/>
      <c r="I205" s="36"/>
      <c r="J205" s="36"/>
      <c r="K205" s="36"/>
      <c r="L205" s="36"/>
      <c r="M205" s="36"/>
      <c r="N205" s="36"/>
      <c r="O205" s="36"/>
      <c r="P205" s="36"/>
      <c r="Q205" s="39"/>
    </row>
    <row r="206" spans="3:17" s="28" customFormat="1" x14ac:dyDescent="0.2">
      <c r="C206" s="1">
        <v>18230574</v>
      </c>
      <c r="D206" s="38" t="s">
        <v>95</v>
      </c>
      <c r="G206" s="36">
        <v>274697</v>
      </c>
      <c r="H206" s="36">
        <v>247227.3</v>
      </c>
      <c r="I206" s="36">
        <v>0</v>
      </c>
      <c r="J206" s="36">
        <v>0</v>
      </c>
      <c r="K206" s="36">
        <v>0</v>
      </c>
      <c r="L206" s="36">
        <v>0</v>
      </c>
      <c r="M206" s="36">
        <v>0</v>
      </c>
      <c r="N206" s="36">
        <v>0</v>
      </c>
      <c r="O206" s="36">
        <v>0</v>
      </c>
      <c r="P206" s="36">
        <v>521924.3</v>
      </c>
      <c r="Q206" s="39"/>
    </row>
    <row r="207" spans="3:17" s="28" customFormat="1" x14ac:dyDescent="0.2">
      <c r="C207" s="1"/>
      <c r="D207" s="38"/>
      <c r="G207" s="93">
        <v>94086.5</v>
      </c>
      <c r="H207" s="93">
        <v>78421.26999999999</v>
      </c>
      <c r="I207" s="93">
        <v>12742.05</v>
      </c>
      <c r="J207" s="93">
        <v>63.51</v>
      </c>
      <c r="K207" s="93">
        <v>230273.11000000002</v>
      </c>
      <c r="L207" s="93">
        <v>24220.560000000001</v>
      </c>
      <c r="M207" s="93">
        <v>1199.73</v>
      </c>
      <c r="N207" s="93">
        <v>0</v>
      </c>
      <c r="O207" s="93">
        <v>0</v>
      </c>
      <c r="P207" s="93">
        <v>441006.73</v>
      </c>
      <c r="Q207" s="94"/>
    </row>
    <row r="208" spans="3:17" s="28" customFormat="1" x14ac:dyDescent="0.2">
      <c r="C208" s="1"/>
      <c r="D208" s="38"/>
      <c r="G208" s="36"/>
      <c r="H208" s="36"/>
      <c r="I208" s="36"/>
      <c r="J208" s="36"/>
      <c r="K208" s="36"/>
      <c r="L208" s="36"/>
      <c r="M208" s="36"/>
      <c r="N208" s="36"/>
      <c r="O208" s="36"/>
      <c r="P208" s="36"/>
      <c r="Q208" s="39"/>
    </row>
    <row r="209" spans="2:17" s="20" customFormat="1" x14ac:dyDescent="0.2">
      <c r="C209" s="24"/>
      <c r="E209" s="21"/>
      <c r="F209" s="21" t="s">
        <v>96</v>
      </c>
      <c r="G209" s="7">
        <f>G158+G161+G164+G167+G170+G173+G176+G179+G182+G185+G188+G203+G206</f>
        <v>4953403</v>
      </c>
      <c r="H209" s="7">
        <f t="shared" ref="H209:O209" si="18">H158+H161+H164+H167+H170+H173+H176+H179+H182+H185+H188+H203+H206</f>
        <v>4458062.7</v>
      </c>
      <c r="I209" s="7">
        <f t="shared" si="18"/>
        <v>1131500</v>
      </c>
      <c r="J209" s="7">
        <f t="shared" si="18"/>
        <v>165250</v>
      </c>
      <c r="K209" s="7">
        <f t="shared" si="18"/>
        <v>2385152.6100000003</v>
      </c>
      <c r="L209" s="7">
        <f t="shared" si="18"/>
        <v>47015</v>
      </c>
      <c r="M209" s="7">
        <f>M158+M161+M164+M167+M170+M173+M176+M179+M182+M185+M188+M203+M206</f>
        <v>500</v>
      </c>
      <c r="N209" s="7">
        <f t="shared" si="18"/>
        <v>0</v>
      </c>
      <c r="O209" s="7">
        <f t="shared" si="18"/>
        <v>-350000</v>
      </c>
      <c r="P209" s="7">
        <f>P158+P161+P164+P167+P170+P173+P176+P179+P182+P185+P188+P203+P206</f>
        <v>12790883.310000002</v>
      </c>
      <c r="Q209" s="34"/>
    </row>
    <row r="210" spans="2:17" s="20" customFormat="1" x14ac:dyDescent="0.2">
      <c r="C210" s="41"/>
      <c r="E210" s="21"/>
      <c r="F210" s="21"/>
      <c r="G210" s="93">
        <f>G159+G162+G165+G168+G171+G174+G177+G180+G183+G186+G189+G204+G207</f>
        <v>3944968.7000000007</v>
      </c>
      <c r="H210" s="93">
        <f t="shared" ref="H210:P210" si="19">H159+H162+H165+H168+H171+H174+H177+H180+H183+H186+H189+H204+H207</f>
        <v>3247641.75</v>
      </c>
      <c r="I210" s="93">
        <f t="shared" si="19"/>
        <v>1261387.58</v>
      </c>
      <c r="J210" s="93">
        <f t="shared" si="19"/>
        <v>21256.149999999998</v>
      </c>
      <c r="K210" s="93">
        <f t="shared" si="19"/>
        <v>2798146.89</v>
      </c>
      <c r="L210" s="93">
        <f t="shared" si="19"/>
        <v>162989.06</v>
      </c>
      <c r="M210" s="93">
        <f t="shared" si="19"/>
        <v>45056.780000000006</v>
      </c>
      <c r="N210" s="93">
        <f t="shared" si="19"/>
        <v>0</v>
      </c>
      <c r="O210" s="93">
        <f t="shared" si="19"/>
        <v>-461039.49</v>
      </c>
      <c r="P210" s="93">
        <f t="shared" si="19"/>
        <v>11020407.420000002</v>
      </c>
      <c r="Q210" s="94"/>
    </row>
    <row r="211" spans="2:17" x14ac:dyDescent="0.2">
      <c r="C211" s="88"/>
      <c r="E211" s="21"/>
      <c r="F211" s="21"/>
      <c r="G211" s="25"/>
      <c r="H211" s="25"/>
      <c r="I211" s="25"/>
      <c r="J211" s="25"/>
      <c r="K211" s="25"/>
      <c r="L211" s="25"/>
      <c r="M211" s="25"/>
      <c r="N211" s="25"/>
      <c r="O211" s="25"/>
      <c r="P211" s="25"/>
      <c r="Q211" s="26"/>
    </row>
    <row r="212" spans="2:17" x14ac:dyDescent="0.2">
      <c r="C212" s="42"/>
    </row>
    <row r="213" spans="2:17" x14ac:dyDescent="0.2">
      <c r="B213" t="s">
        <v>97</v>
      </c>
      <c r="C213" s="14"/>
    </row>
    <row r="214" spans="2:17" x14ac:dyDescent="0.2">
      <c r="C214" s="1">
        <v>18230564</v>
      </c>
      <c r="D214" t="s">
        <v>98</v>
      </c>
      <c r="G214" s="36">
        <v>108900</v>
      </c>
      <c r="H214" s="36">
        <v>98010</v>
      </c>
      <c r="I214" s="36">
        <v>0</v>
      </c>
      <c r="J214" s="36">
        <v>870</v>
      </c>
      <c r="K214" s="36">
        <v>74000</v>
      </c>
      <c r="L214" s="36">
        <v>0</v>
      </c>
      <c r="M214" s="36">
        <v>0</v>
      </c>
      <c r="N214" s="36">
        <v>0</v>
      </c>
      <c r="O214" s="36">
        <v>0</v>
      </c>
      <c r="P214" s="36">
        <v>281780</v>
      </c>
    </row>
    <row r="215" spans="2:17" x14ac:dyDescent="0.2">
      <c r="G215" s="93">
        <v>64574.960000000006</v>
      </c>
      <c r="H215" s="93">
        <v>53842.3</v>
      </c>
      <c r="I215" s="93">
        <v>0</v>
      </c>
      <c r="J215" s="93">
        <v>0</v>
      </c>
      <c r="K215" s="93">
        <v>437998.75</v>
      </c>
      <c r="L215" s="93">
        <v>0</v>
      </c>
      <c r="M215" s="93">
        <v>0</v>
      </c>
      <c r="N215" s="93">
        <v>0</v>
      </c>
      <c r="O215" s="93">
        <v>0</v>
      </c>
      <c r="P215" s="93">
        <v>556416.01</v>
      </c>
      <c r="Q215" s="94"/>
    </row>
    <row r="216" spans="2:17" x14ac:dyDescent="0.2">
      <c r="G216" s="36"/>
      <c r="H216" s="36"/>
      <c r="I216" s="36"/>
      <c r="J216" s="36"/>
      <c r="K216" s="36"/>
      <c r="L216" s="36"/>
      <c r="M216" s="36"/>
      <c r="N216" s="36"/>
      <c r="O216" s="36"/>
      <c r="P216" s="36"/>
    </row>
    <row r="217" spans="2:17" x14ac:dyDescent="0.2">
      <c r="C217" s="1">
        <v>18230561</v>
      </c>
      <c r="D217" t="s">
        <v>99</v>
      </c>
      <c r="G217" s="36">
        <v>338834</v>
      </c>
      <c r="H217" s="36">
        <v>304950.59999999998</v>
      </c>
      <c r="I217" s="36">
        <v>0</v>
      </c>
      <c r="J217" s="36">
        <v>6525</v>
      </c>
      <c r="K217" s="36">
        <v>0</v>
      </c>
      <c r="L217" s="36">
        <v>0</v>
      </c>
      <c r="M217" s="36">
        <v>0</v>
      </c>
      <c r="N217" s="36">
        <v>0</v>
      </c>
      <c r="O217" s="36">
        <v>0</v>
      </c>
      <c r="P217" s="36">
        <v>650309.6</v>
      </c>
    </row>
    <row r="218" spans="2:17" x14ac:dyDescent="0.2">
      <c r="G218" s="93">
        <v>208898.60999999996</v>
      </c>
      <c r="H218" s="93">
        <v>174143.19</v>
      </c>
      <c r="I218" s="93">
        <v>0</v>
      </c>
      <c r="J218" s="93">
        <v>1944.7300000000002</v>
      </c>
      <c r="K218" s="93">
        <v>0</v>
      </c>
      <c r="L218" s="93">
        <v>0</v>
      </c>
      <c r="M218" s="93">
        <v>0</v>
      </c>
      <c r="N218" s="93">
        <v>0</v>
      </c>
      <c r="O218" s="93">
        <v>0</v>
      </c>
      <c r="P218" s="93">
        <v>384986.52999999991</v>
      </c>
      <c r="Q218" s="94"/>
    </row>
    <row r="219" spans="2:17" x14ac:dyDescent="0.2">
      <c r="G219" s="36"/>
      <c r="H219" s="36"/>
      <c r="I219" s="36"/>
      <c r="J219" s="36"/>
      <c r="K219" s="36"/>
      <c r="L219" s="36"/>
      <c r="M219" s="36"/>
      <c r="N219" s="36"/>
      <c r="O219" s="36"/>
      <c r="P219" s="36"/>
    </row>
    <row r="220" spans="2:17" x14ac:dyDescent="0.2">
      <c r="C220" s="1">
        <v>18230560</v>
      </c>
      <c r="D220" t="s">
        <v>100</v>
      </c>
      <c r="G220" s="36">
        <v>88400</v>
      </c>
      <c r="H220" s="36">
        <v>79560</v>
      </c>
      <c r="I220" s="36">
        <v>0</v>
      </c>
      <c r="J220" s="36">
        <v>0</v>
      </c>
      <c r="K220" s="36">
        <v>0</v>
      </c>
      <c r="L220" s="36">
        <v>0</v>
      </c>
      <c r="M220" s="36">
        <v>0</v>
      </c>
      <c r="N220" s="36">
        <v>0</v>
      </c>
      <c r="O220" s="36">
        <v>0</v>
      </c>
      <c r="P220" s="36">
        <v>167960</v>
      </c>
    </row>
    <row r="221" spans="2:17" x14ac:dyDescent="0.2">
      <c r="G221" s="93">
        <v>84228.2</v>
      </c>
      <c r="H221" s="93">
        <v>70294.13</v>
      </c>
      <c r="I221" s="93">
        <v>0</v>
      </c>
      <c r="J221" s="93">
        <v>0</v>
      </c>
      <c r="K221" s="93">
        <v>18565.05</v>
      </c>
      <c r="L221" s="93">
        <v>0</v>
      </c>
      <c r="M221" s="93">
        <v>0</v>
      </c>
      <c r="N221" s="93">
        <v>0</v>
      </c>
      <c r="O221" s="93">
        <v>0</v>
      </c>
      <c r="P221" s="93">
        <v>173087.38</v>
      </c>
      <c r="Q221" s="94"/>
    </row>
    <row r="222" spans="2:17" x14ac:dyDescent="0.2">
      <c r="G222" s="36"/>
      <c r="H222" s="36"/>
      <c r="I222" s="36"/>
      <c r="J222" s="36"/>
      <c r="K222" s="36"/>
      <c r="L222" s="36"/>
      <c r="M222" s="36"/>
      <c r="N222" s="36"/>
      <c r="O222" s="36"/>
      <c r="P222" s="36"/>
    </row>
    <row r="223" spans="2:17" x14ac:dyDescent="0.2">
      <c r="C223" s="1">
        <v>18230563</v>
      </c>
      <c r="D223" t="s">
        <v>101</v>
      </c>
      <c r="G223" s="36">
        <v>210861</v>
      </c>
      <c r="H223" s="36">
        <v>189774.9</v>
      </c>
      <c r="I223" s="36">
        <v>0</v>
      </c>
      <c r="J223" s="36">
        <v>6525</v>
      </c>
      <c r="K223" s="36">
        <v>1651000</v>
      </c>
      <c r="L223" s="36">
        <v>0</v>
      </c>
      <c r="M223" s="36">
        <v>0</v>
      </c>
      <c r="N223" s="36">
        <v>0</v>
      </c>
      <c r="O223" s="36">
        <v>0</v>
      </c>
      <c r="P223" s="36">
        <v>2058160.9</v>
      </c>
    </row>
    <row r="224" spans="2:17" x14ac:dyDescent="0.2">
      <c r="G224" s="93">
        <v>181548.9</v>
      </c>
      <c r="H224" s="93">
        <v>151456.51</v>
      </c>
      <c r="I224" s="93">
        <v>0</v>
      </c>
      <c r="J224" s="93">
        <v>599.04999999999995</v>
      </c>
      <c r="K224" s="93">
        <v>1360864.77</v>
      </c>
      <c r="L224" s="93">
        <v>0</v>
      </c>
      <c r="M224" s="93">
        <v>292095.53999999998</v>
      </c>
      <c r="N224" s="93">
        <v>0</v>
      </c>
      <c r="O224" s="93">
        <v>0</v>
      </c>
      <c r="P224" s="93">
        <v>1986564.77</v>
      </c>
      <c r="Q224" s="94"/>
    </row>
    <row r="225" spans="2:17" x14ac:dyDescent="0.2">
      <c r="G225" s="36"/>
      <c r="H225" s="36"/>
      <c r="I225" s="36"/>
      <c r="J225" s="36"/>
      <c r="K225" s="36"/>
      <c r="L225" s="36"/>
      <c r="M225" s="36"/>
      <c r="N225" s="36"/>
      <c r="O225" s="36"/>
      <c r="P225" s="36"/>
    </row>
    <row r="226" spans="2:17" x14ac:dyDescent="0.2">
      <c r="C226" s="1">
        <v>18230559</v>
      </c>
      <c r="D226" t="s">
        <v>102</v>
      </c>
      <c r="G226" s="36">
        <v>0</v>
      </c>
      <c r="H226" s="36">
        <v>0</v>
      </c>
      <c r="I226" s="36">
        <v>0</v>
      </c>
      <c r="J226" s="36">
        <v>0</v>
      </c>
      <c r="K226" s="36">
        <v>143000</v>
      </c>
      <c r="L226" s="36">
        <v>0</v>
      </c>
      <c r="M226" s="36">
        <v>0</v>
      </c>
      <c r="N226" s="36">
        <v>0</v>
      </c>
      <c r="O226" s="36">
        <v>0</v>
      </c>
      <c r="P226" s="36">
        <v>143000</v>
      </c>
    </row>
    <row r="227" spans="2:17" x14ac:dyDescent="0.2">
      <c r="G227" s="93">
        <v>0</v>
      </c>
      <c r="H227" s="93">
        <v>0</v>
      </c>
      <c r="I227" s="93">
        <v>0</v>
      </c>
      <c r="J227" s="93">
        <v>0</v>
      </c>
      <c r="K227" s="93">
        <v>42815.099999999991</v>
      </c>
      <c r="L227" s="93">
        <v>0</v>
      </c>
      <c r="M227" s="93">
        <v>0</v>
      </c>
      <c r="N227" s="93">
        <v>0</v>
      </c>
      <c r="O227" s="93">
        <v>0</v>
      </c>
      <c r="P227" s="93">
        <v>42815.099999999991</v>
      </c>
      <c r="Q227" s="94"/>
    </row>
    <row r="228" spans="2:17" x14ac:dyDescent="0.2">
      <c r="G228" s="36"/>
      <c r="H228" s="36"/>
      <c r="I228" s="36"/>
      <c r="J228" s="36"/>
      <c r="K228" s="36"/>
      <c r="L228" s="36"/>
      <c r="M228" s="36"/>
      <c r="N228" s="36"/>
      <c r="O228" s="36"/>
      <c r="P228" s="36"/>
    </row>
    <row r="229" spans="2:17" x14ac:dyDescent="0.2">
      <c r="C229" s="1">
        <v>18230511</v>
      </c>
      <c r="D229" t="s">
        <v>103</v>
      </c>
      <c r="G229" s="2">
        <v>0</v>
      </c>
      <c r="H229" s="2">
        <v>0</v>
      </c>
      <c r="I229" s="2">
        <v>0</v>
      </c>
      <c r="J229" s="2">
        <v>0</v>
      </c>
      <c r="K229" s="2">
        <v>75000</v>
      </c>
      <c r="L229" s="2">
        <v>0</v>
      </c>
      <c r="M229" s="2">
        <v>0</v>
      </c>
      <c r="N229" s="2">
        <v>0</v>
      </c>
      <c r="O229" s="2">
        <v>0</v>
      </c>
      <c r="P229" s="2">
        <v>75000</v>
      </c>
      <c r="Q229" s="16"/>
    </row>
    <row r="230" spans="2:17" x14ac:dyDescent="0.2">
      <c r="G230" s="93">
        <v>0</v>
      </c>
      <c r="H230" s="93">
        <v>0</v>
      </c>
      <c r="I230" s="93">
        <v>0</v>
      </c>
      <c r="J230" s="93">
        <v>0</v>
      </c>
      <c r="K230" s="93">
        <v>0</v>
      </c>
      <c r="L230" s="93">
        <v>0</v>
      </c>
      <c r="M230" s="93">
        <v>0</v>
      </c>
      <c r="N230" s="93">
        <v>0</v>
      </c>
      <c r="O230" s="93">
        <v>0</v>
      </c>
      <c r="P230" s="93">
        <v>0</v>
      </c>
      <c r="Q230" s="94"/>
    </row>
    <row r="231" spans="2:17" x14ac:dyDescent="0.2">
      <c r="Q231" s="16"/>
    </row>
    <row r="232" spans="2:17" s="20" customFormat="1" x14ac:dyDescent="0.2">
      <c r="C232" s="43"/>
      <c r="E232" s="21"/>
      <c r="F232" s="21" t="s">
        <v>104</v>
      </c>
      <c r="G232" s="7">
        <f>G214+G217+G220+G223+G226+G229</f>
        <v>746995</v>
      </c>
      <c r="H232" s="7">
        <f t="shared" ref="H232:P232" si="20">H214+H217+H220+H223+H226+H229</f>
        <v>672295.5</v>
      </c>
      <c r="I232" s="7">
        <f t="shared" si="20"/>
        <v>0</v>
      </c>
      <c r="J232" s="7">
        <f t="shared" si="20"/>
        <v>13920</v>
      </c>
      <c r="K232" s="7">
        <f t="shared" si="20"/>
        <v>1943000</v>
      </c>
      <c r="L232" s="7">
        <f t="shared" si="20"/>
        <v>0</v>
      </c>
      <c r="M232" s="7">
        <f t="shared" si="20"/>
        <v>0</v>
      </c>
      <c r="N232" s="7">
        <f t="shared" si="20"/>
        <v>0</v>
      </c>
      <c r="O232" s="7">
        <f t="shared" si="20"/>
        <v>0</v>
      </c>
      <c r="P232" s="7">
        <f t="shared" si="20"/>
        <v>3376210.5</v>
      </c>
      <c r="Q232" s="34"/>
    </row>
    <row r="233" spans="2:17" s="20" customFormat="1" x14ac:dyDescent="0.2">
      <c r="C233" s="41"/>
      <c r="E233" s="21"/>
      <c r="F233" s="21"/>
      <c r="G233" s="93">
        <f>G215+G218+G221+G224+G227+G230</f>
        <v>539250.66999999993</v>
      </c>
      <c r="H233" s="93">
        <f t="shared" ref="H233:O233" si="21">H215+H218+H221+H224+H227+H230</f>
        <v>449736.13</v>
      </c>
      <c r="I233" s="93">
        <f t="shared" si="21"/>
        <v>0</v>
      </c>
      <c r="J233" s="93">
        <f t="shared" si="21"/>
        <v>2543.7800000000002</v>
      </c>
      <c r="K233" s="93">
        <f t="shared" si="21"/>
        <v>1860243.6700000002</v>
      </c>
      <c r="L233" s="93">
        <f t="shared" si="21"/>
        <v>0</v>
      </c>
      <c r="M233" s="93">
        <f t="shared" si="21"/>
        <v>292095.53999999998</v>
      </c>
      <c r="N233" s="93">
        <f t="shared" si="21"/>
        <v>0</v>
      </c>
      <c r="O233" s="93">
        <f t="shared" si="21"/>
        <v>0</v>
      </c>
      <c r="P233" s="93">
        <f>P215+P218+P221+P224+P227+P230</f>
        <v>3143869.79</v>
      </c>
      <c r="Q233" s="94"/>
    </row>
    <row r="234" spans="2:17" x14ac:dyDescent="0.2">
      <c r="C234" s="88"/>
      <c r="E234" s="21"/>
      <c r="F234" s="21"/>
      <c r="G234" s="25"/>
      <c r="H234" s="25"/>
      <c r="I234" s="25"/>
      <c r="J234" s="25"/>
      <c r="K234" s="25"/>
      <c r="L234" s="25"/>
      <c r="M234" s="25"/>
      <c r="N234" s="25"/>
      <c r="O234" s="25"/>
      <c r="P234" s="25"/>
      <c r="Q234" s="26"/>
    </row>
    <row r="235" spans="2:17" x14ac:dyDescent="0.2">
      <c r="C235" s="42"/>
    </row>
    <row r="236" spans="2:17" x14ac:dyDescent="0.2">
      <c r="B236" t="s">
        <v>105</v>
      </c>
      <c r="C236" s="14"/>
    </row>
    <row r="237" spans="2:17" x14ac:dyDescent="0.2">
      <c r="B237" t="s">
        <v>106</v>
      </c>
      <c r="C237" s="1">
        <v>18230128</v>
      </c>
      <c r="D237" t="s">
        <v>107</v>
      </c>
      <c r="G237" s="36">
        <v>702250</v>
      </c>
      <c r="H237" s="36">
        <v>632025</v>
      </c>
      <c r="I237" s="36">
        <v>20000</v>
      </c>
      <c r="J237" s="36">
        <v>10000</v>
      </c>
      <c r="K237" s="36">
        <v>230000</v>
      </c>
      <c r="L237" s="36">
        <v>0</v>
      </c>
      <c r="M237" s="36">
        <v>2500000</v>
      </c>
      <c r="N237" s="36">
        <v>0</v>
      </c>
      <c r="O237" s="36">
        <v>0</v>
      </c>
      <c r="P237" s="36">
        <v>4094275</v>
      </c>
    </row>
    <row r="238" spans="2:17" x14ac:dyDescent="0.2">
      <c r="G238" s="93">
        <v>654402.76</v>
      </c>
      <c r="H238" s="93">
        <v>545640.25</v>
      </c>
      <c r="I238" s="93">
        <v>0</v>
      </c>
      <c r="J238" s="93">
        <v>1472.6499999999999</v>
      </c>
      <c r="K238" s="93">
        <v>0</v>
      </c>
      <c r="L238" s="93">
        <v>205461.46</v>
      </c>
      <c r="M238" s="93">
        <v>3025267.05</v>
      </c>
      <c r="N238" s="93">
        <v>0</v>
      </c>
      <c r="O238" s="93">
        <v>0</v>
      </c>
      <c r="P238" s="93">
        <v>4432244.17</v>
      </c>
      <c r="Q238" s="94"/>
    </row>
    <row r="239" spans="2:17" x14ac:dyDescent="0.2">
      <c r="G239" s="36"/>
      <c r="H239" s="36"/>
      <c r="I239" s="36"/>
      <c r="J239" s="36"/>
      <c r="K239" s="36"/>
      <c r="L239" s="36"/>
      <c r="M239" s="36"/>
      <c r="N239" s="36"/>
      <c r="O239" s="36"/>
      <c r="P239" s="36"/>
    </row>
    <row r="240" spans="2:17" x14ac:dyDescent="0.2">
      <c r="B240" t="s">
        <v>108</v>
      </c>
      <c r="C240" s="1">
        <v>18230566</v>
      </c>
      <c r="D240" t="s">
        <v>109</v>
      </c>
      <c r="G240" s="2">
        <v>0</v>
      </c>
      <c r="H240" s="2">
        <v>0</v>
      </c>
      <c r="I240" s="2">
        <v>0</v>
      </c>
      <c r="J240" s="2">
        <v>0</v>
      </c>
      <c r="K240" s="2">
        <v>320000</v>
      </c>
      <c r="L240" s="2">
        <v>0</v>
      </c>
      <c r="M240" s="2">
        <v>0</v>
      </c>
      <c r="N240" s="2">
        <v>0</v>
      </c>
      <c r="O240" s="2">
        <v>0</v>
      </c>
      <c r="P240" s="2">
        <v>320000</v>
      </c>
    </row>
    <row r="241" spans="2:17" x14ac:dyDescent="0.2">
      <c r="G241" s="93">
        <v>0</v>
      </c>
      <c r="H241" s="93">
        <v>0</v>
      </c>
      <c r="I241" s="93">
        <v>0</v>
      </c>
      <c r="J241" s="93">
        <v>0</v>
      </c>
      <c r="K241" s="93">
        <v>4841.55</v>
      </c>
      <c r="L241" s="93">
        <v>19836</v>
      </c>
      <c r="M241" s="93">
        <v>0</v>
      </c>
      <c r="N241" s="93">
        <v>15150</v>
      </c>
      <c r="O241" s="93">
        <v>0</v>
      </c>
      <c r="P241" s="93">
        <v>39827.550000000003</v>
      </c>
      <c r="Q241" s="94"/>
    </row>
    <row r="243" spans="2:17" x14ac:dyDescent="0.2">
      <c r="B243" t="s">
        <v>110</v>
      </c>
      <c r="C243" s="1">
        <v>18230753</v>
      </c>
      <c r="D243" t="s">
        <v>111</v>
      </c>
      <c r="G243" s="2">
        <v>603550</v>
      </c>
      <c r="H243" s="2">
        <v>543195</v>
      </c>
      <c r="I243" s="2">
        <v>1500000</v>
      </c>
      <c r="J243" s="2">
        <v>61000</v>
      </c>
      <c r="K243" s="2">
        <v>333000</v>
      </c>
      <c r="L243" s="2">
        <v>20000</v>
      </c>
      <c r="M243" s="2">
        <v>1870000</v>
      </c>
      <c r="N243" s="2">
        <v>0</v>
      </c>
      <c r="O243" s="2">
        <v>0</v>
      </c>
      <c r="P243" s="2">
        <v>4930745</v>
      </c>
    </row>
    <row r="244" spans="2:17" x14ac:dyDescent="0.2">
      <c r="G244" s="93">
        <v>547716.15999999992</v>
      </c>
      <c r="H244" s="93">
        <v>452429.93000000005</v>
      </c>
      <c r="I244" s="93">
        <v>1155232.81</v>
      </c>
      <c r="J244" s="93">
        <v>23837.609999999997</v>
      </c>
      <c r="K244" s="93">
        <v>106575.85999999999</v>
      </c>
      <c r="L244" s="93">
        <v>179942.91999999998</v>
      </c>
      <c r="M244" s="93">
        <v>55525</v>
      </c>
      <c r="N244" s="93">
        <v>169</v>
      </c>
      <c r="O244" s="93">
        <v>0</v>
      </c>
      <c r="P244" s="93">
        <v>2521429.2899999996</v>
      </c>
      <c r="Q244" s="94"/>
    </row>
    <row r="246" spans="2:17" x14ac:dyDescent="0.2">
      <c r="C246" s="1">
        <v>18230042</v>
      </c>
      <c r="D246" t="s">
        <v>154</v>
      </c>
      <c r="G246" s="2">
        <v>0</v>
      </c>
      <c r="H246" s="2">
        <v>0</v>
      </c>
      <c r="I246" s="2">
        <v>0</v>
      </c>
      <c r="J246" s="2">
        <v>0</v>
      </c>
      <c r="K246" s="2">
        <v>0</v>
      </c>
      <c r="L246" s="2">
        <v>0</v>
      </c>
      <c r="M246" s="2">
        <v>0</v>
      </c>
      <c r="N246" s="2">
        <v>0</v>
      </c>
      <c r="O246" s="2">
        <v>0</v>
      </c>
      <c r="P246" s="2">
        <v>0</v>
      </c>
      <c r="Q246" s="16">
        <v>0</v>
      </c>
    </row>
    <row r="247" spans="2:17" x14ac:dyDescent="0.2">
      <c r="G247" s="93">
        <v>0</v>
      </c>
      <c r="H247" s="93">
        <v>0</v>
      </c>
      <c r="I247" s="93">
        <v>0</v>
      </c>
      <c r="J247" s="93">
        <v>0</v>
      </c>
      <c r="K247" s="93">
        <v>0</v>
      </c>
      <c r="L247" s="93">
        <v>0</v>
      </c>
      <c r="M247" s="93">
        <v>0</v>
      </c>
      <c r="N247" s="93">
        <v>135537.41</v>
      </c>
      <c r="O247" s="93">
        <v>0</v>
      </c>
      <c r="P247" s="93">
        <f>SUM(G247:O247)</f>
        <v>135537.41</v>
      </c>
      <c r="Q247" s="94">
        <v>0</v>
      </c>
    </row>
    <row r="249" spans="2:17" s="20" customFormat="1" x14ac:dyDescent="0.2">
      <c r="C249" s="43"/>
      <c r="E249" s="21"/>
      <c r="F249" s="21" t="s">
        <v>112</v>
      </c>
      <c r="G249" s="7">
        <f t="shared" ref="G249:N249" si="22">G246+G237+G240+G243</f>
        <v>1305800</v>
      </c>
      <c r="H249" s="7">
        <f t="shared" si="22"/>
        <v>1175220</v>
      </c>
      <c r="I249" s="7">
        <f t="shared" si="22"/>
        <v>1520000</v>
      </c>
      <c r="J249" s="7">
        <f t="shared" si="22"/>
        <v>71000</v>
      </c>
      <c r="K249" s="7">
        <f t="shared" si="22"/>
        <v>883000</v>
      </c>
      <c r="L249" s="7">
        <f t="shared" si="22"/>
        <v>20000</v>
      </c>
      <c r="M249" s="7">
        <f t="shared" si="22"/>
        <v>4370000</v>
      </c>
      <c r="N249" s="7">
        <f t="shared" si="22"/>
        <v>0</v>
      </c>
      <c r="O249" s="7">
        <f>O246+O237+O240+O243</f>
        <v>0</v>
      </c>
      <c r="P249" s="7">
        <f>P246+P237+P240+P243</f>
        <v>9345020</v>
      </c>
      <c r="Q249" s="34"/>
    </row>
    <row r="250" spans="2:17" s="20" customFormat="1" x14ac:dyDescent="0.2">
      <c r="C250" s="22"/>
      <c r="E250" s="21"/>
      <c r="F250" s="21"/>
      <c r="G250" s="93">
        <f t="shared" ref="G250:O250" si="23">G247+G238+G241+G244</f>
        <v>1202118.92</v>
      </c>
      <c r="H250" s="93">
        <f t="shared" si="23"/>
        <v>998070.18</v>
      </c>
      <c r="I250" s="93">
        <f t="shared" si="23"/>
        <v>1155232.81</v>
      </c>
      <c r="J250" s="93">
        <f t="shared" si="23"/>
        <v>25310.26</v>
      </c>
      <c r="K250" s="93">
        <f t="shared" si="23"/>
        <v>111417.40999999999</v>
      </c>
      <c r="L250" s="93">
        <f t="shared" si="23"/>
        <v>405240.38</v>
      </c>
      <c r="M250" s="93">
        <f t="shared" si="23"/>
        <v>3080792.05</v>
      </c>
      <c r="N250" s="93">
        <f t="shared" si="23"/>
        <v>150856.41</v>
      </c>
      <c r="O250" s="93">
        <f t="shared" si="23"/>
        <v>0</v>
      </c>
      <c r="P250" s="93">
        <f>P247+P238+P241+P244</f>
        <v>7129038.4199999999</v>
      </c>
      <c r="Q250" s="94"/>
    </row>
    <row r="251" spans="2:17" x14ac:dyDescent="0.2">
      <c r="E251" s="21"/>
      <c r="F251" s="21"/>
      <c r="G251" s="25"/>
      <c r="H251" s="25"/>
      <c r="I251" s="25"/>
      <c r="J251" s="25"/>
      <c r="K251" s="25"/>
      <c r="L251" s="25"/>
      <c r="M251" s="25"/>
      <c r="N251" s="25"/>
      <c r="O251" s="25"/>
      <c r="P251" s="25"/>
      <c r="Q251" s="26"/>
    </row>
    <row r="253" spans="2:17" s="20" customFormat="1" x14ac:dyDescent="0.2">
      <c r="C253" s="19"/>
      <c r="E253" s="21"/>
      <c r="F253" s="21" t="s">
        <v>113</v>
      </c>
      <c r="G253" s="7">
        <f t="shared" ref="G253:Q253" si="24">G249+G232+G153+G139+G123+G56+G209</f>
        <v>12692886</v>
      </c>
      <c r="H253" s="7">
        <f t="shared" si="24"/>
        <v>11429597.400000002</v>
      </c>
      <c r="I253" s="7">
        <f t="shared" si="24"/>
        <v>3986920</v>
      </c>
      <c r="J253" s="7">
        <f t="shared" si="24"/>
        <v>397895</v>
      </c>
      <c r="K253" s="7">
        <f t="shared" si="24"/>
        <v>21955276.66</v>
      </c>
      <c r="L253" s="7">
        <f t="shared" si="24"/>
        <v>155715</v>
      </c>
      <c r="M253" s="7">
        <f t="shared" si="24"/>
        <v>4451500</v>
      </c>
      <c r="N253" s="7">
        <f t="shared" si="24"/>
        <v>64791601.400000006</v>
      </c>
      <c r="O253" s="7">
        <f t="shared" si="24"/>
        <v>-350000</v>
      </c>
      <c r="P253" s="7">
        <f>P249+P232+P153+P139+P123+P56+P209</f>
        <v>119511391.46000001</v>
      </c>
      <c r="Q253" s="35">
        <f t="shared" si="24"/>
        <v>200451187.41908002</v>
      </c>
    </row>
    <row r="254" spans="2:17" s="20" customFormat="1" x14ac:dyDescent="0.2">
      <c r="C254" s="19"/>
      <c r="E254" s="21"/>
      <c r="F254" s="21"/>
      <c r="G254" s="93">
        <f t="shared" ref="G254:Q254" si="25">G250+G233+G210+G154+G140+G124+G57</f>
        <v>11053487.740000002</v>
      </c>
      <c r="H254" s="93">
        <f t="shared" si="25"/>
        <v>9171600.5200000014</v>
      </c>
      <c r="I254" s="93">
        <f t="shared" si="25"/>
        <v>3222217.7800000003</v>
      </c>
      <c r="J254" s="93">
        <f t="shared" si="25"/>
        <v>145533.43</v>
      </c>
      <c r="K254" s="93">
        <f t="shared" si="25"/>
        <v>13793469.16</v>
      </c>
      <c r="L254" s="93">
        <f t="shared" si="25"/>
        <v>592421.09</v>
      </c>
      <c r="M254" s="93">
        <f t="shared" si="25"/>
        <v>3074647.38</v>
      </c>
      <c r="N254" s="93">
        <f t="shared" si="25"/>
        <v>101790919.36</v>
      </c>
      <c r="O254" s="93">
        <f t="shared" si="25"/>
        <v>-461039.49</v>
      </c>
      <c r="P254" s="93">
        <f t="shared" si="25"/>
        <v>142383256.97000003</v>
      </c>
      <c r="Q254" s="94">
        <f t="shared" si="25"/>
        <v>258144724.79119998</v>
      </c>
    </row>
    <row r="255" spans="2:17" x14ac:dyDescent="0.2">
      <c r="E255" s="21"/>
      <c r="F255" s="21"/>
      <c r="G255" s="25"/>
      <c r="H255" s="25"/>
      <c r="I255" s="25"/>
      <c r="J255" s="25"/>
      <c r="K255" s="25"/>
      <c r="L255" s="25"/>
      <c r="M255" s="25"/>
      <c r="N255" s="25"/>
      <c r="O255" s="25"/>
      <c r="P255" s="25"/>
      <c r="Q255" s="26"/>
    </row>
    <row r="256" spans="2:17" x14ac:dyDescent="0.2">
      <c r="Q256" s="44">
        <f>Q253/1000/8760</f>
        <v>22.882555641447492</v>
      </c>
    </row>
    <row r="257" spans="3:17" s="46" customFormat="1" ht="123.75" x14ac:dyDescent="0.2">
      <c r="C257" s="45"/>
      <c r="E257" s="47"/>
      <c r="F257" s="48" t="s">
        <v>114</v>
      </c>
      <c r="G257" s="49" t="s">
        <v>115</v>
      </c>
      <c r="H257" s="50" t="s">
        <v>116</v>
      </c>
      <c r="I257" s="49" t="s">
        <v>117</v>
      </c>
      <c r="J257" s="49" t="s">
        <v>118</v>
      </c>
      <c r="K257" s="49" t="s">
        <v>119</v>
      </c>
      <c r="L257" s="49" t="s">
        <v>120</v>
      </c>
      <c r="M257" s="49" t="s">
        <v>121</v>
      </c>
      <c r="N257" s="49" t="s">
        <v>122</v>
      </c>
      <c r="O257" s="49" t="s">
        <v>123</v>
      </c>
      <c r="P257" s="97"/>
      <c r="Q257" s="52"/>
    </row>
    <row r="260" spans="3:17" x14ac:dyDescent="0.2">
      <c r="L260" s="53"/>
    </row>
  </sheetData>
  <mergeCells count="1">
    <mergeCell ref="D6:F6"/>
  </mergeCells>
  <pageMargins left="0.7" right="0.45" top="0.33" bottom="0.32" header="0.3" footer="0.3"/>
  <pageSetup paperSize="17" scale="47" orientation="landscape" r:id="rId1"/>
  <headerFooter>
    <oddHeader>&amp;R&amp;G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9" tint="0.39997558519241921"/>
  </sheetPr>
  <dimension ref="B1:Q222"/>
  <sheetViews>
    <sheetView zoomScale="85" zoomScaleNormal="85" workbookViewId="0"/>
  </sheetViews>
  <sheetFormatPr defaultColWidth="9.140625" defaultRowHeight="12.75" x14ac:dyDescent="0.2"/>
  <cols>
    <col min="1" max="1" width="1.5703125" customWidth="1"/>
    <col min="2" max="2" width="8.140625" customWidth="1"/>
    <col min="3" max="3" width="19.5703125" style="1" customWidth="1"/>
    <col min="4" max="5" width="3.42578125" customWidth="1"/>
    <col min="6" max="6" width="31.42578125" customWidth="1"/>
    <col min="7" max="7" width="22.5703125" style="2" customWidth="1"/>
    <col min="8" max="8" width="16.42578125" style="2" customWidth="1"/>
    <col min="9" max="9" width="15.42578125" style="2" customWidth="1"/>
    <col min="10" max="10" width="18.42578125" style="2" customWidth="1"/>
    <col min="11" max="11" width="24.85546875" style="2" customWidth="1"/>
    <col min="12" max="12" width="13.42578125" style="2" customWidth="1"/>
    <col min="13" max="13" width="15.42578125" style="2" customWidth="1"/>
    <col min="14" max="14" width="24.85546875" style="2" customWidth="1"/>
    <col min="15" max="15" width="12.5703125" style="2" customWidth="1"/>
    <col min="16" max="16" width="16.5703125" style="2" customWidth="1"/>
    <col min="17" max="17" width="23.5703125" style="3" customWidth="1"/>
    <col min="18" max="18" width="2.42578125" customWidth="1"/>
  </cols>
  <sheetData>
    <row r="1" spans="2:17" x14ac:dyDescent="0.2">
      <c r="G1" s="2">
        <v>2</v>
      </c>
      <c r="H1" s="2">
        <v>3</v>
      </c>
      <c r="I1" s="2">
        <v>4</v>
      </c>
      <c r="J1" s="2">
        <v>5</v>
      </c>
      <c r="K1" s="2">
        <v>6</v>
      </c>
      <c r="L1" s="2">
        <v>7</v>
      </c>
      <c r="M1" s="2">
        <v>8</v>
      </c>
      <c r="N1" s="2">
        <v>9</v>
      </c>
      <c r="O1" s="2">
        <v>10</v>
      </c>
      <c r="P1" s="2">
        <v>11</v>
      </c>
      <c r="Q1" s="3">
        <v>12</v>
      </c>
    </row>
    <row r="2" spans="2:17" ht="28.5" x14ac:dyDescent="0.45">
      <c r="B2" s="69" t="s">
        <v>145</v>
      </c>
      <c r="C2" s="70"/>
      <c r="D2" s="71"/>
      <c r="E2" s="71"/>
      <c r="F2" s="71"/>
      <c r="G2" s="72" t="s">
        <v>146</v>
      </c>
      <c r="H2" s="83"/>
      <c r="I2" s="85"/>
    </row>
    <row r="3" spans="2:17" x14ac:dyDescent="0.2">
      <c r="B3" s="73" t="s">
        <v>156</v>
      </c>
      <c r="C3" s="74"/>
      <c r="D3" s="71"/>
      <c r="E3" s="71"/>
      <c r="F3" s="71"/>
      <c r="G3" s="75" t="s">
        <v>147</v>
      </c>
      <c r="H3" s="84"/>
      <c r="I3" s="86"/>
    </row>
    <row r="4" spans="2:17" s="4" customFormat="1" ht="32.1" customHeight="1" x14ac:dyDescent="0.25">
      <c r="B4" s="76" t="s">
        <v>124</v>
      </c>
      <c r="C4" s="77"/>
      <c r="D4" s="78"/>
      <c r="E4" s="78"/>
      <c r="F4" s="78"/>
      <c r="G4" s="79" t="s">
        <v>148</v>
      </c>
      <c r="H4" s="79"/>
      <c r="I4" s="82"/>
      <c r="J4" s="5"/>
      <c r="K4" s="5"/>
      <c r="L4" s="5"/>
      <c r="M4" s="5"/>
      <c r="N4" s="5"/>
      <c r="O4" s="5"/>
      <c r="P4" s="5"/>
      <c r="Q4" s="6"/>
    </row>
    <row r="5" spans="2:17" ht="36.75" customHeight="1" thickBot="1" x14ac:dyDescent="0.25">
      <c r="G5" s="7" t="s">
        <v>1</v>
      </c>
    </row>
    <row r="6" spans="2:17" ht="26.25" thickBot="1" x14ac:dyDescent="0.25">
      <c r="B6" t="s">
        <v>2</v>
      </c>
      <c r="C6" s="1" t="s">
        <v>149</v>
      </c>
      <c r="D6" s="98" t="s">
        <v>125</v>
      </c>
      <c r="E6" s="98"/>
      <c r="F6" s="98"/>
      <c r="G6" s="8" t="s">
        <v>4</v>
      </c>
      <c r="H6" s="9" t="s">
        <v>5</v>
      </c>
      <c r="I6" s="9" t="s">
        <v>6</v>
      </c>
      <c r="J6" s="10" t="s">
        <v>7</v>
      </c>
      <c r="K6" s="9" t="s">
        <v>8</v>
      </c>
      <c r="L6" s="9" t="s">
        <v>9</v>
      </c>
      <c r="M6" s="9" t="s">
        <v>10</v>
      </c>
      <c r="N6" s="9" t="s">
        <v>11</v>
      </c>
      <c r="O6" s="9" t="s">
        <v>12</v>
      </c>
      <c r="P6" s="11" t="s">
        <v>13</v>
      </c>
      <c r="Q6" s="12" t="s">
        <v>126</v>
      </c>
    </row>
    <row r="7" spans="2:17" x14ac:dyDescent="0.2">
      <c r="B7" t="s">
        <v>15</v>
      </c>
    </row>
    <row r="8" spans="2:17" x14ac:dyDescent="0.2">
      <c r="B8" t="s">
        <v>127</v>
      </c>
      <c r="C8" s="1">
        <v>18230661</v>
      </c>
      <c r="D8" s="13" t="s">
        <v>17</v>
      </c>
      <c r="G8" s="2">
        <v>29814</v>
      </c>
      <c r="H8" s="2">
        <v>26832.6</v>
      </c>
      <c r="I8" s="2">
        <v>10800</v>
      </c>
      <c r="J8" s="2">
        <v>500</v>
      </c>
      <c r="K8" s="2">
        <v>2500</v>
      </c>
      <c r="L8" s="2">
        <v>150</v>
      </c>
      <c r="M8" s="2">
        <v>0</v>
      </c>
      <c r="N8" s="2">
        <v>1513744.25</v>
      </c>
      <c r="O8" s="2">
        <v>0</v>
      </c>
      <c r="P8" s="2">
        <v>1584340.85</v>
      </c>
      <c r="Q8" s="54">
        <v>21918</v>
      </c>
    </row>
    <row r="9" spans="2:17" x14ac:dyDescent="0.2">
      <c r="C9" s="14"/>
      <c r="D9" s="13"/>
      <c r="G9" s="93">
        <v>44139.06</v>
      </c>
      <c r="H9" s="93">
        <v>36813.32</v>
      </c>
      <c r="I9" s="93">
        <v>1367.97</v>
      </c>
      <c r="J9" s="93">
        <v>49.18</v>
      </c>
      <c r="K9" s="93">
        <v>17</v>
      </c>
      <c r="L9" s="93">
        <v>0</v>
      </c>
      <c r="M9" s="93">
        <v>0</v>
      </c>
      <c r="N9" s="93">
        <v>1834629.1099999999</v>
      </c>
      <c r="O9" s="93">
        <v>0</v>
      </c>
      <c r="P9" s="93">
        <v>1917015.64</v>
      </c>
      <c r="Q9" s="96">
        <v>37638.30000000001</v>
      </c>
    </row>
    <row r="10" spans="2:17" x14ac:dyDescent="0.2">
      <c r="C10" s="14"/>
      <c r="D10" s="13"/>
      <c r="Q10" s="54"/>
    </row>
    <row r="11" spans="2:17" x14ac:dyDescent="0.2">
      <c r="B11" t="s">
        <v>128</v>
      </c>
      <c r="C11" s="1">
        <v>18230249</v>
      </c>
      <c r="D11" t="s">
        <v>19</v>
      </c>
      <c r="G11" s="2">
        <v>59995</v>
      </c>
      <c r="H11" s="2">
        <v>53995.5</v>
      </c>
      <c r="I11" s="2">
        <v>89000</v>
      </c>
      <c r="J11" s="2">
        <v>1000</v>
      </c>
      <c r="K11" s="2">
        <v>1000</v>
      </c>
      <c r="L11" s="2">
        <v>0</v>
      </c>
      <c r="M11" s="2">
        <v>1500</v>
      </c>
      <c r="N11" s="2">
        <v>456400</v>
      </c>
      <c r="O11" s="2">
        <v>0</v>
      </c>
      <c r="P11" s="2">
        <v>662890.5</v>
      </c>
      <c r="Q11" s="54">
        <v>61231.1</v>
      </c>
    </row>
    <row r="12" spans="2:17" x14ac:dyDescent="0.2">
      <c r="C12" s="14"/>
      <c r="G12" s="93">
        <v>23745.480000000003</v>
      </c>
      <c r="H12" s="93">
        <v>19640.329999999998</v>
      </c>
      <c r="I12" s="93">
        <v>47933.3</v>
      </c>
      <c r="J12" s="93">
        <v>0</v>
      </c>
      <c r="K12" s="93">
        <v>0</v>
      </c>
      <c r="L12" s="93">
        <v>0</v>
      </c>
      <c r="M12" s="93">
        <v>0</v>
      </c>
      <c r="N12" s="93">
        <v>252300</v>
      </c>
      <c r="O12" s="93">
        <v>0</v>
      </c>
      <c r="P12" s="93">
        <v>343619.11</v>
      </c>
      <c r="Q12" s="96">
        <v>49182.799999999886</v>
      </c>
    </row>
    <row r="13" spans="2:17" x14ac:dyDescent="0.2">
      <c r="C13" s="14"/>
      <c r="Q13" s="54"/>
    </row>
    <row r="14" spans="2:17" x14ac:dyDescent="0.2">
      <c r="B14" t="s">
        <v>128</v>
      </c>
      <c r="C14" s="1">
        <v>18230637</v>
      </c>
      <c r="D14" t="s">
        <v>20</v>
      </c>
      <c r="G14" s="2">
        <v>142093</v>
      </c>
      <c r="H14" s="2">
        <v>127883.7</v>
      </c>
      <c r="I14" s="2">
        <v>112500</v>
      </c>
      <c r="J14" s="2">
        <v>1200</v>
      </c>
      <c r="K14" s="2">
        <v>110000</v>
      </c>
      <c r="L14" s="2">
        <v>50500</v>
      </c>
      <c r="M14" s="2">
        <v>0</v>
      </c>
      <c r="N14" s="2">
        <v>6573783.8000000007</v>
      </c>
      <c r="O14" s="2">
        <v>0</v>
      </c>
      <c r="P14" s="2">
        <v>7117960.5000000009</v>
      </c>
      <c r="Q14" s="54">
        <v>334873.13429999998</v>
      </c>
    </row>
    <row r="15" spans="2:17" x14ac:dyDescent="0.2">
      <c r="C15" s="14"/>
      <c r="G15" s="93">
        <v>90025.39</v>
      </c>
      <c r="H15" s="93">
        <v>75061.789999999994</v>
      </c>
      <c r="I15" s="93">
        <v>92014.77</v>
      </c>
      <c r="J15" s="93">
        <v>745.42000000000007</v>
      </c>
      <c r="K15" s="93">
        <v>80</v>
      </c>
      <c r="L15" s="93">
        <v>57380.170000000006</v>
      </c>
      <c r="M15" s="93">
        <v>0</v>
      </c>
      <c r="N15" s="93">
        <v>11043153.970000003</v>
      </c>
      <c r="O15" s="93">
        <v>0</v>
      </c>
      <c r="P15" s="93">
        <v>11358461.510000002</v>
      </c>
      <c r="Q15" s="96">
        <v>502428.90000000299</v>
      </c>
    </row>
    <row r="16" spans="2:17" x14ac:dyDescent="0.2">
      <c r="C16" s="14"/>
      <c r="Q16" s="54"/>
    </row>
    <row r="17" spans="2:17" x14ac:dyDescent="0.2">
      <c r="B17" t="s">
        <v>128</v>
      </c>
      <c r="C17" s="1">
        <v>18230638</v>
      </c>
      <c r="D17" t="s">
        <v>21</v>
      </c>
      <c r="G17" s="2">
        <v>22468</v>
      </c>
      <c r="H17" s="2">
        <v>20221.2</v>
      </c>
      <c r="I17" s="2">
        <v>180000</v>
      </c>
      <c r="J17" s="2">
        <v>1200</v>
      </c>
      <c r="K17" s="2">
        <v>0</v>
      </c>
      <c r="L17" s="2">
        <v>0</v>
      </c>
      <c r="M17" s="2">
        <v>0</v>
      </c>
      <c r="N17" s="2">
        <v>1344050</v>
      </c>
      <c r="O17" s="2">
        <v>0</v>
      </c>
      <c r="P17" s="2">
        <v>1567939.2</v>
      </c>
      <c r="Q17" s="54">
        <v>210684.6</v>
      </c>
    </row>
    <row r="18" spans="2:17" x14ac:dyDescent="0.2">
      <c r="C18" s="14"/>
      <c r="G18" s="93">
        <v>65860.62</v>
      </c>
      <c r="H18" s="93">
        <v>54963.49</v>
      </c>
      <c r="I18" s="93">
        <v>197967.92</v>
      </c>
      <c r="J18" s="93">
        <v>96.48</v>
      </c>
      <c r="K18" s="93">
        <v>0</v>
      </c>
      <c r="L18" s="93">
        <v>9.43</v>
      </c>
      <c r="M18" s="93">
        <v>0</v>
      </c>
      <c r="N18" s="93">
        <v>1479596</v>
      </c>
      <c r="O18" s="93">
        <v>0</v>
      </c>
      <c r="P18" s="93">
        <v>1798493.94</v>
      </c>
      <c r="Q18" s="96">
        <v>196111.84999999587</v>
      </c>
    </row>
    <row r="19" spans="2:17" x14ac:dyDescent="0.2">
      <c r="C19" s="14"/>
      <c r="Q19" s="54"/>
    </row>
    <row r="20" spans="2:17" x14ac:dyDescent="0.2">
      <c r="B20" t="s">
        <v>128</v>
      </c>
      <c r="C20" s="1">
        <v>18230161</v>
      </c>
      <c r="D20" t="s">
        <v>22</v>
      </c>
      <c r="G20" s="2">
        <v>0</v>
      </c>
      <c r="H20" s="2">
        <v>0</v>
      </c>
      <c r="I20" s="2">
        <v>0</v>
      </c>
      <c r="J20" s="2">
        <v>0</v>
      </c>
      <c r="K20" s="2">
        <v>143695</v>
      </c>
      <c r="L20" s="2">
        <v>0</v>
      </c>
      <c r="M20" s="2">
        <v>0</v>
      </c>
      <c r="N20" s="2">
        <v>366650</v>
      </c>
      <c r="O20" s="2">
        <v>0</v>
      </c>
      <c r="P20" s="2">
        <v>510345</v>
      </c>
      <c r="Q20" s="54">
        <v>71727</v>
      </c>
    </row>
    <row r="21" spans="2:17" x14ac:dyDescent="0.2">
      <c r="C21" s="14"/>
      <c r="G21" s="93">
        <v>0</v>
      </c>
      <c r="H21" s="93">
        <v>0</v>
      </c>
      <c r="I21" s="93">
        <v>0</v>
      </c>
      <c r="J21" s="93">
        <v>0</v>
      </c>
      <c r="K21" s="93">
        <v>446.69</v>
      </c>
      <c r="L21" s="93">
        <v>0</v>
      </c>
      <c r="M21" s="93">
        <v>0</v>
      </c>
      <c r="N21" s="93">
        <v>2272.83</v>
      </c>
      <c r="O21" s="93">
        <v>0</v>
      </c>
      <c r="P21" s="93">
        <v>2719.52</v>
      </c>
      <c r="Q21" s="96">
        <v>410.43</v>
      </c>
    </row>
    <row r="22" spans="2:17" x14ac:dyDescent="0.2">
      <c r="C22" s="14"/>
      <c r="Q22" s="54"/>
    </row>
    <row r="23" spans="2:17" x14ac:dyDescent="0.2">
      <c r="C23" s="1">
        <v>18230700</v>
      </c>
      <c r="D23" t="s">
        <v>152</v>
      </c>
      <c r="G23" s="2">
        <v>0</v>
      </c>
      <c r="H23" s="2">
        <v>0</v>
      </c>
      <c r="I23" s="2">
        <v>0</v>
      </c>
      <c r="J23" s="2">
        <v>0</v>
      </c>
      <c r="K23" s="2">
        <v>0</v>
      </c>
      <c r="L23" s="2">
        <v>0</v>
      </c>
      <c r="M23" s="2">
        <v>0</v>
      </c>
      <c r="N23" s="2">
        <v>0</v>
      </c>
      <c r="O23" s="2">
        <v>0</v>
      </c>
      <c r="P23" s="2">
        <v>0</v>
      </c>
      <c r="Q23" s="54">
        <v>0</v>
      </c>
    </row>
    <row r="24" spans="2:17" x14ac:dyDescent="0.2">
      <c r="C24" s="24"/>
      <c r="G24" s="93"/>
      <c r="H24" s="93"/>
      <c r="I24" s="93"/>
      <c r="J24" s="93"/>
      <c r="K24" s="93"/>
      <c r="L24" s="93"/>
      <c r="M24" s="93"/>
      <c r="N24" s="93">
        <v>-1101.76</v>
      </c>
      <c r="O24" s="93"/>
      <c r="P24" s="93">
        <f>SUM(G24:O24)</f>
        <v>-1101.76</v>
      </c>
      <c r="Q24" s="96">
        <v>0</v>
      </c>
    </row>
    <row r="25" spans="2:17" x14ac:dyDescent="0.2">
      <c r="C25" s="24"/>
      <c r="Q25" s="54"/>
    </row>
    <row r="26" spans="2:17" x14ac:dyDescent="0.2">
      <c r="B26" t="s">
        <v>128</v>
      </c>
      <c r="D26" t="s">
        <v>23</v>
      </c>
      <c r="G26" s="2">
        <v>0</v>
      </c>
      <c r="H26" s="2">
        <v>0</v>
      </c>
      <c r="I26" s="2">
        <v>0</v>
      </c>
      <c r="J26" s="2">
        <v>0</v>
      </c>
      <c r="K26" s="2">
        <v>0</v>
      </c>
      <c r="L26" s="2">
        <v>0</v>
      </c>
      <c r="M26" s="2">
        <v>0</v>
      </c>
      <c r="N26" s="2">
        <v>0</v>
      </c>
      <c r="O26" s="2">
        <v>0</v>
      </c>
      <c r="P26" s="2">
        <v>0</v>
      </c>
      <c r="Q26" s="54">
        <v>4836</v>
      </c>
    </row>
    <row r="27" spans="2:17" x14ac:dyDescent="0.2">
      <c r="C27" s="14"/>
      <c r="G27" s="93">
        <v>0</v>
      </c>
      <c r="H27" s="93">
        <v>0</v>
      </c>
      <c r="I27" s="93">
        <v>0</v>
      </c>
      <c r="J27" s="93">
        <v>0</v>
      </c>
      <c r="K27" s="93">
        <v>0</v>
      </c>
      <c r="L27" s="93">
        <v>0</v>
      </c>
      <c r="M27" s="93">
        <v>0</v>
      </c>
      <c r="N27" s="93">
        <v>0</v>
      </c>
      <c r="O27" s="93">
        <v>0</v>
      </c>
      <c r="P27" s="93">
        <v>0</v>
      </c>
      <c r="Q27" s="96">
        <v>7000.8000000000484</v>
      </c>
    </row>
    <row r="28" spans="2:17" x14ac:dyDescent="0.2">
      <c r="C28" s="14"/>
      <c r="Q28" s="54"/>
    </row>
    <row r="29" spans="2:17" x14ac:dyDescent="0.2">
      <c r="B29" t="s">
        <v>128</v>
      </c>
      <c r="C29" s="1">
        <v>18230687</v>
      </c>
      <c r="D29" t="s">
        <v>26</v>
      </c>
      <c r="G29" s="2">
        <v>107910</v>
      </c>
      <c r="H29" s="2">
        <v>97119</v>
      </c>
      <c r="I29" s="2">
        <v>100000</v>
      </c>
      <c r="J29" s="2">
        <v>2000</v>
      </c>
      <c r="K29" s="2">
        <v>513937.2</v>
      </c>
      <c r="L29" s="2">
        <v>0</v>
      </c>
      <c r="M29" s="2">
        <v>0</v>
      </c>
      <c r="N29" s="2">
        <v>1351050</v>
      </c>
      <c r="O29" s="2">
        <v>0</v>
      </c>
      <c r="P29" s="2">
        <v>2172016.2000000002</v>
      </c>
      <c r="Q29" s="54">
        <v>291510.59999999998</v>
      </c>
    </row>
    <row r="30" spans="2:17" x14ac:dyDescent="0.2">
      <c r="C30" s="14"/>
      <c r="G30" s="93">
        <v>72192.920000000013</v>
      </c>
      <c r="H30" s="93">
        <v>60217.9</v>
      </c>
      <c r="I30" s="93">
        <v>95083.65</v>
      </c>
      <c r="J30" s="93">
        <v>421.44</v>
      </c>
      <c r="K30" s="93">
        <v>280858.38999999996</v>
      </c>
      <c r="L30" s="93">
        <v>100.04</v>
      </c>
      <c r="M30" s="93">
        <v>-38078.19</v>
      </c>
      <c r="N30" s="93">
        <v>903950.33000000007</v>
      </c>
      <c r="O30" s="93">
        <v>0</v>
      </c>
      <c r="P30" s="93">
        <v>1374746.48</v>
      </c>
      <c r="Q30" s="96">
        <v>271236.59999998595</v>
      </c>
    </row>
    <row r="31" spans="2:17" x14ac:dyDescent="0.2">
      <c r="C31" s="14"/>
      <c r="Q31" s="54"/>
    </row>
    <row r="32" spans="2:17" x14ac:dyDescent="0.2">
      <c r="B32" t="s">
        <v>128</v>
      </c>
      <c r="C32" s="1">
        <v>18230738</v>
      </c>
      <c r="D32" t="s">
        <v>25</v>
      </c>
      <c r="G32" s="2">
        <v>55815</v>
      </c>
      <c r="H32" s="2">
        <v>50233.5</v>
      </c>
      <c r="I32" s="2">
        <v>0</v>
      </c>
      <c r="J32" s="2">
        <v>600</v>
      </c>
      <c r="K32" s="2">
        <v>917393.8</v>
      </c>
      <c r="L32" s="2">
        <v>0</v>
      </c>
      <c r="M32" s="2">
        <v>0</v>
      </c>
      <c r="N32" s="2">
        <v>910192.29</v>
      </c>
      <c r="O32" s="2">
        <v>0</v>
      </c>
      <c r="P32" s="2">
        <v>1934234.59</v>
      </c>
      <c r="Q32" s="54">
        <v>1244780.1099999999</v>
      </c>
    </row>
    <row r="33" spans="2:17" x14ac:dyDescent="0.2">
      <c r="C33" s="14"/>
      <c r="G33" s="93">
        <v>54415.33</v>
      </c>
      <c r="H33" s="93">
        <v>45402.359999999993</v>
      </c>
      <c r="I33" s="93">
        <v>0</v>
      </c>
      <c r="J33" s="93">
        <v>0</v>
      </c>
      <c r="K33" s="93">
        <v>599908.98</v>
      </c>
      <c r="L33" s="93">
        <v>0</v>
      </c>
      <c r="M33" s="93">
        <v>0</v>
      </c>
      <c r="N33" s="93">
        <v>599908.98</v>
      </c>
      <c r="O33" s="93">
        <v>0</v>
      </c>
      <c r="P33" s="93">
        <v>1299635.6499999999</v>
      </c>
      <c r="Q33" s="96">
        <v>1244723.04</v>
      </c>
    </row>
    <row r="34" spans="2:17" x14ac:dyDescent="0.2">
      <c r="C34" s="14"/>
      <c r="Q34" s="54"/>
    </row>
    <row r="35" spans="2:17" x14ac:dyDescent="0.2">
      <c r="B35" t="s">
        <v>129</v>
      </c>
      <c r="C35" s="1">
        <v>18230684</v>
      </c>
      <c r="D35" t="s">
        <v>29</v>
      </c>
      <c r="G35" s="2">
        <v>0</v>
      </c>
      <c r="H35" s="2">
        <v>0</v>
      </c>
      <c r="I35" s="2">
        <v>0</v>
      </c>
      <c r="J35" s="2">
        <v>0</v>
      </c>
      <c r="K35" s="2">
        <v>0</v>
      </c>
      <c r="L35" s="2">
        <v>0</v>
      </c>
      <c r="M35" s="2">
        <v>0</v>
      </c>
      <c r="N35" s="2">
        <v>0</v>
      </c>
      <c r="O35" s="2">
        <v>0</v>
      </c>
      <c r="P35" s="2">
        <v>0</v>
      </c>
      <c r="Q35" s="54">
        <v>0</v>
      </c>
    </row>
    <row r="36" spans="2:17" x14ac:dyDescent="0.2">
      <c r="C36" s="14"/>
      <c r="G36" s="93">
        <v>821.86</v>
      </c>
      <c r="H36" s="93">
        <v>682.90000000000009</v>
      </c>
      <c r="I36" s="93">
        <v>0</v>
      </c>
      <c r="J36" s="93">
        <v>0.43</v>
      </c>
      <c r="K36" s="93">
        <v>320</v>
      </c>
      <c r="L36" s="93">
        <v>0</v>
      </c>
      <c r="M36" s="93">
        <v>0</v>
      </c>
      <c r="N36" s="93">
        <v>0</v>
      </c>
      <c r="O36" s="93">
        <v>0</v>
      </c>
      <c r="P36" s="93">
        <v>1825.1900000000003</v>
      </c>
      <c r="Q36" s="96">
        <v>0</v>
      </c>
    </row>
    <row r="37" spans="2:17" x14ac:dyDescent="0.2">
      <c r="C37" s="14"/>
      <c r="Q37" s="54"/>
    </row>
    <row r="38" spans="2:17" x14ac:dyDescent="0.2">
      <c r="B38" t="s">
        <v>28</v>
      </c>
      <c r="C38" s="1">
        <v>18230752</v>
      </c>
      <c r="D38" t="s">
        <v>30</v>
      </c>
      <c r="G38" s="2">
        <v>0</v>
      </c>
      <c r="H38" s="2">
        <v>0</v>
      </c>
      <c r="I38" s="2">
        <v>0</v>
      </c>
      <c r="J38" s="2">
        <v>0</v>
      </c>
      <c r="K38" s="2">
        <v>0</v>
      </c>
      <c r="L38" s="2">
        <v>0</v>
      </c>
      <c r="M38" s="2">
        <v>0</v>
      </c>
      <c r="N38" s="2">
        <v>14800</v>
      </c>
      <c r="O38" s="2">
        <v>0</v>
      </c>
      <c r="P38" s="2">
        <v>14800</v>
      </c>
      <c r="Q38" s="54">
        <v>547.4</v>
      </c>
    </row>
    <row r="39" spans="2:17" x14ac:dyDescent="0.2">
      <c r="C39" s="14"/>
      <c r="G39" s="93">
        <v>8200.2799999999988</v>
      </c>
      <c r="H39" s="93">
        <v>6873.0199999999995</v>
      </c>
      <c r="I39" s="93">
        <v>0</v>
      </c>
      <c r="J39" s="93">
        <v>0.43</v>
      </c>
      <c r="K39" s="93">
        <v>0</v>
      </c>
      <c r="L39" s="93">
        <v>0</v>
      </c>
      <c r="M39" s="93">
        <v>0</v>
      </c>
      <c r="N39" s="93">
        <v>0</v>
      </c>
      <c r="O39" s="93">
        <v>0</v>
      </c>
      <c r="P39" s="93">
        <v>15073.73</v>
      </c>
      <c r="Q39" s="96">
        <v>0</v>
      </c>
    </row>
    <row r="40" spans="2:17" x14ac:dyDescent="0.2">
      <c r="C40" s="14"/>
      <c r="Q40" s="54"/>
    </row>
    <row r="41" spans="2:17" x14ac:dyDescent="0.2">
      <c r="B41" t="s">
        <v>130</v>
      </c>
      <c r="C41" s="1">
        <v>18230254</v>
      </c>
      <c r="D41" t="s">
        <v>32</v>
      </c>
      <c r="E41" s="17"/>
      <c r="F41" s="17"/>
      <c r="G41" s="2">
        <v>24140</v>
      </c>
      <c r="H41" s="2">
        <v>21726</v>
      </c>
      <c r="I41" s="2">
        <v>30000</v>
      </c>
      <c r="J41" s="2">
        <v>0</v>
      </c>
      <c r="K41" s="2">
        <v>0</v>
      </c>
      <c r="L41" s="2">
        <v>0</v>
      </c>
      <c r="M41" s="2">
        <v>0</v>
      </c>
      <c r="N41" s="2">
        <v>0</v>
      </c>
      <c r="O41" s="2">
        <v>0</v>
      </c>
      <c r="P41" s="2">
        <v>75866</v>
      </c>
      <c r="Q41" s="54">
        <v>0</v>
      </c>
    </row>
    <row r="42" spans="2:17" x14ac:dyDescent="0.2">
      <c r="C42" s="14"/>
      <c r="E42" s="17"/>
      <c r="F42" s="17"/>
      <c r="G42" s="93">
        <v>50409.369999999995</v>
      </c>
      <c r="H42" s="93">
        <v>42017.270000000004</v>
      </c>
      <c r="I42" s="93">
        <v>14706.340000000002</v>
      </c>
      <c r="J42" s="93">
        <v>109.72</v>
      </c>
      <c r="K42" s="93">
        <v>221.82999999999998</v>
      </c>
      <c r="L42" s="93">
        <v>0</v>
      </c>
      <c r="M42" s="93">
        <v>0</v>
      </c>
      <c r="N42" s="93">
        <v>0</v>
      </c>
      <c r="O42" s="93">
        <v>0</v>
      </c>
      <c r="P42" s="93">
        <v>107464.53</v>
      </c>
      <c r="Q42" s="96"/>
    </row>
    <row r="43" spans="2:17" x14ac:dyDescent="0.2">
      <c r="C43" s="14"/>
      <c r="E43" s="17"/>
      <c r="F43" s="17"/>
      <c r="Q43" s="54"/>
    </row>
    <row r="44" spans="2:17" x14ac:dyDescent="0.2">
      <c r="B44" t="s">
        <v>131</v>
      </c>
      <c r="C44" s="1">
        <v>18230736</v>
      </c>
      <c r="D44" s="18" t="s">
        <v>34</v>
      </c>
      <c r="G44" s="2">
        <v>19163</v>
      </c>
      <c r="H44" s="2">
        <v>17246.7</v>
      </c>
      <c r="I44" s="2">
        <v>5000</v>
      </c>
      <c r="J44" s="2">
        <v>1000</v>
      </c>
      <c r="K44" s="2">
        <v>69738.080000000002</v>
      </c>
      <c r="L44" s="2">
        <v>0</v>
      </c>
      <c r="M44" s="2">
        <v>0</v>
      </c>
      <c r="N44" s="2">
        <v>167802.5</v>
      </c>
      <c r="O44" s="2">
        <v>0</v>
      </c>
      <c r="P44" s="2">
        <v>279950.28000000003</v>
      </c>
      <c r="Q44" s="54">
        <v>14676.16</v>
      </c>
    </row>
    <row r="45" spans="2:17" x14ac:dyDescent="0.2">
      <c r="C45" s="14"/>
      <c r="D45" s="18"/>
      <c r="G45" s="93">
        <v>22983.690000000002</v>
      </c>
      <c r="H45" s="93">
        <v>19160.559999999998</v>
      </c>
      <c r="I45" s="93">
        <v>1191.0500000000002</v>
      </c>
      <c r="J45" s="93">
        <v>157.91</v>
      </c>
      <c r="K45" s="93">
        <v>24755.260000000002</v>
      </c>
      <c r="L45" s="93">
        <v>71.05</v>
      </c>
      <c r="M45" s="93">
        <v>0</v>
      </c>
      <c r="N45" s="93">
        <v>238932.66999999998</v>
      </c>
      <c r="O45" s="93">
        <v>0</v>
      </c>
      <c r="P45" s="93">
        <v>307252.19</v>
      </c>
      <c r="Q45" s="96">
        <v>11648.05</v>
      </c>
    </row>
    <row r="46" spans="2:17" x14ac:dyDescent="0.2">
      <c r="C46" s="14"/>
      <c r="D46" s="18"/>
      <c r="Q46" s="54"/>
    </row>
    <row r="47" spans="2:17" x14ac:dyDescent="0.2">
      <c r="B47" t="s">
        <v>132</v>
      </c>
      <c r="C47" s="1">
        <v>18230673</v>
      </c>
      <c r="D47" t="s">
        <v>36</v>
      </c>
      <c r="G47" s="2">
        <v>0</v>
      </c>
      <c r="H47" s="2">
        <v>0</v>
      </c>
      <c r="I47" s="2">
        <v>0</v>
      </c>
      <c r="J47" s="2">
        <v>0</v>
      </c>
      <c r="K47" s="2">
        <v>10439</v>
      </c>
      <c r="L47" s="2">
        <v>0</v>
      </c>
      <c r="M47" s="2">
        <v>0</v>
      </c>
      <c r="N47" s="2">
        <v>28350</v>
      </c>
      <c r="O47" s="2">
        <v>0</v>
      </c>
      <c r="P47" s="2">
        <v>38789</v>
      </c>
      <c r="Q47" s="54">
        <v>4000</v>
      </c>
    </row>
    <row r="48" spans="2:17" x14ac:dyDescent="0.2">
      <c r="C48" s="24"/>
      <c r="G48" s="93">
        <v>374.2400000000016</v>
      </c>
      <c r="H48" s="93">
        <v>306.10000000000036</v>
      </c>
      <c r="I48" s="93">
        <v>1645.0800000000002</v>
      </c>
      <c r="J48" s="93">
        <v>0.43</v>
      </c>
      <c r="K48" s="93">
        <v>21603.119999999999</v>
      </c>
      <c r="L48" s="93">
        <v>0</v>
      </c>
      <c r="M48" s="93">
        <v>0</v>
      </c>
      <c r="N48" s="93">
        <v>18458</v>
      </c>
      <c r="O48" s="93">
        <v>0</v>
      </c>
      <c r="P48" s="93">
        <v>42386.97</v>
      </c>
      <c r="Q48" s="96">
        <v>3137</v>
      </c>
    </row>
    <row r="49" spans="2:17" x14ac:dyDescent="0.2">
      <c r="C49" s="24"/>
      <c r="Q49" s="54"/>
    </row>
    <row r="50" spans="2:17" x14ac:dyDescent="0.2">
      <c r="C50" s="1">
        <v>18230872</v>
      </c>
      <c r="D50" t="s">
        <v>153</v>
      </c>
      <c r="G50" s="2">
        <v>0</v>
      </c>
      <c r="H50" s="2">
        <v>0</v>
      </c>
      <c r="I50" s="2">
        <v>0</v>
      </c>
      <c r="J50" s="2">
        <v>0</v>
      </c>
      <c r="K50" s="2">
        <v>0</v>
      </c>
      <c r="L50" s="2">
        <v>0</v>
      </c>
      <c r="M50" s="2">
        <v>0</v>
      </c>
      <c r="N50" s="2">
        <v>0</v>
      </c>
      <c r="O50" s="2">
        <v>0</v>
      </c>
      <c r="P50" s="2">
        <v>0</v>
      </c>
      <c r="Q50" s="54">
        <v>0</v>
      </c>
    </row>
    <row r="51" spans="2:17" x14ac:dyDescent="0.2">
      <c r="C51" s="24"/>
      <c r="G51" s="93">
        <v>0</v>
      </c>
      <c r="H51" s="93">
        <v>0</v>
      </c>
      <c r="I51" s="93">
        <v>0</v>
      </c>
      <c r="J51" s="93">
        <v>0</v>
      </c>
      <c r="K51" s="93">
        <v>0</v>
      </c>
      <c r="L51" s="93">
        <v>0</v>
      </c>
      <c r="M51" s="93">
        <v>0</v>
      </c>
      <c r="N51" s="93">
        <v>248564.75999999998</v>
      </c>
      <c r="O51" s="93">
        <v>-271203.76</v>
      </c>
      <c r="P51" s="93">
        <f>SUM(G51:O51)</f>
        <v>-22639.000000000029</v>
      </c>
      <c r="Q51" s="96">
        <v>0</v>
      </c>
    </row>
    <row r="52" spans="2:17" x14ac:dyDescent="0.2">
      <c r="C52" s="24"/>
      <c r="Q52" s="54"/>
    </row>
    <row r="53" spans="2:17" s="20" customFormat="1" x14ac:dyDescent="0.2">
      <c r="C53" s="19"/>
      <c r="E53" s="21"/>
      <c r="F53" s="21" t="s">
        <v>37</v>
      </c>
      <c r="G53" s="7">
        <f t="shared" ref="G53:Q53" si="0">G8+G11+G14+G17+G20+G26+G29+G32+G35+G38+G41+G44+G47</f>
        <v>461398</v>
      </c>
      <c r="H53" s="7">
        <f t="shared" si="0"/>
        <v>415258.2</v>
      </c>
      <c r="I53" s="7">
        <f t="shared" si="0"/>
        <v>527300</v>
      </c>
      <c r="J53" s="7">
        <f t="shared" si="0"/>
        <v>7500</v>
      </c>
      <c r="K53" s="7">
        <f t="shared" si="0"/>
        <v>1768703.08</v>
      </c>
      <c r="L53" s="7">
        <f t="shared" si="0"/>
        <v>50650</v>
      </c>
      <c r="M53" s="7">
        <f t="shared" si="0"/>
        <v>1500</v>
      </c>
      <c r="N53" s="7">
        <f t="shared" si="0"/>
        <v>12726822.84</v>
      </c>
      <c r="O53" s="7">
        <f t="shared" si="0"/>
        <v>0</v>
      </c>
      <c r="P53" s="7">
        <f t="shared" si="0"/>
        <v>15959132.119999999</v>
      </c>
      <c r="Q53" s="55">
        <f t="shared" si="0"/>
        <v>2260784.1042999998</v>
      </c>
    </row>
    <row r="54" spans="2:17" x14ac:dyDescent="0.2">
      <c r="G54" s="93">
        <f t="shared" ref="G54:O54" si="1">G9+G12+G15+G18+G21+G27+G30+G33+G36+G39+G42+G45+G48+G24+G51</f>
        <v>433168.23999999993</v>
      </c>
      <c r="H54" s="93">
        <f t="shared" si="1"/>
        <v>361139.04000000004</v>
      </c>
      <c r="I54" s="93">
        <f t="shared" si="1"/>
        <v>451910.08</v>
      </c>
      <c r="J54" s="93">
        <f t="shared" si="1"/>
        <v>1581.4400000000003</v>
      </c>
      <c r="K54" s="93">
        <f t="shared" si="1"/>
        <v>928211.2699999999</v>
      </c>
      <c r="L54" s="93">
        <f t="shared" si="1"/>
        <v>57560.69000000001</v>
      </c>
      <c r="M54" s="93">
        <f t="shared" si="1"/>
        <v>-38078.19</v>
      </c>
      <c r="N54" s="93">
        <f t="shared" si="1"/>
        <v>16620664.890000002</v>
      </c>
      <c r="O54" s="93">
        <f t="shared" si="1"/>
        <v>-271203.76</v>
      </c>
      <c r="P54" s="93">
        <f>P9+P12+P15+P18+P21+P27+P30+P33+P36+P39+P42+P45+P48+P24+P51</f>
        <v>18544953.699999999</v>
      </c>
      <c r="Q54" s="96">
        <f>Q9+Q12+Q15+Q18+Q21+Q27+Q30+Q33+Q36+Q39+Q42+Q45+Q48+Q24+Q51</f>
        <v>2323517.7699999847</v>
      </c>
    </row>
    <row r="55" spans="2:17" s="57" customFormat="1" ht="12" x14ac:dyDescent="0.2">
      <c r="C55" s="88"/>
      <c r="G55" s="25"/>
      <c r="H55" s="25"/>
      <c r="I55" s="25"/>
      <c r="J55" s="25"/>
      <c r="K55" s="25"/>
      <c r="L55" s="25"/>
      <c r="M55" s="25"/>
      <c r="N55" s="25"/>
      <c r="O55" s="25"/>
      <c r="P55" s="25"/>
      <c r="Q55" s="26"/>
    </row>
    <row r="57" spans="2:17" x14ac:dyDescent="0.2">
      <c r="B57" t="s">
        <v>133</v>
      </c>
      <c r="C57" s="14"/>
    </row>
    <row r="58" spans="2:17" x14ac:dyDescent="0.2">
      <c r="C58" s="14"/>
      <c r="D58" t="s">
        <v>39</v>
      </c>
      <c r="G58" s="27">
        <f>G61+G64+G67</f>
        <v>455416</v>
      </c>
      <c r="H58" s="27">
        <f t="shared" ref="H58:Q59" si="2">H61+H64+H67</f>
        <v>409874.4</v>
      </c>
      <c r="I58" s="27">
        <f t="shared" si="2"/>
        <v>13000</v>
      </c>
      <c r="J58" s="27">
        <f t="shared" si="2"/>
        <v>5000</v>
      </c>
      <c r="K58" s="27">
        <f t="shared" si="2"/>
        <v>150000</v>
      </c>
      <c r="L58" s="27">
        <f t="shared" si="2"/>
        <v>1500</v>
      </c>
      <c r="M58" s="27">
        <f t="shared" si="2"/>
        <v>16500</v>
      </c>
      <c r="N58" s="27">
        <f t="shared" si="2"/>
        <v>1744850</v>
      </c>
      <c r="O58" s="27">
        <f t="shared" si="2"/>
        <v>0</v>
      </c>
      <c r="P58" s="27">
        <f t="shared" si="2"/>
        <v>2796140.4000000004</v>
      </c>
      <c r="Q58" s="54">
        <f>Q61+Q64+Q67</f>
        <v>393000</v>
      </c>
    </row>
    <row r="59" spans="2:17" x14ac:dyDescent="0.2">
      <c r="C59" s="24"/>
      <c r="G59" s="93">
        <f>G62+G65+G68</f>
        <v>445272.21</v>
      </c>
      <c r="H59" s="93">
        <f t="shared" si="2"/>
        <v>371357.33999999997</v>
      </c>
      <c r="I59" s="93">
        <f t="shared" si="2"/>
        <v>3697.78</v>
      </c>
      <c r="J59" s="93">
        <f t="shared" si="2"/>
        <v>5412.49</v>
      </c>
      <c r="K59" s="93">
        <f t="shared" si="2"/>
        <v>195043.71000000002</v>
      </c>
      <c r="L59" s="93">
        <f t="shared" si="2"/>
        <v>801.67</v>
      </c>
      <c r="M59" s="93">
        <f t="shared" si="2"/>
        <v>1434.25</v>
      </c>
      <c r="N59" s="93">
        <f t="shared" si="2"/>
        <v>831153.28</v>
      </c>
      <c r="O59" s="93">
        <f t="shared" si="2"/>
        <v>-6589.27</v>
      </c>
      <c r="P59" s="93">
        <f t="shared" si="2"/>
        <v>1847583.4600000002</v>
      </c>
      <c r="Q59" s="96">
        <f t="shared" si="2"/>
        <v>269716</v>
      </c>
    </row>
    <row r="60" spans="2:17" x14ac:dyDescent="0.2">
      <c r="C60" s="24"/>
      <c r="G60" s="27"/>
      <c r="H60" s="27"/>
      <c r="I60" s="27"/>
      <c r="J60" s="27"/>
      <c r="K60" s="27"/>
      <c r="L60" s="27"/>
      <c r="M60" s="27"/>
      <c r="N60" s="27"/>
      <c r="O60" s="27"/>
      <c r="P60" s="27"/>
      <c r="Q60" s="54"/>
    </row>
    <row r="61" spans="2:17" s="28" customFormat="1" x14ac:dyDescent="0.2">
      <c r="B61" s="28" t="s">
        <v>134</v>
      </c>
      <c r="C61" s="1">
        <v>18230731</v>
      </c>
      <c r="D61" s="29" t="s">
        <v>41</v>
      </c>
      <c r="G61" s="30">
        <v>337403</v>
      </c>
      <c r="H61" s="30">
        <v>303662.7</v>
      </c>
      <c r="I61" s="30">
        <v>5000</v>
      </c>
      <c r="J61" s="30">
        <v>3000</v>
      </c>
      <c r="K61" s="30">
        <v>70000</v>
      </c>
      <c r="L61" s="30">
        <v>1500</v>
      </c>
      <c r="M61" s="30">
        <v>15500</v>
      </c>
      <c r="N61" s="30">
        <v>1680250</v>
      </c>
      <c r="O61" s="30">
        <v>0</v>
      </c>
      <c r="P61" s="30">
        <v>2416315.7000000002</v>
      </c>
      <c r="Q61" s="58">
        <v>290000</v>
      </c>
    </row>
    <row r="62" spans="2:17" s="28" customFormat="1" x14ac:dyDescent="0.2">
      <c r="C62" s="14"/>
      <c r="D62" s="29"/>
      <c r="G62" s="93">
        <v>410034.30000000005</v>
      </c>
      <c r="H62" s="93">
        <v>341984.32</v>
      </c>
      <c r="I62" s="93">
        <v>769.68999999999994</v>
      </c>
      <c r="J62" s="93">
        <v>4950.6399999999994</v>
      </c>
      <c r="K62" s="93">
        <v>123644.77</v>
      </c>
      <c r="L62" s="93">
        <v>644.27</v>
      </c>
      <c r="M62" s="93">
        <v>434.25</v>
      </c>
      <c r="N62" s="93">
        <v>624639</v>
      </c>
      <c r="O62" s="93">
        <v>-6589.27</v>
      </c>
      <c r="P62" s="93">
        <v>1500511.9700000002</v>
      </c>
      <c r="Q62" s="96">
        <v>129697</v>
      </c>
    </row>
    <row r="63" spans="2:17" s="28" customFormat="1" x14ac:dyDescent="0.2">
      <c r="C63" s="14"/>
      <c r="D63" s="29"/>
      <c r="G63" s="30"/>
      <c r="H63" s="30"/>
      <c r="I63" s="30"/>
      <c r="J63" s="30"/>
      <c r="K63" s="30"/>
      <c r="L63" s="30"/>
      <c r="M63" s="30"/>
      <c r="N63" s="30"/>
      <c r="O63" s="30"/>
      <c r="P63" s="30"/>
      <c r="Q63" s="58"/>
    </row>
    <row r="64" spans="2:17" s="28" customFormat="1" x14ac:dyDescent="0.2">
      <c r="B64" s="28" t="s">
        <v>134</v>
      </c>
      <c r="C64" s="1">
        <v>18231037</v>
      </c>
      <c r="D64" s="29" t="s">
        <v>43</v>
      </c>
      <c r="G64" s="30">
        <v>69823</v>
      </c>
      <c r="H64" s="30">
        <v>62840.7</v>
      </c>
      <c r="I64" s="30">
        <v>0</v>
      </c>
      <c r="J64" s="30">
        <v>0</v>
      </c>
      <c r="K64" s="30">
        <v>0</v>
      </c>
      <c r="L64" s="30">
        <v>0</v>
      </c>
      <c r="M64" s="30">
        <v>0</v>
      </c>
      <c r="N64" s="30">
        <v>64600</v>
      </c>
      <c r="O64" s="30">
        <v>0</v>
      </c>
      <c r="P64" s="30">
        <v>197263.7</v>
      </c>
      <c r="Q64" s="58">
        <v>28000</v>
      </c>
    </row>
    <row r="65" spans="2:17" s="28" customFormat="1" x14ac:dyDescent="0.2">
      <c r="C65" s="1"/>
      <c r="D65" s="29"/>
      <c r="G65" s="93">
        <v>7946.9099999999989</v>
      </c>
      <c r="H65" s="93">
        <v>6624.0399999999991</v>
      </c>
      <c r="I65" s="93">
        <v>0</v>
      </c>
      <c r="J65" s="93">
        <v>43.59</v>
      </c>
      <c r="K65" s="93">
        <v>6646</v>
      </c>
      <c r="L65" s="93">
        <v>0</v>
      </c>
      <c r="M65" s="93">
        <v>0</v>
      </c>
      <c r="N65" s="93">
        <v>206514.28</v>
      </c>
      <c r="O65" s="93">
        <v>0</v>
      </c>
      <c r="P65" s="93">
        <v>227774.82</v>
      </c>
      <c r="Q65" s="96">
        <v>99965</v>
      </c>
    </row>
    <row r="66" spans="2:17" s="28" customFormat="1" x14ac:dyDescent="0.2">
      <c r="C66" s="1"/>
      <c r="D66" s="29"/>
      <c r="G66" s="30"/>
      <c r="H66" s="30"/>
      <c r="I66" s="30"/>
      <c r="J66" s="30"/>
      <c r="K66" s="30"/>
      <c r="L66" s="30"/>
      <c r="M66" s="30"/>
      <c r="N66" s="30"/>
      <c r="O66" s="30"/>
      <c r="P66" s="30"/>
      <c r="Q66" s="58"/>
    </row>
    <row r="67" spans="2:17" s="28" customFormat="1" x14ac:dyDescent="0.2">
      <c r="B67" s="28" t="s">
        <v>40</v>
      </c>
      <c r="C67" s="1">
        <v>18230220</v>
      </c>
      <c r="D67" s="29" t="s">
        <v>44</v>
      </c>
      <c r="G67" s="30">
        <v>48190</v>
      </c>
      <c r="H67" s="30">
        <v>43371</v>
      </c>
      <c r="I67" s="30">
        <v>8000</v>
      </c>
      <c r="J67" s="30">
        <v>2000</v>
      </c>
      <c r="K67" s="30">
        <v>80000</v>
      </c>
      <c r="L67" s="30">
        <v>0</v>
      </c>
      <c r="M67" s="30">
        <v>1000</v>
      </c>
      <c r="N67" s="30">
        <v>0</v>
      </c>
      <c r="O67" s="30">
        <v>0</v>
      </c>
      <c r="P67" s="30">
        <v>182561</v>
      </c>
      <c r="Q67" s="58">
        <v>75000</v>
      </c>
    </row>
    <row r="68" spans="2:17" s="28" customFormat="1" x14ac:dyDescent="0.2">
      <c r="C68" s="1"/>
      <c r="D68" s="29"/>
      <c r="G68" s="93">
        <v>27291.000000000004</v>
      </c>
      <c r="H68" s="93">
        <v>22748.98</v>
      </c>
      <c r="I68" s="93">
        <v>2928.09</v>
      </c>
      <c r="J68" s="93">
        <v>418.26</v>
      </c>
      <c r="K68" s="93">
        <v>64752.94</v>
      </c>
      <c r="L68" s="93">
        <v>157.4</v>
      </c>
      <c r="M68" s="93">
        <v>1000</v>
      </c>
      <c r="N68" s="93">
        <v>0</v>
      </c>
      <c r="O68" s="93">
        <v>0</v>
      </c>
      <c r="P68" s="93">
        <v>119296.67000000001</v>
      </c>
      <c r="Q68" s="96">
        <v>40054</v>
      </c>
    </row>
    <row r="69" spans="2:17" s="28" customFormat="1" x14ac:dyDescent="0.2">
      <c r="C69" s="1"/>
      <c r="D69" s="29"/>
      <c r="G69" s="30"/>
      <c r="H69" s="30"/>
      <c r="I69" s="30"/>
      <c r="J69" s="30"/>
      <c r="K69" s="30"/>
      <c r="L69" s="30"/>
      <c r="M69" s="30"/>
      <c r="N69" s="30"/>
      <c r="O69" s="30"/>
      <c r="P69" s="30"/>
      <c r="Q69" s="58"/>
    </row>
    <row r="70" spans="2:17" x14ac:dyDescent="0.2">
      <c r="B70" t="s">
        <v>135</v>
      </c>
      <c r="C70" s="1">
        <v>18230706</v>
      </c>
      <c r="D70" t="s">
        <v>48</v>
      </c>
      <c r="G70" s="2">
        <v>43537</v>
      </c>
      <c r="H70" s="2">
        <v>39183.300000000003</v>
      </c>
      <c r="I70" s="2">
        <v>4500</v>
      </c>
      <c r="J70" s="2">
        <v>2025</v>
      </c>
      <c r="K70" s="2">
        <v>15000</v>
      </c>
      <c r="L70" s="2">
        <v>2250</v>
      </c>
      <c r="M70" s="2">
        <v>4500</v>
      </c>
      <c r="N70" s="2">
        <v>146000</v>
      </c>
      <c r="O70" s="2">
        <v>0</v>
      </c>
      <c r="P70" s="2">
        <v>256995.3</v>
      </c>
      <c r="Q70" s="54">
        <v>20000</v>
      </c>
    </row>
    <row r="71" spans="2:17" x14ac:dyDescent="0.2">
      <c r="G71" s="93">
        <v>43518.36</v>
      </c>
      <c r="H71" s="93">
        <v>36306.58</v>
      </c>
      <c r="I71" s="93">
        <v>1833.5800000000004</v>
      </c>
      <c r="J71" s="93">
        <v>2769.57</v>
      </c>
      <c r="K71" s="93">
        <v>8884.23</v>
      </c>
      <c r="L71" s="93">
        <v>157.4</v>
      </c>
      <c r="M71" s="93">
        <v>3275.61</v>
      </c>
      <c r="N71" s="93">
        <v>313041</v>
      </c>
      <c r="O71" s="93">
        <v>0</v>
      </c>
      <c r="P71" s="93">
        <v>409786.33</v>
      </c>
      <c r="Q71" s="96">
        <v>48609</v>
      </c>
    </row>
    <row r="72" spans="2:17" x14ac:dyDescent="0.2">
      <c r="Q72" s="54"/>
    </row>
    <row r="73" spans="2:17" x14ac:dyDescent="0.2">
      <c r="C73" s="14"/>
      <c r="D73" t="s">
        <v>49</v>
      </c>
      <c r="G73" s="27">
        <f>G76+G79</f>
        <v>272880</v>
      </c>
      <c r="H73" s="27">
        <f t="shared" ref="H73:Q74" si="3">H76+H79</f>
        <v>245592</v>
      </c>
      <c r="I73" s="27">
        <f t="shared" si="3"/>
        <v>1800</v>
      </c>
      <c r="J73" s="27">
        <f t="shared" si="3"/>
        <v>6000</v>
      </c>
      <c r="K73" s="27">
        <f t="shared" si="3"/>
        <v>159717.5</v>
      </c>
      <c r="L73" s="27">
        <f t="shared" si="3"/>
        <v>250</v>
      </c>
      <c r="M73" s="27">
        <f t="shared" si="3"/>
        <v>2500</v>
      </c>
      <c r="N73" s="27">
        <f t="shared" si="3"/>
        <v>272516</v>
      </c>
      <c r="O73" s="27">
        <f t="shared" si="3"/>
        <v>0</v>
      </c>
      <c r="P73" s="27">
        <f t="shared" si="3"/>
        <v>961255.5</v>
      </c>
      <c r="Q73" s="54">
        <f t="shared" si="3"/>
        <v>382502</v>
      </c>
    </row>
    <row r="74" spans="2:17" x14ac:dyDescent="0.2">
      <c r="C74" s="24"/>
      <c r="G74" s="93">
        <f>G77+G80</f>
        <v>285913.84000000003</v>
      </c>
      <c r="H74" s="93">
        <f t="shared" si="3"/>
        <v>238487.06999999998</v>
      </c>
      <c r="I74" s="93">
        <f t="shared" si="3"/>
        <v>316.39999999999998</v>
      </c>
      <c r="J74" s="93">
        <f t="shared" si="3"/>
        <v>2763.1600000000003</v>
      </c>
      <c r="K74" s="93">
        <f t="shared" si="3"/>
        <v>159478.29999999999</v>
      </c>
      <c r="L74" s="93">
        <f t="shared" si="3"/>
        <v>1673.6799999999998</v>
      </c>
      <c r="M74" s="93">
        <f t="shared" si="3"/>
        <v>24.31</v>
      </c>
      <c r="N74" s="93">
        <f t="shared" si="3"/>
        <v>298368</v>
      </c>
      <c r="O74" s="93">
        <f t="shared" si="3"/>
        <v>0</v>
      </c>
      <c r="P74" s="93">
        <f t="shared" si="3"/>
        <v>987024.76</v>
      </c>
      <c r="Q74" s="96">
        <f t="shared" si="3"/>
        <v>653231</v>
      </c>
    </row>
    <row r="75" spans="2:17" x14ac:dyDescent="0.2">
      <c r="C75" s="24"/>
      <c r="G75" s="27"/>
      <c r="H75" s="27"/>
      <c r="I75" s="27"/>
      <c r="J75" s="27"/>
      <c r="K75" s="27"/>
      <c r="L75" s="27"/>
      <c r="M75" s="27"/>
      <c r="N75" s="27"/>
      <c r="O75" s="27"/>
      <c r="P75" s="27"/>
      <c r="Q75" s="54"/>
    </row>
    <row r="76" spans="2:17" s="28" customFormat="1" x14ac:dyDescent="0.2">
      <c r="B76" s="28" t="s">
        <v>136</v>
      </c>
      <c r="C76" s="1">
        <v>18230691</v>
      </c>
      <c r="D76" s="29" t="s">
        <v>51</v>
      </c>
      <c r="G76" s="30">
        <v>229620</v>
      </c>
      <c r="H76" s="30">
        <v>206658</v>
      </c>
      <c r="I76" s="30">
        <v>1500</v>
      </c>
      <c r="J76" s="30">
        <v>6000</v>
      </c>
      <c r="K76" s="30">
        <v>159717.5</v>
      </c>
      <c r="L76" s="30">
        <v>250</v>
      </c>
      <c r="M76" s="30">
        <v>500</v>
      </c>
      <c r="N76" s="30">
        <v>172500</v>
      </c>
      <c r="O76" s="30">
        <v>0</v>
      </c>
      <c r="P76" s="30">
        <v>776745.5</v>
      </c>
      <c r="Q76" s="58">
        <v>370000</v>
      </c>
    </row>
    <row r="77" spans="2:17" s="28" customFormat="1" x14ac:dyDescent="0.2">
      <c r="C77" s="1"/>
      <c r="D77" s="29"/>
      <c r="G77" s="93">
        <v>268785.38</v>
      </c>
      <c r="H77" s="93">
        <v>224186.71999999997</v>
      </c>
      <c r="I77" s="93">
        <v>316.39999999999998</v>
      </c>
      <c r="J77" s="93">
        <v>2642.5400000000004</v>
      </c>
      <c r="K77" s="93">
        <v>159478.29999999999</v>
      </c>
      <c r="L77" s="93">
        <v>1673.6799999999998</v>
      </c>
      <c r="M77" s="93">
        <v>24.31</v>
      </c>
      <c r="N77" s="93">
        <v>253129</v>
      </c>
      <c r="O77" s="93">
        <v>0</v>
      </c>
      <c r="P77" s="93">
        <v>910236.33000000007</v>
      </c>
      <c r="Q77" s="96">
        <v>642517</v>
      </c>
    </row>
    <row r="78" spans="2:17" s="28" customFormat="1" x14ac:dyDescent="0.2">
      <c r="C78" s="1"/>
      <c r="D78" s="29"/>
      <c r="G78" s="30"/>
      <c r="H78" s="30"/>
      <c r="I78" s="30"/>
      <c r="J78" s="30"/>
      <c r="K78" s="30"/>
      <c r="L78" s="30"/>
      <c r="M78" s="30"/>
      <c r="N78" s="30"/>
      <c r="O78" s="30"/>
      <c r="P78" s="30"/>
      <c r="Q78" s="58"/>
    </row>
    <row r="79" spans="2:17" s="28" customFormat="1" x14ac:dyDescent="0.2">
      <c r="B79" s="28" t="s">
        <v>136</v>
      </c>
      <c r="C79" s="1">
        <v>18231039</v>
      </c>
      <c r="D79" s="29" t="s">
        <v>52</v>
      </c>
      <c r="G79" s="30">
        <v>43260</v>
      </c>
      <c r="H79" s="30">
        <v>38934</v>
      </c>
      <c r="I79" s="30">
        <v>300</v>
      </c>
      <c r="J79" s="30">
        <v>0</v>
      </c>
      <c r="K79" s="30">
        <v>0</v>
      </c>
      <c r="L79" s="30">
        <v>0</v>
      </c>
      <c r="M79" s="30">
        <v>2000</v>
      </c>
      <c r="N79" s="30">
        <v>100016</v>
      </c>
      <c r="O79" s="30">
        <v>0</v>
      </c>
      <c r="P79" s="30">
        <v>184510</v>
      </c>
      <c r="Q79" s="58">
        <v>12502</v>
      </c>
    </row>
    <row r="80" spans="2:17" s="28" customFormat="1" x14ac:dyDescent="0.2">
      <c r="C80" s="1"/>
      <c r="D80" s="29"/>
      <c r="G80" s="93">
        <v>17128.46</v>
      </c>
      <c r="H80" s="93">
        <v>14300.349999999999</v>
      </c>
      <c r="I80" s="93">
        <v>0</v>
      </c>
      <c r="J80" s="93">
        <v>120.62</v>
      </c>
      <c r="K80" s="93">
        <v>0</v>
      </c>
      <c r="L80" s="93">
        <v>0</v>
      </c>
      <c r="M80" s="93">
        <v>0</v>
      </c>
      <c r="N80" s="93">
        <v>45239</v>
      </c>
      <c r="O80" s="93">
        <v>0</v>
      </c>
      <c r="P80" s="93">
        <v>76788.429999999993</v>
      </c>
      <c r="Q80" s="96">
        <v>10714</v>
      </c>
    </row>
    <row r="81" spans="2:17" s="28" customFormat="1" x14ac:dyDescent="0.2">
      <c r="C81" s="1"/>
      <c r="D81" s="29"/>
      <c r="G81" s="30"/>
      <c r="H81" s="30"/>
      <c r="I81" s="30"/>
      <c r="J81" s="30"/>
      <c r="K81" s="30"/>
      <c r="L81" s="30"/>
      <c r="M81" s="30"/>
      <c r="N81" s="30"/>
      <c r="O81" s="30"/>
      <c r="P81" s="30"/>
      <c r="Q81" s="58"/>
    </row>
    <row r="82" spans="2:17" x14ac:dyDescent="0.2">
      <c r="B82" t="s">
        <v>137</v>
      </c>
      <c r="C82" s="14"/>
      <c r="D82" t="s">
        <v>155</v>
      </c>
      <c r="G82" s="2">
        <f>G85+G88+G91+G94+G97</f>
        <v>268139</v>
      </c>
      <c r="H82" s="2">
        <f t="shared" ref="H82:Q82" si="4">H85+H88+H91+H94+H97</f>
        <v>241325.1</v>
      </c>
      <c r="I82" s="2">
        <f t="shared" si="4"/>
        <v>154080</v>
      </c>
      <c r="J82" s="2">
        <f t="shared" si="4"/>
        <v>8550</v>
      </c>
      <c r="K82" s="2">
        <f t="shared" si="4"/>
        <v>1072928</v>
      </c>
      <c r="L82" s="2">
        <f t="shared" si="4"/>
        <v>900</v>
      </c>
      <c r="M82" s="2">
        <f t="shared" si="4"/>
        <v>5000</v>
      </c>
      <c r="N82" s="2">
        <f t="shared" si="4"/>
        <v>2059289</v>
      </c>
      <c r="O82" s="2">
        <f t="shared" si="4"/>
        <v>0</v>
      </c>
      <c r="P82" s="2">
        <f t="shared" si="4"/>
        <v>3810211.1</v>
      </c>
      <c r="Q82" s="54">
        <f t="shared" si="4"/>
        <v>522698.55</v>
      </c>
    </row>
    <row r="83" spans="2:17" x14ac:dyDescent="0.2">
      <c r="C83" s="24"/>
      <c r="G83" s="93">
        <f>G86+G89+G92+G95+G98</f>
        <v>198133.57</v>
      </c>
      <c r="H83" s="93">
        <f t="shared" ref="H83:Q83" si="5">H86+H89+H92+H95+H98</f>
        <v>165079.35999999999</v>
      </c>
      <c r="I83" s="93">
        <f t="shared" si="5"/>
        <v>12813.900000000001</v>
      </c>
      <c r="J83" s="93">
        <f t="shared" si="5"/>
        <v>3610.66</v>
      </c>
      <c r="K83" s="93">
        <f t="shared" si="5"/>
        <v>500155.97</v>
      </c>
      <c r="L83" s="93">
        <f t="shared" si="5"/>
        <v>275.56</v>
      </c>
      <c r="M83" s="93">
        <f t="shared" si="5"/>
        <v>213.75</v>
      </c>
      <c r="N83" s="93">
        <f t="shared" si="5"/>
        <v>4337647.49</v>
      </c>
      <c r="O83" s="93">
        <f t="shared" si="5"/>
        <v>0</v>
      </c>
      <c r="P83" s="93">
        <f t="shared" si="5"/>
        <v>5217930.26</v>
      </c>
      <c r="Q83" s="96">
        <f t="shared" si="5"/>
        <v>768423.03</v>
      </c>
    </row>
    <row r="84" spans="2:17" x14ac:dyDescent="0.2">
      <c r="C84" s="24"/>
      <c r="Q84" s="54"/>
    </row>
    <row r="85" spans="2:17" s="28" customFormat="1" x14ac:dyDescent="0.2">
      <c r="B85" s="28" t="s">
        <v>137</v>
      </c>
      <c r="C85" s="1">
        <v>18231027</v>
      </c>
      <c r="D85" s="32" t="s">
        <v>59</v>
      </c>
      <c r="G85" s="30">
        <v>119255</v>
      </c>
      <c r="H85" s="30">
        <v>107329.5</v>
      </c>
      <c r="I85" s="30">
        <v>154080</v>
      </c>
      <c r="J85" s="30">
        <v>8550</v>
      </c>
      <c r="K85" s="30">
        <v>533708</v>
      </c>
      <c r="L85" s="30">
        <v>900</v>
      </c>
      <c r="M85" s="30">
        <v>0</v>
      </c>
      <c r="N85" s="30">
        <v>882279</v>
      </c>
      <c r="O85" s="30">
        <v>0</v>
      </c>
      <c r="P85" s="30">
        <v>1806101.5</v>
      </c>
      <c r="Q85" s="58">
        <v>214710</v>
      </c>
    </row>
    <row r="86" spans="2:17" s="28" customFormat="1" x14ac:dyDescent="0.2">
      <c r="C86" s="1"/>
      <c r="D86" s="32"/>
      <c r="G86" s="93">
        <v>120938.21999999999</v>
      </c>
      <c r="H86" s="93">
        <v>100792.14000000001</v>
      </c>
      <c r="I86" s="93">
        <v>12813.900000000001</v>
      </c>
      <c r="J86" s="93">
        <v>3563.25</v>
      </c>
      <c r="K86" s="93">
        <v>374545.91</v>
      </c>
      <c r="L86" s="93">
        <v>275.56</v>
      </c>
      <c r="M86" s="93">
        <v>213.75</v>
      </c>
      <c r="N86" s="93">
        <v>3620236.02</v>
      </c>
      <c r="O86" s="93">
        <v>0</v>
      </c>
      <c r="P86" s="93">
        <v>4233378.75</v>
      </c>
      <c r="Q86" s="96">
        <v>563904.99</v>
      </c>
    </row>
    <row r="87" spans="2:17" s="28" customFormat="1" x14ac:dyDescent="0.2">
      <c r="C87" s="1"/>
      <c r="D87" s="32"/>
      <c r="G87" s="30"/>
      <c r="H87" s="30"/>
      <c r="I87" s="30"/>
      <c r="J87" s="30"/>
      <c r="K87" s="30"/>
      <c r="L87" s="30"/>
      <c r="M87" s="30"/>
      <c r="N87" s="30"/>
      <c r="O87" s="30"/>
      <c r="P87" s="30"/>
      <c r="Q87" s="58"/>
    </row>
    <row r="88" spans="2:17" s="28" customFormat="1" x14ac:dyDescent="0.2">
      <c r="B88" s="28" t="s">
        <v>137</v>
      </c>
      <c r="C88" s="1">
        <v>18231029</v>
      </c>
      <c r="D88" s="32" t="s">
        <v>60</v>
      </c>
      <c r="G88" s="30">
        <v>23250</v>
      </c>
      <c r="H88" s="30">
        <v>20925</v>
      </c>
      <c r="I88" s="30">
        <v>0</v>
      </c>
      <c r="J88" s="30">
        <v>0</v>
      </c>
      <c r="K88" s="30">
        <v>0</v>
      </c>
      <c r="L88" s="30">
        <v>0</v>
      </c>
      <c r="M88" s="30">
        <v>0</v>
      </c>
      <c r="N88" s="30">
        <v>77350</v>
      </c>
      <c r="O88" s="30">
        <v>0</v>
      </c>
      <c r="P88" s="30">
        <v>121525</v>
      </c>
      <c r="Q88" s="58">
        <v>21338.55</v>
      </c>
    </row>
    <row r="89" spans="2:17" s="28" customFormat="1" x14ac:dyDescent="0.2">
      <c r="C89" s="1"/>
      <c r="D89" s="32"/>
      <c r="G89" s="93">
        <v>11371.109999999999</v>
      </c>
      <c r="H89" s="93">
        <v>9430.43</v>
      </c>
      <c r="I89" s="93">
        <v>0</v>
      </c>
      <c r="J89" s="93">
        <v>0</v>
      </c>
      <c r="K89" s="93">
        <v>0</v>
      </c>
      <c r="L89" s="93">
        <v>0</v>
      </c>
      <c r="M89" s="93">
        <v>0</v>
      </c>
      <c r="N89" s="93">
        <v>4000</v>
      </c>
      <c r="O89" s="93">
        <v>0</v>
      </c>
      <c r="P89" s="93">
        <v>24801.54</v>
      </c>
      <c r="Q89" s="96">
        <v>13784.410000000002</v>
      </c>
    </row>
    <row r="90" spans="2:17" s="28" customFormat="1" x14ac:dyDescent="0.2">
      <c r="C90" s="1"/>
      <c r="D90" s="32"/>
      <c r="G90" s="30"/>
      <c r="H90" s="30"/>
      <c r="I90" s="30"/>
      <c r="J90" s="30"/>
      <c r="K90" s="30"/>
      <c r="L90" s="30"/>
      <c r="M90" s="30"/>
      <c r="N90" s="30"/>
      <c r="O90" s="30"/>
      <c r="P90" s="30"/>
      <c r="Q90" s="58"/>
    </row>
    <row r="91" spans="2:17" s="28" customFormat="1" x14ac:dyDescent="0.2">
      <c r="B91" s="28" t="s">
        <v>57</v>
      </c>
      <c r="C91" s="1">
        <v>18230248</v>
      </c>
      <c r="D91" s="29" t="s">
        <v>61</v>
      </c>
      <c r="G91" s="30">
        <v>125634</v>
      </c>
      <c r="H91" s="30">
        <v>113070.6</v>
      </c>
      <c r="I91" s="30">
        <v>0</v>
      </c>
      <c r="J91" s="30">
        <v>0</v>
      </c>
      <c r="K91" s="30">
        <v>536580</v>
      </c>
      <c r="L91" s="30">
        <v>0</v>
      </c>
      <c r="M91" s="30">
        <v>5000</v>
      </c>
      <c r="N91" s="30">
        <v>741960</v>
      </c>
      <c r="O91" s="30">
        <v>0</v>
      </c>
      <c r="P91" s="30">
        <v>1522244.6</v>
      </c>
      <c r="Q91" s="58">
        <v>257400</v>
      </c>
    </row>
    <row r="92" spans="2:17" s="28" customFormat="1" x14ac:dyDescent="0.2">
      <c r="C92" s="1"/>
      <c r="D92" s="29"/>
      <c r="G92" s="93">
        <v>65824.240000000005</v>
      </c>
      <c r="H92" s="93">
        <v>54856.789999999994</v>
      </c>
      <c r="I92" s="93">
        <v>0</v>
      </c>
      <c r="J92" s="93">
        <v>47.41</v>
      </c>
      <c r="K92" s="93">
        <v>112817.17</v>
      </c>
      <c r="L92" s="93">
        <v>0</v>
      </c>
      <c r="M92" s="93">
        <v>0</v>
      </c>
      <c r="N92" s="93">
        <v>700117.01</v>
      </c>
      <c r="O92" s="93">
        <v>0</v>
      </c>
      <c r="P92" s="93">
        <v>933662.62</v>
      </c>
      <c r="Q92" s="96">
        <v>184794.63</v>
      </c>
    </row>
    <row r="93" spans="2:17" s="28" customFormat="1" x14ac:dyDescent="0.2">
      <c r="C93" s="1"/>
      <c r="D93" s="29"/>
      <c r="G93" s="30"/>
      <c r="H93" s="30"/>
      <c r="I93" s="30"/>
      <c r="J93" s="30"/>
      <c r="K93" s="30"/>
      <c r="L93" s="30"/>
      <c r="M93" s="30"/>
      <c r="N93" s="30"/>
      <c r="O93" s="30"/>
      <c r="P93" s="30"/>
      <c r="Q93" s="58"/>
    </row>
    <row r="94" spans="2:17" s="28" customFormat="1" x14ac:dyDescent="0.2">
      <c r="B94" s="28" t="s">
        <v>137</v>
      </c>
      <c r="C94" s="1">
        <v>18230273</v>
      </c>
      <c r="D94" s="32" t="s">
        <v>62</v>
      </c>
      <c r="G94" s="30">
        <v>0</v>
      </c>
      <c r="H94" s="30">
        <v>0</v>
      </c>
      <c r="I94" s="30">
        <v>0</v>
      </c>
      <c r="J94" s="30">
        <v>0</v>
      </c>
      <c r="K94" s="30">
        <v>2640</v>
      </c>
      <c r="L94" s="30">
        <v>0</v>
      </c>
      <c r="M94" s="30">
        <v>0</v>
      </c>
      <c r="N94" s="30">
        <v>357700</v>
      </c>
      <c r="O94" s="30">
        <v>0</v>
      </c>
      <c r="P94" s="30">
        <v>360340</v>
      </c>
      <c r="Q94" s="58">
        <v>29250</v>
      </c>
    </row>
    <row r="95" spans="2:17" s="28" customFormat="1" x14ac:dyDescent="0.2">
      <c r="C95" s="1"/>
      <c r="D95" s="32"/>
      <c r="G95" s="93">
        <v>0</v>
      </c>
      <c r="H95" s="93">
        <v>0</v>
      </c>
      <c r="I95" s="93">
        <v>0</v>
      </c>
      <c r="J95" s="93">
        <v>0</v>
      </c>
      <c r="K95" s="93">
        <v>12792.889999999998</v>
      </c>
      <c r="L95" s="93">
        <v>0</v>
      </c>
      <c r="M95" s="93">
        <v>0</v>
      </c>
      <c r="N95" s="93">
        <v>13294.46</v>
      </c>
      <c r="O95" s="93">
        <v>0</v>
      </c>
      <c r="P95" s="93">
        <v>26087.35</v>
      </c>
      <c r="Q95" s="96">
        <v>5939</v>
      </c>
    </row>
    <row r="96" spans="2:17" s="28" customFormat="1" x14ac:dyDescent="0.2">
      <c r="C96" s="1"/>
      <c r="D96" s="32"/>
      <c r="G96" s="30"/>
      <c r="H96" s="30"/>
      <c r="I96" s="30"/>
      <c r="J96" s="30"/>
      <c r="K96" s="30"/>
      <c r="L96" s="30"/>
      <c r="M96" s="30"/>
      <c r="N96" s="30"/>
      <c r="O96" s="30"/>
      <c r="P96" s="30"/>
      <c r="Q96" s="58"/>
    </row>
    <row r="97" spans="2:17" s="28" customFormat="1" x14ac:dyDescent="0.2">
      <c r="B97" s="28" t="s">
        <v>137</v>
      </c>
      <c r="C97" s="1">
        <v>18230269</v>
      </c>
      <c r="D97" s="29" t="s">
        <v>63</v>
      </c>
      <c r="G97" s="30">
        <v>0</v>
      </c>
      <c r="H97" s="30">
        <v>0</v>
      </c>
      <c r="I97" s="30">
        <v>0</v>
      </c>
      <c r="J97" s="30">
        <v>0</v>
      </c>
      <c r="K97" s="30">
        <v>0</v>
      </c>
      <c r="L97" s="30">
        <v>0</v>
      </c>
      <c r="M97" s="30">
        <v>0</v>
      </c>
      <c r="N97" s="30">
        <v>0</v>
      </c>
      <c r="O97" s="30">
        <v>0</v>
      </c>
      <c r="P97" s="30">
        <v>0</v>
      </c>
      <c r="Q97" s="58">
        <v>0</v>
      </c>
    </row>
    <row r="98" spans="2:17" s="28" customFormat="1" x14ac:dyDescent="0.2">
      <c r="C98" s="1"/>
      <c r="D98" s="29"/>
      <c r="G98" s="93">
        <v>0</v>
      </c>
      <c r="H98" s="93">
        <v>0</v>
      </c>
      <c r="I98" s="93">
        <v>0</v>
      </c>
      <c r="J98" s="93">
        <v>0</v>
      </c>
      <c r="K98" s="93">
        <v>0</v>
      </c>
      <c r="L98" s="93">
        <v>0</v>
      </c>
      <c r="M98" s="93">
        <v>0</v>
      </c>
      <c r="N98" s="93">
        <v>0</v>
      </c>
      <c r="O98" s="93">
        <v>0</v>
      </c>
      <c r="P98" s="93">
        <v>0</v>
      </c>
      <c r="Q98" s="96">
        <v>0</v>
      </c>
    </row>
    <row r="99" spans="2:17" s="28" customFormat="1" x14ac:dyDescent="0.2">
      <c r="C99" s="1"/>
      <c r="D99" s="29"/>
      <c r="G99" s="30"/>
      <c r="H99" s="30"/>
      <c r="I99" s="30"/>
      <c r="J99" s="30"/>
      <c r="K99" s="30"/>
      <c r="L99" s="30"/>
      <c r="M99" s="30"/>
      <c r="N99" s="30"/>
      <c r="O99" s="30"/>
      <c r="P99" s="30"/>
      <c r="Q99" s="58"/>
    </row>
    <row r="100" spans="2:17" s="20" customFormat="1" x14ac:dyDescent="0.2">
      <c r="C100" s="14"/>
      <c r="E100" s="21"/>
      <c r="F100" s="21" t="s">
        <v>64</v>
      </c>
      <c r="G100" s="7">
        <f t="shared" ref="G100:Q100" si="6">G58+G70+G73+G82</f>
        <v>1039972</v>
      </c>
      <c r="H100" s="7">
        <f t="shared" si="6"/>
        <v>935974.79999999993</v>
      </c>
      <c r="I100" s="7">
        <f t="shared" si="6"/>
        <v>173380</v>
      </c>
      <c r="J100" s="7">
        <f t="shared" si="6"/>
        <v>21575</v>
      </c>
      <c r="K100" s="7">
        <f t="shared" si="6"/>
        <v>1397645.5</v>
      </c>
      <c r="L100" s="7">
        <f t="shared" si="6"/>
        <v>4900</v>
      </c>
      <c r="M100" s="7">
        <f t="shared" si="6"/>
        <v>28500</v>
      </c>
      <c r="N100" s="7">
        <f t="shared" si="6"/>
        <v>4222655</v>
      </c>
      <c r="O100" s="7">
        <f t="shared" si="6"/>
        <v>0</v>
      </c>
      <c r="P100" s="7">
        <f t="shared" si="6"/>
        <v>7824602.3000000007</v>
      </c>
      <c r="Q100" s="55">
        <f t="shared" si="6"/>
        <v>1318200.55</v>
      </c>
    </row>
    <row r="101" spans="2:17" x14ac:dyDescent="0.2">
      <c r="G101" s="93">
        <f t="shared" ref="G101:Q101" si="7">G59+G71+G74+G83</f>
        <v>972837.98</v>
      </c>
      <c r="H101" s="93">
        <f t="shared" si="7"/>
        <v>811230.35</v>
      </c>
      <c r="I101" s="93">
        <f t="shared" si="7"/>
        <v>18661.660000000003</v>
      </c>
      <c r="J101" s="93">
        <f t="shared" si="7"/>
        <v>14555.88</v>
      </c>
      <c r="K101" s="93">
        <f t="shared" si="7"/>
        <v>863562.21</v>
      </c>
      <c r="L101" s="93">
        <f t="shared" si="7"/>
        <v>2908.31</v>
      </c>
      <c r="M101" s="93">
        <f t="shared" si="7"/>
        <v>4947.920000000001</v>
      </c>
      <c r="N101" s="93">
        <f t="shared" si="7"/>
        <v>5780209.7700000005</v>
      </c>
      <c r="O101" s="93">
        <f t="shared" si="7"/>
        <v>-6589.27</v>
      </c>
      <c r="P101" s="93">
        <f t="shared" si="7"/>
        <v>8462324.8099999987</v>
      </c>
      <c r="Q101" s="96">
        <f t="shared" si="7"/>
        <v>1739979.03</v>
      </c>
    </row>
    <row r="102" spans="2:17" s="57" customFormat="1" ht="12" x14ac:dyDescent="0.2">
      <c r="C102" s="88"/>
      <c r="G102" s="25"/>
      <c r="H102" s="25"/>
      <c r="I102" s="25"/>
      <c r="J102" s="25"/>
      <c r="K102" s="25"/>
      <c r="L102" s="25"/>
      <c r="M102" s="25"/>
      <c r="N102" s="25"/>
      <c r="O102" s="25"/>
      <c r="P102" s="25"/>
      <c r="Q102" s="26"/>
    </row>
    <row r="104" spans="2:17" s="61" customFormat="1" x14ac:dyDescent="0.2">
      <c r="B104" s="60" t="s">
        <v>65</v>
      </c>
      <c r="C104" s="59"/>
      <c r="D104" s="62"/>
      <c r="E104" s="62"/>
      <c r="F104" s="62"/>
      <c r="G104" s="63"/>
      <c r="H104" s="63"/>
      <c r="I104" s="63"/>
      <c r="J104" s="63"/>
      <c r="K104" s="63"/>
      <c r="L104" s="63"/>
      <c r="M104" s="63"/>
      <c r="N104" s="63"/>
      <c r="O104" s="63"/>
      <c r="P104" s="63"/>
      <c r="Q104" s="64"/>
    </row>
    <row r="105" spans="2:17" x14ac:dyDescent="0.2">
      <c r="B105" t="s">
        <v>66</v>
      </c>
      <c r="C105" s="33"/>
      <c r="D105" t="s">
        <v>67</v>
      </c>
      <c r="G105" s="2">
        <f>G108</f>
        <v>0</v>
      </c>
      <c r="H105" s="2">
        <f t="shared" ref="H105:Q105" si="8">H108</f>
        <v>0</v>
      </c>
      <c r="I105" s="2">
        <f t="shared" si="8"/>
        <v>0</v>
      </c>
      <c r="J105" s="2">
        <f t="shared" si="8"/>
        <v>0</v>
      </c>
      <c r="K105" s="2">
        <f t="shared" si="8"/>
        <v>0</v>
      </c>
      <c r="L105" s="2">
        <f t="shared" si="8"/>
        <v>0</v>
      </c>
      <c r="M105" s="2">
        <f t="shared" si="8"/>
        <v>0</v>
      </c>
      <c r="N105" s="2">
        <f t="shared" si="8"/>
        <v>0</v>
      </c>
      <c r="O105" s="2">
        <f t="shared" si="8"/>
        <v>0</v>
      </c>
      <c r="P105" s="2">
        <f t="shared" si="8"/>
        <v>0</v>
      </c>
      <c r="Q105" s="54">
        <f t="shared" si="8"/>
        <v>0</v>
      </c>
    </row>
    <row r="106" spans="2:17" x14ac:dyDescent="0.2">
      <c r="C106" s="33"/>
      <c r="G106" s="93"/>
      <c r="H106" s="93"/>
      <c r="I106" s="93"/>
      <c r="J106" s="93"/>
      <c r="K106" s="93"/>
      <c r="L106" s="93"/>
      <c r="M106" s="93"/>
      <c r="N106" s="93"/>
      <c r="O106" s="93"/>
      <c r="P106" s="93"/>
      <c r="Q106" s="94"/>
    </row>
    <row r="107" spans="2:17" x14ac:dyDescent="0.2">
      <c r="Q107" s="54"/>
    </row>
    <row r="108" spans="2:17" x14ac:dyDescent="0.2">
      <c r="B108" s="28" t="s">
        <v>66</v>
      </c>
      <c r="C108" s="1">
        <v>18230255</v>
      </c>
      <c r="D108" s="29" t="s">
        <v>138</v>
      </c>
      <c r="G108" s="30">
        <v>0</v>
      </c>
      <c r="H108" s="30">
        <v>0</v>
      </c>
      <c r="I108" s="30">
        <v>0</v>
      </c>
      <c r="J108" s="30">
        <v>0</v>
      </c>
      <c r="K108" s="30">
        <v>0</v>
      </c>
      <c r="L108" s="30">
        <v>0</v>
      </c>
      <c r="M108" s="30">
        <v>0</v>
      </c>
      <c r="N108" s="30">
        <v>0</v>
      </c>
      <c r="O108" s="30">
        <v>0</v>
      </c>
      <c r="P108" s="30">
        <v>0</v>
      </c>
      <c r="Q108" s="58">
        <v>0</v>
      </c>
    </row>
    <row r="109" spans="2:17" x14ac:dyDescent="0.2">
      <c r="B109" s="28"/>
      <c r="D109" s="29"/>
      <c r="G109" s="93"/>
      <c r="H109" s="93"/>
      <c r="I109" s="93"/>
      <c r="J109" s="93"/>
      <c r="K109" s="93"/>
      <c r="L109" s="93"/>
      <c r="M109" s="93"/>
      <c r="N109" s="93"/>
      <c r="O109" s="93"/>
      <c r="P109" s="93"/>
      <c r="Q109" s="94"/>
    </row>
    <row r="110" spans="2:17" x14ac:dyDescent="0.2">
      <c r="B110" s="28"/>
      <c r="D110" s="29"/>
      <c r="G110" s="30"/>
      <c r="H110" s="30"/>
      <c r="I110" s="30"/>
      <c r="J110" s="30"/>
      <c r="K110" s="30"/>
      <c r="L110" s="30"/>
      <c r="M110" s="30"/>
      <c r="N110" s="30"/>
      <c r="O110" s="30"/>
      <c r="P110" s="30"/>
      <c r="Q110" s="58"/>
    </row>
    <row r="111" spans="2:17" x14ac:dyDescent="0.2">
      <c r="B111" t="s">
        <v>66</v>
      </c>
      <c r="C111" s="14"/>
      <c r="D111" t="s">
        <v>69</v>
      </c>
      <c r="G111" s="2">
        <f>SUM(G114)</f>
        <v>0</v>
      </c>
      <c r="H111" s="2">
        <f t="shared" ref="H111:Q111" si="9">SUM(H114)</f>
        <v>0</v>
      </c>
      <c r="I111" s="2">
        <f t="shared" si="9"/>
        <v>0</v>
      </c>
      <c r="J111" s="2">
        <f t="shared" si="9"/>
        <v>0</v>
      </c>
      <c r="K111" s="2">
        <f t="shared" si="9"/>
        <v>0</v>
      </c>
      <c r="L111" s="2">
        <f t="shared" si="9"/>
        <v>0</v>
      </c>
      <c r="M111" s="2">
        <f t="shared" si="9"/>
        <v>0</v>
      </c>
      <c r="N111" s="2">
        <f t="shared" si="9"/>
        <v>0</v>
      </c>
      <c r="O111" s="2">
        <f t="shared" si="9"/>
        <v>0</v>
      </c>
      <c r="P111" s="2">
        <f t="shared" si="9"/>
        <v>0</v>
      </c>
      <c r="Q111" s="54">
        <f t="shared" si="9"/>
        <v>0</v>
      </c>
    </row>
    <row r="112" spans="2:17" x14ac:dyDescent="0.2">
      <c r="C112" s="24"/>
      <c r="G112" s="93"/>
      <c r="H112" s="93"/>
      <c r="I112" s="93"/>
      <c r="J112" s="93"/>
      <c r="K112" s="93"/>
      <c r="L112" s="93"/>
      <c r="M112" s="93"/>
      <c r="N112" s="93"/>
      <c r="O112" s="93"/>
      <c r="P112" s="93"/>
      <c r="Q112" s="94"/>
    </row>
    <row r="113" spans="2:17" x14ac:dyDescent="0.2">
      <c r="C113" s="24"/>
      <c r="Q113" s="54"/>
    </row>
    <row r="114" spans="2:17" x14ac:dyDescent="0.2">
      <c r="B114" s="28" t="s">
        <v>66</v>
      </c>
      <c r="C114" s="1">
        <v>18231038</v>
      </c>
      <c r="D114" s="29" t="s">
        <v>138</v>
      </c>
      <c r="G114" s="30">
        <v>0</v>
      </c>
      <c r="H114" s="30">
        <v>0</v>
      </c>
      <c r="I114" s="30">
        <v>0</v>
      </c>
      <c r="J114" s="30">
        <v>0</v>
      </c>
      <c r="K114" s="30">
        <v>0</v>
      </c>
      <c r="L114" s="30">
        <v>0</v>
      </c>
      <c r="M114" s="30">
        <v>0</v>
      </c>
      <c r="N114" s="30">
        <v>0</v>
      </c>
      <c r="O114" s="30">
        <v>0</v>
      </c>
      <c r="P114" s="30">
        <v>0</v>
      </c>
      <c r="Q114" s="58">
        <v>0</v>
      </c>
    </row>
    <row r="115" spans="2:17" x14ac:dyDescent="0.2">
      <c r="B115" s="28"/>
      <c r="D115" s="29"/>
      <c r="G115" s="93"/>
      <c r="H115" s="93"/>
      <c r="I115" s="93"/>
      <c r="J115" s="93"/>
      <c r="K115" s="93"/>
      <c r="L115" s="93"/>
      <c r="M115" s="93"/>
      <c r="N115" s="93"/>
      <c r="O115" s="93"/>
      <c r="P115" s="93"/>
      <c r="Q115" s="94"/>
    </row>
    <row r="116" spans="2:17" x14ac:dyDescent="0.2">
      <c r="B116" s="28"/>
      <c r="D116" s="29"/>
      <c r="G116" s="30"/>
      <c r="H116" s="30"/>
      <c r="I116" s="30"/>
      <c r="J116" s="30"/>
      <c r="K116" s="30"/>
      <c r="L116" s="30"/>
      <c r="M116" s="30"/>
      <c r="N116" s="30"/>
      <c r="O116" s="30"/>
      <c r="P116" s="30"/>
      <c r="Q116" s="58"/>
    </row>
    <row r="117" spans="2:17" x14ac:dyDescent="0.2">
      <c r="F117" s="21" t="s">
        <v>70</v>
      </c>
      <c r="G117" s="7">
        <f t="shared" ref="G117:Q117" si="10">G105+G111</f>
        <v>0</v>
      </c>
      <c r="H117" s="7">
        <f t="shared" si="10"/>
        <v>0</v>
      </c>
      <c r="I117" s="7">
        <f t="shared" si="10"/>
        <v>0</v>
      </c>
      <c r="J117" s="7">
        <f t="shared" si="10"/>
        <v>0</v>
      </c>
      <c r="K117" s="7">
        <f t="shared" si="10"/>
        <v>0</v>
      </c>
      <c r="L117" s="7">
        <f t="shared" si="10"/>
        <v>0</v>
      </c>
      <c r="M117" s="7">
        <f t="shared" si="10"/>
        <v>0</v>
      </c>
      <c r="N117" s="7">
        <f t="shared" si="10"/>
        <v>0</v>
      </c>
      <c r="O117" s="7">
        <f t="shared" si="10"/>
        <v>0</v>
      </c>
      <c r="P117" s="7">
        <f t="shared" si="10"/>
        <v>0</v>
      </c>
      <c r="Q117" s="55">
        <f t="shared" si="10"/>
        <v>0</v>
      </c>
    </row>
    <row r="118" spans="2:17" x14ac:dyDescent="0.2">
      <c r="F118" s="21"/>
      <c r="G118" s="93">
        <f t="shared" ref="G118:Q118" si="11">G106+G112</f>
        <v>0</v>
      </c>
      <c r="H118" s="93">
        <f t="shared" si="11"/>
        <v>0</v>
      </c>
      <c r="I118" s="93">
        <f t="shared" si="11"/>
        <v>0</v>
      </c>
      <c r="J118" s="93">
        <f t="shared" si="11"/>
        <v>0</v>
      </c>
      <c r="K118" s="93">
        <f t="shared" si="11"/>
        <v>0</v>
      </c>
      <c r="L118" s="93">
        <f t="shared" si="11"/>
        <v>0</v>
      </c>
      <c r="M118" s="93">
        <f t="shared" si="11"/>
        <v>0</v>
      </c>
      <c r="N118" s="93">
        <f t="shared" si="11"/>
        <v>0</v>
      </c>
      <c r="O118" s="93">
        <f t="shared" si="11"/>
        <v>0</v>
      </c>
      <c r="P118" s="93">
        <f t="shared" si="11"/>
        <v>0</v>
      </c>
      <c r="Q118" s="96">
        <f t="shared" si="11"/>
        <v>0</v>
      </c>
    </row>
    <row r="119" spans="2:17" s="57" customFormat="1" ht="12" x14ac:dyDescent="0.2">
      <c r="C119" s="88"/>
      <c r="G119" s="25"/>
      <c r="H119" s="25"/>
      <c r="I119" s="25"/>
      <c r="J119" s="25"/>
      <c r="K119" s="25"/>
      <c r="L119" s="25"/>
      <c r="M119" s="25"/>
      <c r="N119" s="25"/>
      <c r="O119" s="25"/>
      <c r="P119" s="25"/>
      <c r="Q119" s="26"/>
    </row>
    <row r="120" spans="2:17" x14ac:dyDescent="0.2">
      <c r="F120" s="21"/>
    </row>
    <row r="121" spans="2:17" x14ac:dyDescent="0.2">
      <c r="B121" t="s">
        <v>71</v>
      </c>
    </row>
    <row r="122" spans="2:17" x14ac:dyDescent="0.2">
      <c r="C122" s="1">
        <v>18230660</v>
      </c>
      <c r="D122" t="s">
        <v>139</v>
      </c>
      <c r="G122" s="2">
        <v>0</v>
      </c>
      <c r="H122" s="2">
        <v>0</v>
      </c>
      <c r="I122" s="2">
        <v>0</v>
      </c>
      <c r="J122" s="2">
        <v>0</v>
      </c>
      <c r="K122" s="2">
        <v>1590236</v>
      </c>
      <c r="L122" s="2">
        <v>0</v>
      </c>
      <c r="M122" s="2">
        <v>0</v>
      </c>
      <c r="N122" s="2">
        <v>0</v>
      </c>
      <c r="O122" s="2">
        <v>0</v>
      </c>
      <c r="P122" s="2">
        <v>1590236</v>
      </c>
      <c r="Q122" s="54">
        <v>0</v>
      </c>
    </row>
    <row r="123" spans="2:17" x14ac:dyDescent="0.2">
      <c r="G123" s="93">
        <v>0</v>
      </c>
      <c r="H123" s="93">
        <v>0</v>
      </c>
      <c r="I123" s="93">
        <v>0</v>
      </c>
      <c r="J123" s="93">
        <v>0</v>
      </c>
      <c r="K123" s="93">
        <v>0</v>
      </c>
      <c r="L123" s="93">
        <v>0</v>
      </c>
      <c r="M123" s="93">
        <v>397559.5</v>
      </c>
      <c r="N123" s="93">
        <v>1123924.25</v>
      </c>
      <c r="O123" s="93">
        <v>0</v>
      </c>
      <c r="P123" s="93">
        <v>1521483.75</v>
      </c>
      <c r="Q123" s="96">
        <v>0</v>
      </c>
    </row>
    <row r="124" spans="2:17" x14ac:dyDescent="0.2">
      <c r="Q124" s="54"/>
    </row>
    <row r="125" spans="2:17" x14ac:dyDescent="0.2">
      <c r="C125" s="1">
        <v>18230267</v>
      </c>
      <c r="D125" t="s">
        <v>75</v>
      </c>
      <c r="G125" s="2">
        <v>89212</v>
      </c>
      <c r="H125" s="2">
        <v>80290.8</v>
      </c>
      <c r="I125" s="2">
        <v>15000</v>
      </c>
      <c r="J125" s="2">
        <v>800</v>
      </c>
      <c r="K125" s="2">
        <v>60000</v>
      </c>
      <c r="L125" s="2">
        <v>0</v>
      </c>
      <c r="M125" s="2">
        <v>15000</v>
      </c>
      <c r="N125" s="2">
        <v>26250</v>
      </c>
      <c r="O125" s="2">
        <v>0</v>
      </c>
      <c r="P125" s="2">
        <v>286552.8</v>
      </c>
      <c r="Q125" s="54">
        <v>0</v>
      </c>
    </row>
    <row r="126" spans="2:17" x14ac:dyDescent="0.2">
      <c r="G126" s="93">
        <v>43458.1</v>
      </c>
      <c r="H126" s="93">
        <v>36241.54</v>
      </c>
      <c r="I126" s="93">
        <v>0</v>
      </c>
      <c r="J126" s="93">
        <v>0</v>
      </c>
      <c r="K126" s="93">
        <v>42131.289999999994</v>
      </c>
      <c r="L126" s="93">
        <v>0</v>
      </c>
      <c r="M126" s="93">
        <v>0</v>
      </c>
      <c r="N126" s="93">
        <v>3401</v>
      </c>
      <c r="O126" s="93">
        <v>0</v>
      </c>
      <c r="P126" s="93">
        <v>125231.93</v>
      </c>
      <c r="Q126" s="96">
        <v>0</v>
      </c>
    </row>
    <row r="127" spans="2:17" x14ac:dyDescent="0.2">
      <c r="Q127" s="54"/>
    </row>
    <row r="128" spans="2:17" x14ac:dyDescent="0.2">
      <c r="E128" s="21"/>
      <c r="F128" s="21" t="s">
        <v>78</v>
      </c>
      <c r="G128" s="7">
        <f>G122+G125</f>
        <v>89212</v>
      </c>
      <c r="H128" s="7">
        <f t="shared" ref="H128:Q128" si="12">H122+H125</f>
        <v>80290.8</v>
      </c>
      <c r="I128" s="7">
        <f t="shared" si="12"/>
        <v>15000</v>
      </c>
      <c r="J128" s="7">
        <f t="shared" si="12"/>
        <v>800</v>
      </c>
      <c r="K128" s="7">
        <f t="shared" si="12"/>
        <v>1650236</v>
      </c>
      <c r="L128" s="7">
        <f t="shared" si="12"/>
        <v>0</v>
      </c>
      <c r="M128" s="7">
        <f t="shared" si="12"/>
        <v>15000</v>
      </c>
      <c r="N128" s="7">
        <f t="shared" si="12"/>
        <v>26250</v>
      </c>
      <c r="O128" s="7">
        <f t="shared" si="12"/>
        <v>0</v>
      </c>
      <c r="P128" s="7">
        <f t="shared" si="12"/>
        <v>1876788.8</v>
      </c>
      <c r="Q128" s="65">
        <f t="shared" si="12"/>
        <v>0</v>
      </c>
    </row>
    <row r="129" spans="2:17" x14ac:dyDescent="0.2">
      <c r="E129" s="21"/>
      <c r="F129" s="21"/>
      <c r="G129" s="93">
        <f>G123+G126</f>
        <v>43458.1</v>
      </c>
      <c r="H129" s="93">
        <f t="shared" ref="H129:Q129" si="13">H123+H126</f>
        <v>36241.54</v>
      </c>
      <c r="I129" s="93">
        <f t="shared" si="13"/>
        <v>0</v>
      </c>
      <c r="J129" s="93">
        <f t="shared" si="13"/>
        <v>0</v>
      </c>
      <c r="K129" s="93">
        <f t="shared" si="13"/>
        <v>42131.289999999994</v>
      </c>
      <c r="L129" s="93">
        <f t="shared" si="13"/>
        <v>0</v>
      </c>
      <c r="M129" s="93">
        <f t="shared" si="13"/>
        <v>397559.5</v>
      </c>
      <c r="N129" s="93">
        <f t="shared" si="13"/>
        <v>1127325.25</v>
      </c>
      <c r="O129" s="93">
        <f t="shared" si="13"/>
        <v>0</v>
      </c>
      <c r="P129" s="93">
        <f>P123+P126</f>
        <v>1646715.68</v>
      </c>
      <c r="Q129" s="96">
        <f t="shared" si="13"/>
        <v>0</v>
      </c>
    </row>
    <row r="130" spans="2:17" s="57" customFormat="1" ht="12" x14ac:dyDescent="0.2">
      <c r="C130" s="88"/>
      <c r="G130" s="25"/>
      <c r="H130" s="25"/>
      <c r="I130" s="25"/>
      <c r="J130" s="25"/>
      <c r="K130" s="25"/>
      <c r="L130" s="25"/>
      <c r="M130" s="25"/>
      <c r="N130" s="25"/>
      <c r="O130" s="25"/>
      <c r="P130" s="25"/>
      <c r="Q130" s="26"/>
    </row>
    <row r="131" spans="2:17" x14ac:dyDescent="0.2">
      <c r="C131" s="14"/>
    </row>
    <row r="132" spans="2:17" x14ac:dyDescent="0.2">
      <c r="B132" t="s">
        <v>79</v>
      </c>
      <c r="C132" s="14"/>
    </row>
    <row r="133" spans="2:17" x14ac:dyDescent="0.2">
      <c r="C133" s="1">
        <v>18231005</v>
      </c>
      <c r="D133" t="s">
        <v>80</v>
      </c>
      <c r="G133" s="36">
        <v>68939</v>
      </c>
      <c r="H133" s="36">
        <v>62045.1</v>
      </c>
      <c r="I133" s="36">
        <v>0</v>
      </c>
      <c r="J133" s="36">
        <v>1300</v>
      </c>
      <c r="K133" s="36">
        <v>40300</v>
      </c>
      <c r="L133" s="36">
        <v>0</v>
      </c>
      <c r="M133" s="36">
        <v>0</v>
      </c>
      <c r="N133" s="36">
        <v>0</v>
      </c>
      <c r="O133" s="36">
        <v>0</v>
      </c>
      <c r="P133" s="36">
        <v>172584.1</v>
      </c>
    </row>
    <row r="134" spans="2:17" x14ac:dyDescent="0.2">
      <c r="G134" s="93">
        <v>70986.590000000011</v>
      </c>
      <c r="H134" s="93">
        <v>59221.500000000007</v>
      </c>
      <c r="I134" s="93">
        <v>0</v>
      </c>
      <c r="J134" s="93">
        <v>0</v>
      </c>
      <c r="K134" s="93">
        <v>38282.400000000001</v>
      </c>
      <c r="L134" s="93">
        <v>9.06</v>
      </c>
      <c r="M134" s="93">
        <v>0</v>
      </c>
      <c r="N134" s="93">
        <v>0</v>
      </c>
      <c r="O134" s="93">
        <v>0</v>
      </c>
      <c r="P134" s="93">
        <v>168499.55000000002</v>
      </c>
      <c r="Q134" s="94"/>
    </row>
    <row r="135" spans="2:17" x14ac:dyDescent="0.2">
      <c r="G135" s="36"/>
      <c r="H135" s="36"/>
      <c r="I135" s="36"/>
      <c r="J135" s="36"/>
      <c r="K135" s="36"/>
      <c r="L135" s="36"/>
      <c r="M135" s="36"/>
      <c r="N135" s="36"/>
      <c r="O135" s="36"/>
      <c r="P135" s="36"/>
    </row>
    <row r="136" spans="2:17" x14ac:dyDescent="0.2">
      <c r="C136" s="1">
        <v>18230659</v>
      </c>
      <c r="D136" t="s">
        <v>81</v>
      </c>
      <c r="G136" s="36">
        <v>72447</v>
      </c>
      <c r="H136" s="36">
        <v>65202.3</v>
      </c>
      <c r="I136" s="36">
        <v>0</v>
      </c>
      <c r="J136" s="36">
        <v>3500</v>
      </c>
      <c r="K136" s="36">
        <v>14000</v>
      </c>
      <c r="L136" s="36">
        <v>1000</v>
      </c>
      <c r="M136" s="36">
        <v>0</v>
      </c>
      <c r="N136" s="36">
        <v>0</v>
      </c>
      <c r="O136" s="36">
        <v>0</v>
      </c>
      <c r="P136" s="36">
        <v>156149.29999999999</v>
      </c>
    </row>
    <row r="137" spans="2:17" x14ac:dyDescent="0.2">
      <c r="G137" s="93">
        <v>38518.050000000003</v>
      </c>
      <c r="H137" s="93">
        <v>32165.010000000002</v>
      </c>
      <c r="I137" s="93">
        <v>0</v>
      </c>
      <c r="J137" s="93">
        <v>0</v>
      </c>
      <c r="K137" s="93">
        <v>5804.4500000000007</v>
      </c>
      <c r="L137" s="93">
        <v>0</v>
      </c>
      <c r="M137" s="93">
        <v>0</v>
      </c>
      <c r="N137" s="93">
        <v>0</v>
      </c>
      <c r="O137" s="93">
        <v>0</v>
      </c>
      <c r="P137" s="93">
        <v>76487.509999999995</v>
      </c>
      <c r="Q137" s="94"/>
    </row>
    <row r="138" spans="2:17" x14ac:dyDescent="0.2">
      <c r="G138" s="36"/>
      <c r="H138" s="36"/>
      <c r="I138" s="36"/>
      <c r="J138" s="36"/>
      <c r="K138" s="36"/>
      <c r="L138" s="36"/>
      <c r="M138" s="36"/>
      <c r="N138" s="36"/>
      <c r="O138" s="36"/>
      <c r="P138" s="36"/>
    </row>
    <row r="139" spans="2:17" x14ac:dyDescent="0.2">
      <c r="C139" s="1">
        <v>18230668</v>
      </c>
      <c r="D139" t="s">
        <v>82</v>
      </c>
      <c r="G139" s="36">
        <v>76100</v>
      </c>
      <c r="H139" s="36">
        <v>68490</v>
      </c>
      <c r="I139" s="36">
        <v>0</v>
      </c>
      <c r="J139" s="36">
        <v>2000</v>
      </c>
      <c r="K139" s="36">
        <v>10000</v>
      </c>
      <c r="L139" s="36">
        <v>1000</v>
      </c>
      <c r="M139" s="36">
        <v>0</v>
      </c>
      <c r="N139" s="36">
        <v>0</v>
      </c>
      <c r="O139" s="36">
        <v>0</v>
      </c>
      <c r="P139" s="36">
        <v>157590</v>
      </c>
    </row>
    <row r="140" spans="2:17" x14ac:dyDescent="0.2">
      <c r="G140" s="93">
        <v>32146.389999999996</v>
      </c>
      <c r="H140" s="93">
        <v>26848.2</v>
      </c>
      <c r="I140" s="93">
        <v>0</v>
      </c>
      <c r="J140" s="93">
        <v>78.710000000000008</v>
      </c>
      <c r="K140" s="93">
        <v>0</v>
      </c>
      <c r="L140" s="93">
        <v>0</v>
      </c>
      <c r="M140" s="93">
        <v>0</v>
      </c>
      <c r="N140" s="93">
        <v>0</v>
      </c>
      <c r="O140" s="93">
        <v>0</v>
      </c>
      <c r="P140" s="93">
        <v>59073.299999999996</v>
      </c>
      <c r="Q140" s="94"/>
    </row>
    <row r="141" spans="2:17" x14ac:dyDescent="0.2">
      <c r="G141" s="36"/>
      <c r="H141" s="36"/>
      <c r="I141" s="36"/>
      <c r="J141" s="36"/>
      <c r="K141" s="36"/>
      <c r="L141" s="36"/>
      <c r="M141" s="36"/>
      <c r="N141" s="36"/>
      <c r="O141" s="36"/>
      <c r="P141" s="36"/>
    </row>
    <row r="142" spans="2:17" x14ac:dyDescent="0.2">
      <c r="C142" s="1">
        <v>18230688</v>
      </c>
      <c r="D142" s="37" t="s">
        <v>83</v>
      </c>
      <c r="E142" s="38"/>
      <c r="F142" s="38"/>
      <c r="G142" s="36">
        <v>97370</v>
      </c>
      <c r="H142" s="36">
        <v>87633</v>
      </c>
      <c r="I142" s="36">
        <v>0</v>
      </c>
      <c r="J142" s="36">
        <v>5200</v>
      </c>
      <c r="K142" s="36">
        <v>0</v>
      </c>
      <c r="L142" s="36">
        <v>0</v>
      </c>
      <c r="M142" s="36">
        <v>0</v>
      </c>
      <c r="N142" s="36">
        <v>0</v>
      </c>
      <c r="O142" s="36">
        <v>0</v>
      </c>
      <c r="P142" s="36">
        <v>190203</v>
      </c>
    </row>
    <row r="143" spans="2:17" x14ac:dyDescent="0.2">
      <c r="D143" s="37"/>
      <c r="E143" s="38"/>
      <c r="F143" s="38"/>
      <c r="G143" s="93">
        <v>78401.97</v>
      </c>
      <c r="H143" s="93">
        <v>59170.25</v>
      </c>
      <c r="I143" s="93">
        <v>0</v>
      </c>
      <c r="J143" s="93">
        <v>200.56</v>
      </c>
      <c r="K143" s="93">
        <v>8565.43</v>
      </c>
      <c r="L143" s="93">
        <v>98.61</v>
      </c>
      <c r="M143" s="93">
        <v>0</v>
      </c>
      <c r="N143" s="93">
        <v>0</v>
      </c>
      <c r="O143" s="93">
        <v>0</v>
      </c>
      <c r="P143" s="93">
        <v>146436.81999999998</v>
      </c>
      <c r="Q143" s="94"/>
    </row>
    <row r="144" spans="2:17" x14ac:dyDescent="0.2">
      <c r="D144" s="37"/>
      <c r="E144" s="38"/>
      <c r="F144" s="38"/>
      <c r="G144" s="36"/>
      <c r="H144" s="36"/>
      <c r="I144" s="36"/>
      <c r="J144" s="36"/>
      <c r="K144" s="36"/>
      <c r="L144" s="36"/>
      <c r="M144" s="36"/>
      <c r="N144" s="36"/>
      <c r="O144" s="36"/>
      <c r="P144" s="36"/>
    </row>
    <row r="145" spans="3:17" x14ac:dyDescent="0.2">
      <c r="C145" s="1">
        <v>18230698</v>
      </c>
      <c r="D145" s="38" t="s">
        <v>84</v>
      </c>
      <c r="E145" s="38"/>
      <c r="F145" s="38"/>
      <c r="G145" s="36">
        <v>0</v>
      </c>
      <c r="H145" s="36">
        <v>0</v>
      </c>
      <c r="I145" s="36">
        <v>0</v>
      </c>
      <c r="J145" s="36">
        <v>0</v>
      </c>
      <c r="K145" s="36">
        <v>26000</v>
      </c>
      <c r="L145" s="36">
        <v>0</v>
      </c>
      <c r="M145" s="36">
        <v>0</v>
      </c>
      <c r="N145" s="36">
        <v>0</v>
      </c>
      <c r="O145" s="36">
        <v>0</v>
      </c>
      <c r="P145" s="36">
        <v>26000</v>
      </c>
    </row>
    <row r="146" spans="3:17" x14ac:dyDescent="0.2">
      <c r="D146" s="38"/>
      <c r="E146" s="38"/>
      <c r="F146" s="38"/>
      <c r="G146" s="93">
        <v>0</v>
      </c>
      <c r="H146" s="93">
        <v>0</v>
      </c>
      <c r="I146" s="93">
        <v>0</v>
      </c>
      <c r="J146" s="93">
        <v>0</v>
      </c>
      <c r="K146" s="93">
        <v>0</v>
      </c>
      <c r="L146" s="93">
        <v>0</v>
      </c>
      <c r="M146" s="93">
        <v>6453.5</v>
      </c>
      <c r="N146" s="93">
        <v>0</v>
      </c>
      <c r="O146" s="93">
        <v>0</v>
      </c>
      <c r="P146" s="93">
        <v>6453.5</v>
      </c>
      <c r="Q146" s="94"/>
    </row>
    <row r="147" spans="3:17" x14ac:dyDescent="0.2">
      <c r="D147" s="38"/>
      <c r="E147" s="38"/>
      <c r="F147" s="38"/>
      <c r="G147" s="36"/>
      <c r="H147" s="36"/>
      <c r="I147" s="36"/>
      <c r="J147" s="36"/>
      <c r="K147" s="36"/>
      <c r="L147" s="36"/>
      <c r="M147" s="36"/>
      <c r="N147" s="36"/>
      <c r="O147" s="36"/>
      <c r="P147" s="36"/>
    </row>
    <row r="148" spans="3:17" x14ac:dyDescent="0.2">
      <c r="C148" s="1">
        <v>18230268</v>
      </c>
      <c r="D148" s="37" t="s">
        <v>85</v>
      </c>
      <c r="E148" s="38"/>
      <c r="F148" s="38"/>
      <c r="G148" s="36">
        <v>127900</v>
      </c>
      <c r="H148" s="36">
        <v>115110</v>
      </c>
      <c r="I148" s="36">
        <v>20000</v>
      </c>
      <c r="J148" s="36">
        <v>5000</v>
      </c>
      <c r="K148" s="36">
        <v>60000</v>
      </c>
      <c r="L148" s="36">
        <v>2000</v>
      </c>
      <c r="M148" s="36">
        <v>500</v>
      </c>
      <c r="N148" s="36">
        <v>0</v>
      </c>
      <c r="O148" s="36">
        <v>-330000</v>
      </c>
      <c r="P148" s="36">
        <v>510</v>
      </c>
    </row>
    <row r="149" spans="3:17" x14ac:dyDescent="0.2">
      <c r="D149" s="37"/>
      <c r="E149" s="38"/>
      <c r="F149" s="38"/>
      <c r="G149" s="93">
        <v>110805.81</v>
      </c>
      <c r="H149" s="93">
        <v>92543.44</v>
      </c>
      <c r="I149" s="93">
        <v>19450.349999999999</v>
      </c>
      <c r="J149" s="93">
        <v>103.54000000000002</v>
      </c>
      <c r="K149" s="93">
        <v>44038.83</v>
      </c>
      <c r="L149" s="93">
        <v>259.47999999999996</v>
      </c>
      <c r="M149" s="93">
        <v>0</v>
      </c>
      <c r="N149" s="93">
        <v>0</v>
      </c>
      <c r="O149" s="93">
        <v>-334071.08</v>
      </c>
      <c r="P149" s="93">
        <v>-66869.63</v>
      </c>
      <c r="Q149" s="94"/>
    </row>
    <row r="150" spans="3:17" x14ac:dyDescent="0.2">
      <c r="D150" s="37"/>
      <c r="E150" s="38"/>
      <c r="F150" s="38"/>
      <c r="G150" s="36"/>
      <c r="H150" s="36"/>
      <c r="I150" s="36"/>
      <c r="J150" s="36"/>
      <c r="K150" s="36"/>
      <c r="L150" s="36"/>
      <c r="M150" s="36"/>
      <c r="N150" s="36"/>
      <c r="O150" s="36"/>
      <c r="P150" s="36"/>
    </row>
    <row r="151" spans="3:17" s="28" customFormat="1" x14ac:dyDescent="0.2">
      <c r="C151" s="1">
        <v>18230265</v>
      </c>
      <c r="D151" t="s">
        <v>151</v>
      </c>
      <c r="G151" s="36">
        <v>237225</v>
      </c>
      <c r="H151" s="36">
        <v>213502.5</v>
      </c>
      <c r="I151" s="36">
        <v>0</v>
      </c>
      <c r="J151" s="36">
        <v>0</v>
      </c>
      <c r="K151" s="36">
        <v>56500</v>
      </c>
      <c r="L151" s="36">
        <v>0</v>
      </c>
      <c r="M151" s="36">
        <v>0</v>
      </c>
      <c r="N151" s="36">
        <v>0</v>
      </c>
      <c r="O151" s="36">
        <v>0</v>
      </c>
      <c r="P151" s="36">
        <v>507227.5</v>
      </c>
      <c r="Q151" s="39"/>
    </row>
    <row r="152" spans="3:17" s="28" customFormat="1" x14ac:dyDescent="0.2">
      <c r="C152" s="1">
        <v>18230231</v>
      </c>
      <c r="D152"/>
      <c r="G152" s="93">
        <v>96850.65</v>
      </c>
      <c r="H152" s="93">
        <v>81011.860000000015</v>
      </c>
      <c r="I152" s="93">
        <v>0</v>
      </c>
      <c r="J152" s="93">
        <v>122.76</v>
      </c>
      <c r="K152" s="93">
        <v>276001.8</v>
      </c>
      <c r="L152" s="93">
        <v>0</v>
      </c>
      <c r="M152" s="93">
        <v>0</v>
      </c>
      <c r="N152" s="93">
        <v>0</v>
      </c>
      <c r="O152" s="93">
        <v>0</v>
      </c>
      <c r="P152" s="93">
        <v>453987.06999999995</v>
      </c>
      <c r="Q152" s="94"/>
    </row>
    <row r="153" spans="3:17" s="28" customFormat="1" x14ac:dyDescent="0.2">
      <c r="C153" s="1"/>
      <c r="D153"/>
      <c r="G153" s="36"/>
      <c r="H153" s="36"/>
      <c r="I153" s="36"/>
      <c r="J153" s="36"/>
      <c r="K153" s="36"/>
      <c r="L153" s="36"/>
      <c r="M153" s="36"/>
      <c r="N153" s="36"/>
      <c r="O153" s="36"/>
      <c r="P153" s="36"/>
      <c r="Q153" s="39"/>
    </row>
    <row r="154" spans="3:17" s="28" customFormat="1" x14ac:dyDescent="0.2">
      <c r="C154" s="1">
        <v>18230226</v>
      </c>
      <c r="D154" t="s">
        <v>86</v>
      </c>
      <c r="G154" s="36">
        <v>130585</v>
      </c>
      <c r="H154" s="36">
        <v>117526.5</v>
      </c>
      <c r="I154" s="36">
        <v>0</v>
      </c>
      <c r="J154" s="36">
        <v>5000</v>
      </c>
      <c r="K154" s="36">
        <v>0</v>
      </c>
      <c r="L154" s="36">
        <v>0</v>
      </c>
      <c r="M154" s="36">
        <v>0</v>
      </c>
      <c r="N154" s="36">
        <v>0</v>
      </c>
      <c r="O154" s="36">
        <v>0</v>
      </c>
      <c r="P154" s="36">
        <v>253111.5</v>
      </c>
      <c r="Q154" s="39"/>
    </row>
    <row r="155" spans="3:17" s="28" customFormat="1" x14ac:dyDescent="0.2">
      <c r="C155" s="1"/>
      <c r="D155"/>
      <c r="G155" s="93">
        <v>95633.00999999998</v>
      </c>
      <c r="H155" s="93">
        <v>80019.960000000006</v>
      </c>
      <c r="I155" s="93">
        <v>0</v>
      </c>
      <c r="J155" s="93">
        <v>0</v>
      </c>
      <c r="K155" s="93">
        <v>0</v>
      </c>
      <c r="L155" s="93">
        <v>0</v>
      </c>
      <c r="M155" s="93">
        <v>0</v>
      </c>
      <c r="N155" s="93">
        <v>0</v>
      </c>
      <c r="O155" s="93">
        <v>0</v>
      </c>
      <c r="P155" s="93">
        <v>175652.96999999997</v>
      </c>
      <c r="Q155" s="94"/>
    </row>
    <row r="156" spans="3:17" s="28" customFormat="1" x14ac:dyDescent="0.2">
      <c r="C156" s="1"/>
      <c r="D156"/>
      <c r="G156" s="36"/>
      <c r="H156" s="36"/>
      <c r="I156" s="36"/>
      <c r="J156" s="36"/>
      <c r="K156" s="36"/>
      <c r="L156" s="36"/>
      <c r="M156" s="36"/>
      <c r="N156" s="36"/>
      <c r="O156" s="36"/>
      <c r="P156" s="36"/>
      <c r="Q156" s="39"/>
    </row>
    <row r="157" spans="3:17" s="28" customFormat="1" x14ac:dyDescent="0.2">
      <c r="C157" s="1">
        <v>18230230</v>
      </c>
      <c r="D157" t="s">
        <v>87</v>
      </c>
      <c r="G157" s="36">
        <v>0</v>
      </c>
      <c r="H157" s="36">
        <v>0</v>
      </c>
      <c r="I157" s="36">
        <v>0</v>
      </c>
      <c r="J157" s="36">
        <v>0</v>
      </c>
      <c r="K157" s="36">
        <v>39620</v>
      </c>
      <c r="L157" s="36">
        <v>4015</v>
      </c>
      <c r="M157" s="36">
        <v>0</v>
      </c>
      <c r="N157" s="36">
        <v>0</v>
      </c>
      <c r="O157" s="36">
        <v>0</v>
      </c>
      <c r="P157" s="36">
        <v>43635</v>
      </c>
      <c r="Q157" s="39"/>
    </row>
    <row r="158" spans="3:17" s="28" customFormat="1" x14ac:dyDescent="0.2">
      <c r="C158" s="1"/>
      <c r="D158"/>
      <c r="G158" s="93">
        <v>0</v>
      </c>
      <c r="H158" s="93">
        <v>0</v>
      </c>
      <c r="I158" s="93">
        <v>0</v>
      </c>
      <c r="J158" s="93">
        <v>0</v>
      </c>
      <c r="K158" s="93">
        <v>0</v>
      </c>
      <c r="L158" s="93">
        <v>0</v>
      </c>
      <c r="M158" s="93">
        <v>0</v>
      </c>
      <c r="N158" s="93">
        <v>0</v>
      </c>
      <c r="O158" s="93">
        <v>0</v>
      </c>
      <c r="P158" s="93">
        <v>0</v>
      </c>
      <c r="Q158" s="94"/>
    </row>
    <row r="159" spans="3:17" s="28" customFormat="1" x14ac:dyDescent="0.2">
      <c r="C159" s="1"/>
      <c r="D159"/>
      <c r="G159" s="36"/>
      <c r="H159" s="36"/>
      <c r="I159" s="36"/>
      <c r="J159" s="36"/>
      <c r="K159" s="36"/>
      <c r="L159" s="36"/>
      <c r="M159" s="36"/>
      <c r="N159" s="36"/>
      <c r="O159" s="36"/>
      <c r="P159" s="36"/>
      <c r="Q159" s="39"/>
    </row>
    <row r="160" spans="3:17" x14ac:dyDescent="0.2">
      <c r="C160" s="1">
        <v>18230227</v>
      </c>
      <c r="D160" t="s">
        <v>88</v>
      </c>
      <c r="G160" s="36">
        <v>96105</v>
      </c>
      <c r="H160" s="36">
        <v>86494.5</v>
      </c>
      <c r="I160" s="36">
        <v>2600</v>
      </c>
      <c r="J160" s="36">
        <v>3647</v>
      </c>
      <c r="K160" s="36">
        <v>2600</v>
      </c>
      <c r="L160" s="36">
        <v>3347</v>
      </c>
      <c r="M160" s="36">
        <v>0</v>
      </c>
      <c r="N160" s="36">
        <v>0</v>
      </c>
      <c r="O160" s="36">
        <v>0</v>
      </c>
      <c r="P160" s="36">
        <v>194793.5</v>
      </c>
    </row>
    <row r="161" spans="3:17" x14ac:dyDescent="0.2">
      <c r="G161" s="93">
        <v>82693.439999999988</v>
      </c>
      <c r="H161" s="93">
        <v>68977.109999999986</v>
      </c>
      <c r="I161" s="93">
        <v>2110.09</v>
      </c>
      <c r="J161" s="93">
        <v>880.29000000000008</v>
      </c>
      <c r="K161" s="93">
        <v>0</v>
      </c>
      <c r="L161" s="93">
        <v>2139.54</v>
      </c>
      <c r="M161" s="93">
        <v>0</v>
      </c>
      <c r="N161" s="93">
        <v>0</v>
      </c>
      <c r="O161" s="93">
        <v>0</v>
      </c>
      <c r="P161" s="93">
        <v>156800.47</v>
      </c>
      <c r="Q161" s="94"/>
    </row>
    <row r="162" spans="3:17" x14ac:dyDescent="0.2">
      <c r="G162" s="36"/>
      <c r="H162" s="36"/>
      <c r="I162" s="36"/>
      <c r="J162" s="36"/>
      <c r="K162" s="36"/>
      <c r="L162" s="36"/>
      <c r="M162" s="36"/>
      <c r="N162" s="36"/>
      <c r="O162" s="36"/>
      <c r="P162" s="36"/>
    </row>
    <row r="163" spans="3:17" s="28" customFormat="1" x14ac:dyDescent="0.2">
      <c r="C163" s="14"/>
      <c r="D163" s="66" t="s">
        <v>89</v>
      </c>
      <c r="G163" s="2">
        <f>G166+G169+G172+G175</f>
        <v>157883</v>
      </c>
      <c r="H163" s="2">
        <f t="shared" ref="H163:P164" si="14">H166+H169+H172+H175</f>
        <v>142094.70000000001</v>
      </c>
      <c r="I163" s="2">
        <f t="shared" si="14"/>
        <v>137500</v>
      </c>
      <c r="J163" s="2">
        <f t="shared" si="14"/>
        <v>2750</v>
      </c>
      <c r="K163" s="2">
        <f t="shared" si="14"/>
        <v>244060.96999999997</v>
      </c>
      <c r="L163" s="2">
        <f t="shared" si="14"/>
        <v>0</v>
      </c>
      <c r="M163" s="2">
        <f t="shared" si="14"/>
        <v>0</v>
      </c>
      <c r="N163" s="2">
        <f t="shared" si="14"/>
        <v>0</v>
      </c>
      <c r="O163" s="2">
        <f t="shared" si="14"/>
        <v>0</v>
      </c>
      <c r="P163" s="2">
        <f t="shared" si="14"/>
        <v>684288.66999999993</v>
      </c>
      <c r="Q163" s="39"/>
    </row>
    <row r="164" spans="3:17" s="28" customFormat="1" x14ac:dyDescent="0.2">
      <c r="C164" s="24"/>
      <c r="D164" s="66"/>
      <c r="G164" s="93">
        <f>G167+G170+G173+G176</f>
        <v>133209.98000000001</v>
      </c>
      <c r="H164" s="93">
        <f t="shared" si="14"/>
        <v>111331.18999999999</v>
      </c>
      <c r="I164" s="93">
        <f t="shared" si="14"/>
        <v>90205.87999999999</v>
      </c>
      <c r="J164" s="93">
        <f t="shared" si="14"/>
        <v>1344.83</v>
      </c>
      <c r="K164" s="93">
        <f t="shared" si="14"/>
        <v>228258.34999999998</v>
      </c>
      <c r="L164" s="93">
        <f t="shared" si="14"/>
        <v>439.9</v>
      </c>
      <c r="M164" s="93">
        <f t="shared" si="14"/>
        <v>0</v>
      </c>
      <c r="N164" s="93">
        <f t="shared" si="14"/>
        <v>0</v>
      </c>
      <c r="O164" s="93">
        <f t="shared" si="14"/>
        <v>0</v>
      </c>
      <c r="P164" s="93">
        <f t="shared" si="14"/>
        <v>564790.13</v>
      </c>
      <c r="Q164" s="94"/>
    </row>
    <row r="165" spans="3:17" s="28" customFormat="1" x14ac:dyDescent="0.2">
      <c r="C165" s="24"/>
      <c r="D165" s="66"/>
      <c r="G165" s="2"/>
      <c r="H165" s="2"/>
      <c r="I165" s="2"/>
      <c r="J165" s="2"/>
      <c r="K165" s="2"/>
      <c r="L165" s="2"/>
      <c r="M165" s="2"/>
      <c r="N165" s="2"/>
      <c r="O165" s="2"/>
      <c r="P165" s="2"/>
      <c r="Q165" s="39"/>
    </row>
    <row r="166" spans="3:17" s="28" customFormat="1" x14ac:dyDescent="0.2">
      <c r="C166" s="1">
        <v>18230228</v>
      </c>
      <c r="D166" s="67" t="s">
        <v>90</v>
      </c>
      <c r="G166" s="40">
        <v>0</v>
      </c>
      <c r="H166" s="40">
        <v>0</v>
      </c>
      <c r="I166" s="40">
        <v>0</v>
      </c>
      <c r="J166" s="40">
        <v>0</v>
      </c>
      <c r="K166" s="40">
        <v>0</v>
      </c>
      <c r="L166" s="40">
        <v>0</v>
      </c>
      <c r="M166" s="40">
        <v>0</v>
      </c>
      <c r="N166" s="40">
        <v>0</v>
      </c>
      <c r="O166" s="40">
        <v>0</v>
      </c>
      <c r="P166" s="40">
        <v>0</v>
      </c>
    </row>
    <row r="167" spans="3:17" s="28" customFormat="1" x14ac:dyDescent="0.2">
      <c r="C167" s="1"/>
      <c r="D167" s="67"/>
      <c r="G167" s="93">
        <v>34491.980000000003</v>
      </c>
      <c r="H167" s="93">
        <v>28774.73</v>
      </c>
      <c r="I167" s="93">
        <v>0</v>
      </c>
      <c r="J167" s="93">
        <v>0</v>
      </c>
      <c r="K167" s="93">
        <v>0</v>
      </c>
      <c r="L167" s="93">
        <v>0</v>
      </c>
      <c r="M167" s="93">
        <v>0</v>
      </c>
      <c r="N167" s="93">
        <v>0</v>
      </c>
      <c r="O167" s="93">
        <v>0</v>
      </c>
      <c r="P167" s="93">
        <v>63266.710000000006</v>
      </c>
      <c r="Q167" s="94"/>
    </row>
    <row r="168" spans="3:17" s="28" customFormat="1" x14ac:dyDescent="0.2">
      <c r="C168" s="1"/>
      <c r="D168" s="67"/>
      <c r="G168" s="40"/>
      <c r="H168" s="40"/>
      <c r="I168" s="40"/>
      <c r="J168" s="40"/>
      <c r="K168" s="40"/>
      <c r="L168" s="40"/>
      <c r="M168" s="40"/>
      <c r="N168" s="40"/>
      <c r="O168" s="40"/>
      <c r="P168" s="40"/>
    </row>
    <row r="169" spans="3:17" s="28" customFormat="1" x14ac:dyDescent="0.2">
      <c r="C169" s="1">
        <v>18230271</v>
      </c>
      <c r="D169" s="67" t="s">
        <v>91</v>
      </c>
      <c r="G169" s="40">
        <v>17445</v>
      </c>
      <c r="H169" s="40">
        <v>15700.5</v>
      </c>
      <c r="I169" s="40">
        <v>0</v>
      </c>
      <c r="J169" s="40">
        <v>0</v>
      </c>
      <c r="K169" s="40">
        <v>72404.039999999994</v>
      </c>
      <c r="L169" s="40">
        <v>0</v>
      </c>
      <c r="M169" s="40">
        <v>0</v>
      </c>
      <c r="N169" s="40">
        <v>0</v>
      </c>
      <c r="O169" s="40">
        <v>0</v>
      </c>
      <c r="P169" s="40">
        <v>105549.54</v>
      </c>
    </row>
    <row r="170" spans="3:17" s="28" customFormat="1" x14ac:dyDescent="0.2">
      <c r="C170" s="1"/>
      <c r="D170" s="67"/>
      <c r="G170" s="93">
        <v>5899.5400000000009</v>
      </c>
      <c r="H170" s="93">
        <v>4921.1600000000008</v>
      </c>
      <c r="I170" s="93">
        <v>0</v>
      </c>
      <c r="J170" s="93">
        <v>0</v>
      </c>
      <c r="K170" s="93">
        <v>58166.34</v>
      </c>
      <c r="L170" s="93">
        <v>0</v>
      </c>
      <c r="M170" s="93">
        <v>0</v>
      </c>
      <c r="N170" s="93">
        <v>0</v>
      </c>
      <c r="O170" s="93">
        <v>0</v>
      </c>
      <c r="P170" s="93">
        <v>68987.039999999994</v>
      </c>
      <c r="Q170" s="94"/>
    </row>
    <row r="171" spans="3:17" s="28" customFormat="1" x14ac:dyDescent="0.2">
      <c r="C171" s="1"/>
      <c r="D171" s="67"/>
      <c r="G171" s="40"/>
      <c r="H171" s="40"/>
      <c r="I171" s="40"/>
      <c r="J171" s="40"/>
      <c r="K171" s="40"/>
      <c r="L171" s="40"/>
      <c r="M171" s="40"/>
      <c r="N171" s="40"/>
      <c r="O171" s="40"/>
      <c r="P171" s="40"/>
    </row>
    <row r="172" spans="3:17" s="28" customFormat="1" x14ac:dyDescent="0.2">
      <c r="C172" s="1">
        <v>18230272</v>
      </c>
      <c r="D172" s="67" t="s">
        <v>92</v>
      </c>
      <c r="G172" s="30">
        <v>30000</v>
      </c>
      <c r="H172" s="30">
        <v>27000</v>
      </c>
      <c r="I172" s="30">
        <v>0</v>
      </c>
      <c r="J172" s="30">
        <v>250</v>
      </c>
      <c r="K172" s="30">
        <v>111656.93</v>
      </c>
      <c r="L172" s="30">
        <v>0</v>
      </c>
      <c r="M172" s="30">
        <v>0</v>
      </c>
      <c r="N172" s="30">
        <v>0</v>
      </c>
      <c r="O172" s="30">
        <v>0</v>
      </c>
      <c r="P172" s="30">
        <v>168906.93</v>
      </c>
    </row>
    <row r="173" spans="3:17" s="28" customFormat="1" x14ac:dyDescent="0.2">
      <c r="C173" s="1"/>
      <c r="D173" s="67"/>
      <c r="G173" s="93">
        <v>11536.85</v>
      </c>
      <c r="H173" s="93">
        <v>9622.880000000001</v>
      </c>
      <c r="I173" s="93">
        <v>0</v>
      </c>
      <c r="J173" s="93">
        <v>0</v>
      </c>
      <c r="K173" s="93">
        <v>108640.81</v>
      </c>
      <c r="L173" s="93">
        <v>0</v>
      </c>
      <c r="M173" s="93">
        <v>0</v>
      </c>
      <c r="N173" s="93">
        <v>0</v>
      </c>
      <c r="O173" s="93">
        <v>0</v>
      </c>
      <c r="P173" s="93">
        <v>129800.54000000001</v>
      </c>
      <c r="Q173" s="94"/>
    </row>
    <row r="174" spans="3:17" s="28" customFormat="1" x14ac:dyDescent="0.2">
      <c r="C174" s="1"/>
      <c r="D174" s="67"/>
      <c r="G174" s="30"/>
      <c r="H174" s="30"/>
      <c r="I174" s="30"/>
      <c r="J174" s="30"/>
      <c r="K174" s="30"/>
      <c r="L174" s="30"/>
      <c r="M174" s="30"/>
      <c r="N174" s="30"/>
      <c r="O174" s="30"/>
      <c r="P174" s="30"/>
    </row>
    <row r="175" spans="3:17" s="28" customFormat="1" x14ac:dyDescent="0.2">
      <c r="C175" s="1">
        <v>18230662</v>
      </c>
      <c r="D175" s="67" t="s">
        <v>93</v>
      </c>
      <c r="G175" s="40">
        <v>110438</v>
      </c>
      <c r="H175" s="40">
        <v>99394.2</v>
      </c>
      <c r="I175" s="40">
        <v>137500</v>
      </c>
      <c r="J175" s="40">
        <v>2500</v>
      </c>
      <c r="K175" s="40">
        <v>60000</v>
      </c>
      <c r="L175" s="40">
        <v>0</v>
      </c>
      <c r="M175" s="40">
        <v>0</v>
      </c>
      <c r="N175" s="40">
        <v>0</v>
      </c>
      <c r="O175" s="40">
        <v>0</v>
      </c>
      <c r="P175" s="40">
        <v>409832.2</v>
      </c>
    </row>
    <row r="176" spans="3:17" s="28" customFormat="1" x14ac:dyDescent="0.2">
      <c r="C176" s="1"/>
      <c r="D176" s="67"/>
      <c r="G176" s="93">
        <v>81281.610000000015</v>
      </c>
      <c r="H176" s="93">
        <v>68012.419999999984</v>
      </c>
      <c r="I176" s="93">
        <v>90205.87999999999</v>
      </c>
      <c r="J176" s="93">
        <v>1344.83</v>
      </c>
      <c r="K176" s="93">
        <v>61451.19999999999</v>
      </c>
      <c r="L176" s="93">
        <v>439.9</v>
      </c>
      <c r="M176" s="93">
        <v>0</v>
      </c>
      <c r="N176" s="93">
        <v>0</v>
      </c>
      <c r="O176" s="93">
        <v>0</v>
      </c>
      <c r="P176" s="93">
        <v>302735.83999999997</v>
      </c>
      <c r="Q176" s="94"/>
    </row>
    <row r="177" spans="2:17" s="28" customFormat="1" x14ac:dyDescent="0.2">
      <c r="C177" s="1"/>
      <c r="D177" s="67"/>
      <c r="G177" s="40"/>
      <c r="H177" s="40"/>
      <c r="I177" s="40"/>
      <c r="J177" s="40"/>
      <c r="K177" s="40"/>
      <c r="L177" s="40"/>
      <c r="M177" s="40"/>
      <c r="N177" s="40"/>
      <c r="O177" s="40"/>
      <c r="P177" s="40"/>
    </row>
    <row r="178" spans="2:17" s="28" customFormat="1" x14ac:dyDescent="0.2">
      <c r="C178" s="1">
        <v>18230224</v>
      </c>
      <c r="D178" t="s">
        <v>94</v>
      </c>
      <c r="G178" s="36">
        <v>92280</v>
      </c>
      <c r="H178" s="36">
        <v>83052</v>
      </c>
      <c r="I178" s="36">
        <v>143000</v>
      </c>
      <c r="J178" s="36">
        <v>0</v>
      </c>
      <c r="K178" s="36">
        <v>5460</v>
      </c>
      <c r="L178" s="36">
        <v>0</v>
      </c>
      <c r="M178" s="36">
        <v>0</v>
      </c>
      <c r="N178" s="36">
        <v>0</v>
      </c>
      <c r="O178" s="36">
        <v>0</v>
      </c>
      <c r="P178" s="36">
        <v>323792</v>
      </c>
      <c r="Q178" s="39"/>
    </row>
    <row r="179" spans="2:17" s="28" customFormat="1" x14ac:dyDescent="0.2">
      <c r="C179" s="1"/>
      <c r="D179"/>
      <c r="G179" s="93">
        <v>47770.590000000004</v>
      </c>
      <c r="H179" s="93">
        <v>39816.479999999996</v>
      </c>
      <c r="I179" s="93">
        <v>159529.06</v>
      </c>
      <c r="J179" s="93">
        <v>0</v>
      </c>
      <c r="K179" s="93">
        <v>33052.129999999997</v>
      </c>
      <c r="L179" s="93">
        <v>6120.7199999999993</v>
      </c>
      <c r="M179" s="93">
        <v>0</v>
      </c>
      <c r="N179" s="93">
        <v>0</v>
      </c>
      <c r="O179" s="93">
        <v>0</v>
      </c>
      <c r="P179" s="93">
        <v>286288.98</v>
      </c>
      <c r="Q179" s="94"/>
    </row>
    <row r="180" spans="2:17" s="28" customFormat="1" x14ac:dyDescent="0.2">
      <c r="C180" s="1"/>
      <c r="D180"/>
      <c r="G180" s="36"/>
      <c r="H180" s="36"/>
      <c r="I180" s="36"/>
      <c r="J180" s="36"/>
      <c r="K180" s="36"/>
      <c r="L180" s="36"/>
      <c r="M180" s="36"/>
      <c r="N180" s="36"/>
      <c r="O180" s="36"/>
      <c r="P180" s="36"/>
      <c r="Q180" s="39"/>
    </row>
    <row r="181" spans="2:17" s="28" customFormat="1" x14ac:dyDescent="0.2">
      <c r="C181" s="1">
        <v>18230225</v>
      </c>
      <c r="D181" t="s">
        <v>95</v>
      </c>
      <c r="G181" s="36">
        <v>59723</v>
      </c>
      <c r="H181" s="36">
        <v>53750.7</v>
      </c>
      <c r="I181" s="36">
        <v>0</v>
      </c>
      <c r="J181" s="36">
        <v>0</v>
      </c>
      <c r="K181" s="36">
        <v>0</v>
      </c>
      <c r="L181" s="36">
        <v>0</v>
      </c>
      <c r="M181" s="36">
        <v>0</v>
      </c>
      <c r="N181" s="36">
        <v>0</v>
      </c>
      <c r="O181" s="36">
        <v>0</v>
      </c>
      <c r="P181" s="36">
        <v>113473.7</v>
      </c>
      <c r="Q181" s="39"/>
    </row>
    <row r="182" spans="2:17" s="28" customFormat="1" x14ac:dyDescent="0.2">
      <c r="C182" s="1"/>
      <c r="D182"/>
      <c r="G182" s="93">
        <v>15169.87</v>
      </c>
      <c r="H182" s="93">
        <v>12644.8</v>
      </c>
      <c r="I182" s="93">
        <v>2854.7900000000004</v>
      </c>
      <c r="J182" s="93">
        <v>63.56</v>
      </c>
      <c r="K182" s="93">
        <v>56499.28</v>
      </c>
      <c r="L182" s="93">
        <v>10103.490000000002</v>
      </c>
      <c r="M182" s="93">
        <v>199.27</v>
      </c>
      <c r="N182" s="93">
        <v>0</v>
      </c>
      <c r="O182" s="93">
        <v>0</v>
      </c>
      <c r="P182" s="93">
        <v>97535.060000000012</v>
      </c>
      <c r="Q182" s="94"/>
    </row>
    <row r="183" spans="2:17" s="28" customFormat="1" x14ac:dyDescent="0.2">
      <c r="C183" s="1"/>
      <c r="D183"/>
      <c r="G183" s="36"/>
      <c r="H183" s="36"/>
      <c r="I183" s="36"/>
      <c r="J183" s="36"/>
      <c r="K183" s="36"/>
      <c r="L183" s="36"/>
      <c r="M183" s="36"/>
      <c r="N183" s="36"/>
      <c r="O183" s="36"/>
      <c r="P183" s="36"/>
      <c r="Q183" s="39"/>
    </row>
    <row r="184" spans="2:17" s="20" customFormat="1" x14ac:dyDescent="0.2">
      <c r="C184" s="14"/>
      <c r="E184" s="21"/>
      <c r="F184" s="21" t="s">
        <v>96</v>
      </c>
      <c r="G184" s="7">
        <f>G133+G136+G139+G142+G145+G148+G151+G154+G157+G160+G163+G178+G181</f>
        <v>1216557</v>
      </c>
      <c r="H184" s="7">
        <f t="shared" ref="H184:Q185" si="15">H133+H136+H139+H142+H145+H148+H151+H154+H157+H160+H163+H178+H181</f>
        <v>1094901.3</v>
      </c>
      <c r="I184" s="7">
        <f t="shared" si="15"/>
        <v>303100</v>
      </c>
      <c r="J184" s="7">
        <f t="shared" si="15"/>
        <v>28397</v>
      </c>
      <c r="K184" s="7">
        <f t="shared" si="15"/>
        <v>498540.97</v>
      </c>
      <c r="L184" s="7">
        <f t="shared" si="15"/>
        <v>11362</v>
      </c>
      <c r="M184" s="7">
        <f t="shared" si="15"/>
        <v>500</v>
      </c>
      <c r="N184" s="7">
        <f t="shared" si="15"/>
        <v>0</v>
      </c>
      <c r="O184" s="7">
        <f t="shared" si="15"/>
        <v>-330000</v>
      </c>
      <c r="P184" s="7">
        <f t="shared" si="15"/>
        <v>2823358.27</v>
      </c>
      <c r="Q184" s="34">
        <f t="shared" si="15"/>
        <v>0</v>
      </c>
    </row>
    <row r="185" spans="2:17" x14ac:dyDescent="0.2">
      <c r="C185" s="68"/>
      <c r="G185" s="93">
        <f>G134+G137+G140+G143+G146+G149+G152+G155+G158+G161+G164+G179+G182</f>
        <v>802186.34999999986</v>
      </c>
      <c r="H185" s="93">
        <f t="shared" si="15"/>
        <v>663749.80000000005</v>
      </c>
      <c r="I185" s="93">
        <f t="shared" si="15"/>
        <v>274150.17</v>
      </c>
      <c r="J185" s="93">
        <f t="shared" si="15"/>
        <v>2794.25</v>
      </c>
      <c r="K185" s="93">
        <f t="shared" si="15"/>
        <v>690502.67</v>
      </c>
      <c r="L185" s="93">
        <f t="shared" si="15"/>
        <v>19170.800000000003</v>
      </c>
      <c r="M185" s="93">
        <f t="shared" si="15"/>
        <v>6652.77</v>
      </c>
      <c r="N185" s="93">
        <f t="shared" si="15"/>
        <v>0</v>
      </c>
      <c r="O185" s="93">
        <f t="shared" si="15"/>
        <v>-334071.08</v>
      </c>
      <c r="P185" s="93">
        <f t="shared" si="15"/>
        <v>2125135.73</v>
      </c>
      <c r="Q185" s="96">
        <f t="shared" si="15"/>
        <v>0</v>
      </c>
    </row>
    <row r="186" spans="2:17" s="57" customFormat="1" ht="12" x14ac:dyDescent="0.2">
      <c r="C186" s="88"/>
      <c r="G186" s="25"/>
      <c r="H186" s="25"/>
      <c r="I186" s="25"/>
      <c r="J186" s="25"/>
      <c r="K186" s="25"/>
      <c r="L186" s="25"/>
      <c r="M186" s="25"/>
      <c r="N186" s="25"/>
      <c r="O186" s="25"/>
      <c r="P186" s="25"/>
      <c r="Q186" s="26"/>
    </row>
    <row r="187" spans="2:17" x14ac:dyDescent="0.2">
      <c r="C187" s="42"/>
    </row>
    <row r="188" spans="2:17" x14ac:dyDescent="0.2">
      <c r="B188" t="s">
        <v>140</v>
      </c>
      <c r="C188" s="14"/>
    </row>
    <row r="189" spans="2:17" x14ac:dyDescent="0.2">
      <c r="C189" s="1">
        <v>18230264</v>
      </c>
      <c r="D189" t="s">
        <v>98</v>
      </c>
      <c r="G189" s="36">
        <v>13910</v>
      </c>
      <c r="H189" s="36">
        <v>12519</v>
      </c>
      <c r="I189" s="36">
        <v>0</v>
      </c>
      <c r="J189" s="36">
        <v>0</v>
      </c>
      <c r="K189" s="36">
        <v>11000</v>
      </c>
      <c r="L189" s="36">
        <v>0</v>
      </c>
      <c r="M189" s="36">
        <v>0</v>
      </c>
      <c r="N189" s="36">
        <v>0</v>
      </c>
      <c r="O189" s="36">
        <v>0</v>
      </c>
      <c r="P189" s="36">
        <v>37429</v>
      </c>
    </row>
    <row r="190" spans="2:17" x14ac:dyDescent="0.2">
      <c r="G190" s="93">
        <v>11071.760000000002</v>
      </c>
      <c r="H190" s="93">
        <v>9233.32</v>
      </c>
      <c r="I190" s="93">
        <v>0</v>
      </c>
      <c r="J190" s="93">
        <v>0</v>
      </c>
      <c r="K190" s="93">
        <v>62319.100000000006</v>
      </c>
      <c r="L190" s="93">
        <v>0</v>
      </c>
      <c r="M190" s="93">
        <v>0</v>
      </c>
      <c r="N190" s="93">
        <v>0</v>
      </c>
      <c r="O190" s="93">
        <v>0</v>
      </c>
      <c r="P190" s="93">
        <v>82624.180000000008</v>
      </c>
      <c r="Q190" s="94"/>
    </row>
    <row r="191" spans="2:17" x14ac:dyDescent="0.2">
      <c r="G191" s="36"/>
      <c r="H191" s="36"/>
      <c r="I191" s="36"/>
      <c r="J191" s="36"/>
      <c r="K191" s="36"/>
      <c r="L191" s="36"/>
      <c r="M191" s="36"/>
      <c r="N191" s="36"/>
      <c r="O191" s="36"/>
      <c r="P191" s="36"/>
    </row>
    <row r="192" spans="2:17" x14ac:dyDescent="0.2">
      <c r="C192" s="1">
        <v>18230261</v>
      </c>
      <c r="D192" t="s">
        <v>99</v>
      </c>
      <c r="G192" s="36">
        <v>56791</v>
      </c>
      <c r="H192" s="36">
        <v>51111.9</v>
      </c>
      <c r="I192" s="36">
        <v>0</v>
      </c>
      <c r="J192" s="36">
        <v>975</v>
      </c>
      <c r="K192" s="36">
        <v>0</v>
      </c>
      <c r="L192" s="36">
        <v>0</v>
      </c>
      <c r="M192" s="36">
        <v>0</v>
      </c>
      <c r="N192" s="36">
        <v>0</v>
      </c>
      <c r="O192" s="36">
        <v>0</v>
      </c>
      <c r="P192" s="36">
        <v>108877.9</v>
      </c>
    </row>
    <row r="193" spans="2:17" x14ac:dyDescent="0.2">
      <c r="G193" s="93">
        <v>31581.47</v>
      </c>
      <c r="H193" s="93">
        <v>26327.29</v>
      </c>
      <c r="I193" s="93">
        <v>0</v>
      </c>
      <c r="J193" s="93">
        <v>741.8599999999999</v>
      </c>
      <c r="K193" s="93">
        <v>0</v>
      </c>
      <c r="L193" s="93">
        <v>0</v>
      </c>
      <c r="M193" s="93">
        <v>0</v>
      </c>
      <c r="N193" s="93">
        <v>0</v>
      </c>
      <c r="O193" s="93">
        <v>0</v>
      </c>
      <c r="P193" s="93">
        <v>58650.62</v>
      </c>
      <c r="Q193" s="94"/>
    </row>
    <row r="194" spans="2:17" x14ac:dyDescent="0.2">
      <c r="G194" s="36"/>
      <c r="H194" s="36"/>
      <c r="I194" s="36"/>
      <c r="J194" s="36"/>
      <c r="K194" s="36"/>
      <c r="L194" s="36"/>
      <c r="M194" s="36"/>
      <c r="N194" s="36"/>
      <c r="O194" s="36"/>
      <c r="P194" s="36"/>
    </row>
    <row r="195" spans="2:17" x14ac:dyDescent="0.2">
      <c r="C195" s="1">
        <v>18230260</v>
      </c>
      <c r="D195" t="s">
        <v>100</v>
      </c>
      <c r="G195" s="36">
        <v>17680</v>
      </c>
      <c r="H195" s="36">
        <v>15912</v>
      </c>
      <c r="I195" s="36">
        <v>0</v>
      </c>
      <c r="J195" s="36">
        <v>0</v>
      </c>
      <c r="K195" s="36">
        <v>0</v>
      </c>
      <c r="L195" s="36">
        <v>0</v>
      </c>
      <c r="M195" s="36">
        <v>0</v>
      </c>
      <c r="N195" s="36">
        <v>0</v>
      </c>
      <c r="O195" s="36">
        <v>0</v>
      </c>
      <c r="P195" s="36">
        <v>33592</v>
      </c>
    </row>
    <row r="196" spans="2:17" x14ac:dyDescent="0.2">
      <c r="G196" s="93">
        <v>13195.739999999998</v>
      </c>
      <c r="H196" s="93">
        <v>11012.730000000001</v>
      </c>
      <c r="I196" s="93">
        <v>0</v>
      </c>
      <c r="J196" s="93">
        <v>0</v>
      </c>
      <c r="K196" s="93">
        <v>2854.0499999999997</v>
      </c>
      <c r="L196" s="93">
        <v>0</v>
      </c>
      <c r="M196" s="93">
        <v>0</v>
      </c>
      <c r="N196" s="93">
        <v>0</v>
      </c>
      <c r="O196" s="93">
        <v>0</v>
      </c>
      <c r="P196" s="93">
        <v>27062.52</v>
      </c>
      <c r="Q196" s="94"/>
    </row>
    <row r="197" spans="2:17" x14ac:dyDescent="0.2">
      <c r="G197" s="36"/>
      <c r="H197" s="36"/>
      <c r="I197" s="36"/>
      <c r="J197" s="36"/>
      <c r="K197" s="36"/>
      <c r="L197" s="36"/>
      <c r="M197" s="36"/>
      <c r="N197" s="36"/>
      <c r="O197" s="36"/>
      <c r="P197" s="36"/>
    </row>
    <row r="198" spans="2:17" x14ac:dyDescent="0.2">
      <c r="C198" s="1">
        <v>18230263</v>
      </c>
      <c r="D198" t="s">
        <v>101</v>
      </c>
      <c r="G198" s="36">
        <v>31678</v>
      </c>
      <c r="H198" s="36">
        <v>28510.2</v>
      </c>
      <c r="I198" s="36">
        <v>0</v>
      </c>
      <c r="J198" s="36">
        <v>975</v>
      </c>
      <c r="K198" s="36">
        <v>247000</v>
      </c>
      <c r="L198" s="36">
        <v>0</v>
      </c>
      <c r="M198" s="36">
        <v>0</v>
      </c>
      <c r="N198" s="36">
        <v>0</v>
      </c>
      <c r="O198" s="36">
        <v>0</v>
      </c>
      <c r="P198" s="36">
        <v>308163.20000000001</v>
      </c>
    </row>
    <row r="199" spans="2:17" x14ac:dyDescent="0.2">
      <c r="G199" s="93">
        <v>26759.98</v>
      </c>
      <c r="H199" s="93">
        <v>22324.46</v>
      </c>
      <c r="I199" s="93">
        <v>0</v>
      </c>
      <c r="J199" s="93">
        <v>89.51</v>
      </c>
      <c r="K199" s="93">
        <v>203347.56999999998</v>
      </c>
      <c r="L199" s="93">
        <v>0</v>
      </c>
      <c r="M199" s="93">
        <v>43646.46</v>
      </c>
      <c r="N199" s="93">
        <v>0</v>
      </c>
      <c r="O199" s="93">
        <v>0</v>
      </c>
      <c r="P199" s="93">
        <v>296167.98</v>
      </c>
      <c r="Q199" s="94"/>
    </row>
    <row r="200" spans="2:17" x14ac:dyDescent="0.2">
      <c r="G200" s="36"/>
      <c r="H200" s="36"/>
      <c r="I200" s="36"/>
      <c r="J200" s="36"/>
      <c r="K200" s="36"/>
      <c r="L200" s="36"/>
      <c r="M200" s="36"/>
      <c r="N200" s="36"/>
      <c r="O200" s="36"/>
      <c r="P200" s="36"/>
    </row>
    <row r="201" spans="2:17" x14ac:dyDescent="0.2">
      <c r="C201" s="1">
        <v>18230262</v>
      </c>
      <c r="D201" t="s">
        <v>102</v>
      </c>
      <c r="G201" s="36">
        <v>0</v>
      </c>
      <c r="H201" s="36">
        <v>0</v>
      </c>
      <c r="I201" s="36">
        <v>0</v>
      </c>
      <c r="J201" s="36">
        <v>0</v>
      </c>
      <c r="K201" s="36">
        <v>7000</v>
      </c>
      <c r="L201" s="36">
        <v>0</v>
      </c>
      <c r="M201" s="36">
        <v>0</v>
      </c>
      <c r="N201" s="36">
        <v>0</v>
      </c>
      <c r="O201" s="36">
        <v>0</v>
      </c>
      <c r="P201" s="36">
        <v>7000</v>
      </c>
    </row>
    <row r="202" spans="2:17" x14ac:dyDescent="0.2">
      <c r="G202" s="93">
        <v>0</v>
      </c>
      <c r="H202" s="93">
        <v>0</v>
      </c>
      <c r="I202" s="93">
        <v>0</v>
      </c>
      <c r="J202" s="93">
        <v>0</v>
      </c>
      <c r="K202" s="93">
        <v>6397.65</v>
      </c>
      <c r="L202" s="93">
        <v>0</v>
      </c>
      <c r="M202" s="93">
        <v>0</v>
      </c>
      <c r="N202" s="93">
        <v>0</v>
      </c>
      <c r="O202" s="93">
        <v>0</v>
      </c>
      <c r="P202" s="93">
        <v>6397.65</v>
      </c>
      <c r="Q202" s="94"/>
    </row>
    <row r="203" spans="2:17" x14ac:dyDescent="0.2">
      <c r="G203" s="36"/>
      <c r="H203" s="36"/>
      <c r="I203" s="36"/>
      <c r="J203" s="36"/>
      <c r="K203" s="36"/>
      <c r="L203" s="36"/>
      <c r="M203" s="36"/>
      <c r="N203" s="36"/>
      <c r="O203" s="36"/>
      <c r="P203" s="36"/>
    </row>
    <row r="204" spans="2:17" x14ac:dyDescent="0.2">
      <c r="B204" t="s">
        <v>141</v>
      </c>
      <c r="C204" s="1">
        <v>18230229</v>
      </c>
      <c r="D204" t="s">
        <v>103</v>
      </c>
      <c r="G204" s="2">
        <v>0</v>
      </c>
      <c r="H204" s="2">
        <v>0</v>
      </c>
      <c r="I204" s="2">
        <v>0</v>
      </c>
      <c r="J204" s="2">
        <v>0</v>
      </c>
      <c r="K204" s="2">
        <v>0</v>
      </c>
      <c r="L204" s="2">
        <v>0</v>
      </c>
      <c r="M204" s="2">
        <v>0</v>
      </c>
      <c r="N204" s="2">
        <v>0</v>
      </c>
      <c r="O204" s="2">
        <v>0</v>
      </c>
      <c r="P204" s="2">
        <v>0</v>
      </c>
      <c r="Q204" s="54"/>
    </row>
    <row r="205" spans="2:17" x14ac:dyDescent="0.2">
      <c r="G205" s="93">
        <v>0</v>
      </c>
      <c r="H205" s="93">
        <v>0</v>
      </c>
      <c r="I205" s="93">
        <v>0</v>
      </c>
      <c r="J205" s="93">
        <v>0</v>
      </c>
      <c r="K205" s="93">
        <v>0</v>
      </c>
      <c r="L205" s="93">
        <v>0</v>
      </c>
      <c r="M205" s="93">
        <v>0</v>
      </c>
      <c r="N205" s="93">
        <v>0</v>
      </c>
      <c r="O205" s="93">
        <v>0</v>
      </c>
      <c r="P205" s="93">
        <v>0</v>
      </c>
      <c r="Q205" s="94"/>
    </row>
    <row r="206" spans="2:17" x14ac:dyDescent="0.2">
      <c r="Q206" s="54"/>
    </row>
    <row r="207" spans="2:17" s="20" customFormat="1" x14ac:dyDescent="0.2">
      <c r="C207" s="43"/>
      <c r="E207" s="21"/>
      <c r="F207" s="21" t="s">
        <v>104</v>
      </c>
      <c r="G207" s="7">
        <f>G189+G192+G195+G198+G201+G204</f>
        <v>120059</v>
      </c>
      <c r="H207" s="7">
        <f t="shared" ref="H207:Q208" si="16">H189+H192+H195+H198+H201+H204</f>
        <v>108053.09999999999</v>
      </c>
      <c r="I207" s="7">
        <f t="shared" si="16"/>
        <v>0</v>
      </c>
      <c r="J207" s="7">
        <f t="shared" si="16"/>
        <v>1950</v>
      </c>
      <c r="K207" s="7">
        <f t="shared" si="16"/>
        <v>265000</v>
      </c>
      <c r="L207" s="7">
        <f t="shared" si="16"/>
        <v>0</v>
      </c>
      <c r="M207" s="7">
        <f t="shared" si="16"/>
        <v>0</v>
      </c>
      <c r="N207" s="7">
        <f t="shared" si="16"/>
        <v>0</v>
      </c>
      <c r="O207" s="7">
        <f t="shared" si="16"/>
        <v>0</v>
      </c>
      <c r="P207" s="7">
        <f t="shared" si="16"/>
        <v>495062.1</v>
      </c>
      <c r="Q207" s="34">
        <f t="shared" si="16"/>
        <v>0</v>
      </c>
    </row>
    <row r="208" spans="2:17" s="20" customFormat="1" x14ac:dyDescent="0.2">
      <c r="C208" s="41"/>
      <c r="E208" s="21"/>
      <c r="F208" s="21"/>
      <c r="G208" s="93">
        <f>G190+G193+G196+G199+G202+G205</f>
        <v>82608.95</v>
      </c>
      <c r="H208" s="93">
        <f t="shared" si="16"/>
        <v>68897.8</v>
      </c>
      <c r="I208" s="93">
        <f t="shared" si="16"/>
        <v>0</v>
      </c>
      <c r="J208" s="93">
        <f t="shared" si="16"/>
        <v>831.36999999999989</v>
      </c>
      <c r="K208" s="93">
        <f t="shared" si="16"/>
        <v>274918.37</v>
      </c>
      <c r="L208" s="93">
        <f t="shared" si="16"/>
        <v>0</v>
      </c>
      <c r="M208" s="93">
        <f t="shared" si="16"/>
        <v>43646.46</v>
      </c>
      <c r="N208" s="93">
        <f t="shared" si="16"/>
        <v>0</v>
      </c>
      <c r="O208" s="93">
        <f t="shared" si="16"/>
        <v>0</v>
      </c>
      <c r="P208" s="93">
        <f t="shared" si="16"/>
        <v>470902.95</v>
      </c>
      <c r="Q208" s="96">
        <f t="shared" si="16"/>
        <v>0</v>
      </c>
    </row>
    <row r="209" spans="2:17" s="57" customFormat="1" ht="12" x14ac:dyDescent="0.2">
      <c r="C209" s="88"/>
      <c r="G209" s="25"/>
      <c r="H209" s="25"/>
      <c r="I209" s="25"/>
      <c r="J209" s="25"/>
      <c r="K209" s="25"/>
      <c r="L209" s="25"/>
      <c r="M209" s="25"/>
      <c r="N209" s="25"/>
      <c r="O209" s="25"/>
      <c r="P209" s="25"/>
      <c r="Q209" s="26"/>
    </row>
    <row r="210" spans="2:17" x14ac:dyDescent="0.2">
      <c r="C210" s="42"/>
    </row>
    <row r="211" spans="2:17" x14ac:dyDescent="0.2">
      <c r="B211" t="s">
        <v>105</v>
      </c>
      <c r="C211" s="14"/>
    </row>
    <row r="212" spans="2:17" x14ac:dyDescent="0.2">
      <c r="B212" t="s">
        <v>142</v>
      </c>
      <c r="C212" s="1">
        <v>18230266</v>
      </c>
      <c r="D212" t="s">
        <v>109</v>
      </c>
      <c r="G212" s="2">
        <v>0</v>
      </c>
      <c r="H212" s="2">
        <v>0</v>
      </c>
      <c r="I212" s="2">
        <v>0</v>
      </c>
      <c r="J212" s="2">
        <v>0</v>
      </c>
      <c r="K212" s="2">
        <v>180000</v>
      </c>
      <c r="L212" s="2">
        <v>0</v>
      </c>
      <c r="M212" s="2">
        <v>0</v>
      </c>
      <c r="N212" s="2">
        <v>0</v>
      </c>
      <c r="O212" s="2">
        <v>0</v>
      </c>
      <c r="P212" s="2">
        <v>180000</v>
      </c>
    </row>
    <row r="213" spans="2:17" x14ac:dyDescent="0.2">
      <c r="G213" s="93">
        <v>0</v>
      </c>
      <c r="H213" s="93">
        <v>0</v>
      </c>
      <c r="I213" s="93">
        <v>0</v>
      </c>
      <c r="J213" s="93">
        <v>0</v>
      </c>
      <c r="K213" s="93">
        <v>10288.280000000001</v>
      </c>
      <c r="L213" s="93">
        <v>6612</v>
      </c>
      <c r="M213" s="93">
        <v>0</v>
      </c>
      <c r="N213" s="93">
        <v>8850</v>
      </c>
      <c r="O213" s="93">
        <v>0</v>
      </c>
      <c r="P213" s="93">
        <v>25750.28</v>
      </c>
      <c r="Q213" s="94"/>
    </row>
    <row r="214" spans="2:17" x14ac:dyDescent="0.2">
      <c r="C214" s="14"/>
    </row>
    <row r="215" spans="2:17" s="20" customFormat="1" x14ac:dyDescent="0.2">
      <c r="C215" s="43"/>
      <c r="E215" s="21"/>
      <c r="F215" s="21" t="s">
        <v>112</v>
      </c>
      <c r="G215" s="7">
        <f>G212</f>
        <v>0</v>
      </c>
      <c r="H215" s="7">
        <f t="shared" ref="H215:P215" si="17">H212</f>
        <v>0</v>
      </c>
      <c r="I215" s="7">
        <f t="shared" si="17"/>
        <v>0</v>
      </c>
      <c r="J215" s="7">
        <f t="shared" si="17"/>
        <v>0</v>
      </c>
      <c r="K215" s="7">
        <f t="shared" si="17"/>
        <v>180000</v>
      </c>
      <c r="L215" s="7">
        <f t="shared" si="17"/>
        <v>0</v>
      </c>
      <c r="M215" s="7">
        <f t="shared" si="17"/>
        <v>0</v>
      </c>
      <c r="N215" s="7">
        <f t="shared" si="17"/>
        <v>0</v>
      </c>
      <c r="O215" s="7">
        <f t="shared" si="17"/>
        <v>0</v>
      </c>
      <c r="P215" s="7">
        <f t="shared" si="17"/>
        <v>180000</v>
      </c>
      <c r="Q215" s="34">
        <f>Q125+Q212</f>
        <v>0</v>
      </c>
    </row>
    <row r="216" spans="2:17" s="20" customFormat="1" x14ac:dyDescent="0.2">
      <c r="C216" s="87"/>
      <c r="E216" s="21"/>
      <c r="F216" s="21"/>
      <c r="G216" s="93">
        <f>G213</f>
        <v>0</v>
      </c>
      <c r="H216" s="93">
        <f t="shared" ref="H216:P216" si="18">H213</f>
        <v>0</v>
      </c>
      <c r="I216" s="93">
        <f t="shared" si="18"/>
        <v>0</v>
      </c>
      <c r="J216" s="93">
        <f t="shared" si="18"/>
        <v>0</v>
      </c>
      <c r="K216" s="93">
        <f t="shared" si="18"/>
        <v>10288.280000000001</v>
      </c>
      <c r="L216" s="93">
        <f t="shared" si="18"/>
        <v>6612</v>
      </c>
      <c r="M216" s="93">
        <f t="shared" si="18"/>
        <v>0</v>
      </c>
      <c r="N216" s="93">
        <f t="shared" si="18"/>
        <v>8850</v>
      </c>
      <c r="O216" s="93">
        <f t="shared" si="18"/>
        <v>0</v>
      </c>
      <c r="P216" s="93">
        <f t="shared" si="18"/>
        <v>25750.28</v>
      </c>
      <c r="Q216" s="94">
        <f>Q126+Q213</f>
        <v>0</v>
      </c>
    </row>
    <row r="217" spans="2:17" x14ac:dyDescent="0.2">
      <c r="C217" s="42"/>
    </row>
    <row r="218" spans="2:17" s="20" customFormat="1" x14ac:dyDescent="0.2">
      <c r="C218" s="19"/>
      <c r="E218" s="21"/>
      <c r="F218" s="21" t="s">
        <v>143</v>
      </c>
      <c r="G218" s="7">
        <f t="shared" ref="G218:Q218" si="19">G215+G207+G184+G128+G117+G100+G53</f>
        <v>2927198</v>
      </c>
      <c r="H218" s="7">
        <f t="shared" si="19"/>
        <v>2634478.2000000002</v>
      </c>
      <c r="I218" s="7">
        <f t="shared" si="19"/>
        <v>1018780</v>
      </c>
      <c r="J218" s="7">
        <f t="shared" si="19"/>
        <v>60222</v>
      </c>
      <c r="K218" s="7">
        <f t="shared" si="19"/>
        <v>5760125.5499999998</v>
      </c>
      <c r="L218" s="7">
        <f t="shared" si="19"/>
        <v>66912</v>
      </c>
      <c r="M218" s="7">
        <f t="shared" si="19"/>
        <v>45500</v>
      </c>
      <c r="N218" s="7">
        <f t="shared" si="19"/>
        <v>16975727.84</v>
      </c>
      <c r="O218" s="7">
        <f t="shared" si="19"/>
        <v>-330000</v>
      </c>
      <c r="P218" s="7">
        <f t="shared" si="19"/>
        <v>29158943.59</v>
      </c>
      <c r="Q218" s="55">
        <f t="shared" si="19"/>
        <v>3578984.6542999996</v>
      </c>
    </row>
    <row r="219" spans="2:17" s="20" customFormat="1" x14ac:dyDescent="0.2">
      <c r="C219" s="19"/>
      <c r="E219" s="21"/>
      <c r="F219" s="21"/>
      <c r="G219" s="93">
        <f t="shared" ref="G219:Q219" si="20">G216+G208+G185+G129+G118+G101+G54</f>
        <v>2334259.6199999996</v>
      </c>
      <c r="H219" s="93">
        <f t="shared" si="20"/>
        <v>1941258.5300000003</v>
      </c>
      <c r="I219" s="93">
        <f t="shared" si="20"/>
        <v>744721.90999999992</v>
      </c>
      <c r="J219" s="93">
        <f t="shared" si="20"/>
        <v>19762.939999999999</v>
      </c>
      <c r="K219" s="93">
        <f t="shared" si="20"/>
        <v>2809614.09</v>
      </c>
      <c r="L219" s="93">
        <f t="shared" si="20"/>
        <v>86251.800000000017</v>
      </c>
      <c r="M219" s="93">
        <f t="shared" si="20"/>
        <v>414728.45999999996</v>
      </c>
      <c r="N219" s="93">
        <f t="shared" si="20"/>
        <v>23537049.910000004</v>
      </c>
      <c r="O219" s="93">
        <f t="shared" si="20"/>
        <v>-611864.1100000001</v>
      </c>
      <c r="P219" s="93">
        <f t="shared" si="20"/>
        <v>31275783.149999999</v>
      </c>
      <c r="Q219" s="96">
        <f t="shared" si="20"/>
        <v>4063496.7999999849</v>
      </c>
    </row>
    <row r="220" spans="2:17" s="57" customFormat="1" ht="12" x14ac:dyDescent="0.2">
      <c r="C220" s="56"/>
      <c r="G220" s="25"/>
      <c r="H220" s="25"/>
      <c r="I220" s="25"/>
      <c r="J220" s="25"/>
      <c r="K220" s="25"/>
      <c r="L220" s="25"/>
      <c r="M220" s="25"/>
      <c r="N220" s="25"/>
      <c r="O220" s="25"/>
      <c r="P220" s="25"/>
      <c r="Q220" s="26"/>
    </row>
    <row r="222" spans="2:17" s="46" customFormat="1" ht="135" x14ac:dyDescent="0.2">
      <c r="C222" s="45"/>
      <c r="E222" s="47"/>
      <c r="F222" s="48" t="s">
        <v>114</v>
      </c>
      <c r="G222" s="49" t="s">
        <v>115</v>
      </c>
      <c r="H222" s="50" t="s">
        <v>144</v>
      </c>
      <c r="I222" s="49" t="s">
        <v>117</v>
      </c>
      <c r="J222" s="49" t="s">
        <v>118</v>
      </c>
      <c r="K222" s="49" t="s">
        <v>119</v>
      </c>
      <c r="L222" s="49" t="s">
        <v>120</v>
      </c>
      <c r="M222" s="49" t="s">
        <v>121</v>
      </c>
      <c r="N222" s="49" t="s">
        <v>122</v>
      </c>
      <c r="O222" s="49" t="s">
        <v>123</v>
      </c>
      <c r="P222" s="51"/>
      <c r="Q222" s="52"/>
    </row>
  </sheetData>
  <mergeCells count="1">
    <mergeCell ref="D6:F6"/>
  </mergeCells>
  <pageMargins left="0.7" right="0.7" top="0.4" bottom="0.37" header="0.3" footer="0.3"/>
  <pageSetup paperSize="17" scale="50" orientation="landscape" r:id="rId1"/>
  <headerFooter>
    <oddHeader>&amp;R&amp;G</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01C5D0638999A42B75F12E59FAC1759" ma:contentTypeVersion="24" ma:contentTypeDescription="" ma:contentTypeScope="" ma:versionID="fa9270dc4ae3ab5751d3b31ab7ff250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2023-11-01T07:00:00+00:00</OpenedDate>
    <SignificantOrder xmlns="dc463f71-b30c-4ab2-9473-d307f9d35888">false</SignificantOrder>
    <Date1 xmlns="dc463f71-b30c-4ab2-9473-d307f9d35888">2025-04-02T07:00:00+00:00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230893</DocketNumber>
    <DelegatedOrder xmlns="dc463f71-b30c-4ab2-9473-d307f9d35888">false</DelegatedOrder>
  </documentManagement>
</p:properties>
</file>

<file path=customXml/itemProps1.xml><?xml version="1.0" encoding="utf-8"?>
<ds:datastoreItem xmlns:ds="http://schemas.openxmlformats.org/officeDocument/2006/customXml" ds:itemID="{7F5DA69D-06AE-436C-A4CB-196C758588E9}"/>
</file>

<file path=customXml/itemProps2.xml><?xml version="1.0" encoding="utf-8"?>
<ds:datastoreItem xmlns:ds="http://schemas.openxmlformats.org/officeDocument/2006/customXml" ds:itemID="{E9611B01-D85C-4FEC-B9B5-BEE9847E4333}"/>
</file>

<file path=customXml/itemProps3.xml><?xml version="1.0" encoding="utf-8"?>
<ds:datastoreItem xmlns:ds="http://schemas.openxmlformats.org/officeDocument/2006/customXml" ds:itemID="{AEE543D0-33BF-4FFD-903C-DBEA71DEBBE8}"/>
</file>

<file path=customXml/itemProps4.xml><?xml version="1.0" encoding="utf-8"?>
<ds:datastoreItem xmlns:ds="http://schemas.openxmlformats.org/officeDocument/2006/customXml" ds:itemID="{0D52661F-5EAE-4C40-956B-83F60D8F1A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Sector View Electric</vt:lpstr>
      <vt:lpstr>2024 Sector View Gas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 Rottger</dc:creator>
  <cp:lastModifiedBy>Lance Rottger</cp:lastModifiedBy>
  <dcterms:created xsi:type="dcterms:W3CDTF">2025-01-13T19:03:47Z</dcterms:created>
  <dcterms:modified xsi:type="dcterms:W3CDTF">2025-04-02T19:04:34Z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0x0101006E56B4D1795A2E4DB2F0B01679ED314A00301C5D0638999A42B75F12E59FAC1759</vt:lpwstr>
  </property>
  <property fmtid="{D5CDD505-2E9C-101B-9397-08002B2CF9AE}" pid="3" name="_docset_NoMedatataSyncRequired">
    <vt:lpwstr>False</vt:lpwstr>
  </property>
</Properties>
</file>