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PS Reporting\2020\July 20, 2020 Filing\"/>
    </mc:Choice>
  </mc:AlternateContent>
  <bookViews>
    <workbookView xWindow="11219" yWindow="0" windowWidth="15840" windowHeight="6424" tabRatio="792" activeTab="1"/>
  </bookViews>
  <sheets>
    <sheet name="REDACTED" sheetId="11" r:id="rId1"/>
    <sheet name="(R) (2)(a)(i) One Time (all)" sheetId="4" r:id="rId2"/>
    <sheet name="(R)(2)(a)(ii)Annual2020estimate" sheetId="10" r:id="rId3"/>
    <sheet name="(R) (2)(a)(iii)(A) and (B)" sheetId="9" r:id="rId4"/>
    <sheet name="(R) REC PURCHASES" sheetId="12" r:id="rId5"/>
  </sheets>
  <externalReferences>
    <externalReference r:id="rId6"/>
  </externalReferences>
  <definedNames>
    <definedName name="_xlnm._FilterDatabase" localSheetId="4" hidden="1">'(R) REC PURCHASES'!$A$1:$AB$1</definedName>
    <definedName name="Facilities">'[1]Facility Detail'!$B$4:$H$43</definedName>
    <definedName name="_xlnm.Print_Area" localSheetId="4">'(R) REC PURCHASES'!$C$4:$H$25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0" l="1"/>
  <c r="G57" i="10" l="1"/>
  <c r="A27" i="10" l="1"/>
  <c r="A26" i="10"/>
  <c r="A25" i="10"/>
  <c r="A24" i="10"/>
  <c r="A23" i="10"/>
  <c r="A22" i="10"/>
  <c r="A21" i="10"/>
  <c r="A20" i="10"/>
  <c r="A19" i="10"/>
  <c r="E25" i="4"/>
  <c r="E24" i="4"/>
  <c r="E23" i="4"/>
  <c r="E22" i="4"/>
  <c r="E21" i="4"/>
  <c r="E20" i="4"/>
  <c r="E19" i="4"/>
  <c r="E17" i="4"/>
  <c r="E18" i="4"/>
  <c r="B43" i="10" l="1"/>
  <c r="F53" i="10" l="1"/>
  <c r="C53" i="10"/>
  <c r="E44" i="10"/>
  <c r="E42" i="10"/>
  <c r="E43" i="10"/>
  <c r="B42" i="10"/>
  <c r="B44" i="10"/>
  <c r="E53" i="10"/>
  <c r="D53" i="10"/>
  <c r="B53" i="10"/>
  <c r="D45" i="10"/>
  <c r="D46" i="10" s="1"/>
  <c r="C45" i="10"/>
  <c r="C46" i="10" s="1"/>
  <c r="D55" i="10" l="1"/>
  <c r="G55" i="10"/>
  <c r="C55" i="10"/>
  <c r="F55" i="10"/>
  <c r="C45" i="4" l="1"/>
  <c r="G44" i="4"/>
  <c r="H44" i="4" s="1"/>
  <c r="F45" i="4"/>
  <c r="G17" i="4" l="1"/>
  <c r="G26" i="4"/>
  <c r="G25" i="4"/>
  <c r="G24" i="4"/>
  <c r="G23" i="4"/>
  <c r="G22" i="4"/>
  <c r="G21" i="4"/>
  <c r="G20" i="4"/>
  <c r="G19" i="4"/>
  <c r="G18" i="4"/>
  <c r="B22" i="10" l="1"/>
  <c r="E22" i="10"/>
  <c r="H20" i="4"/>
  <c r="E23" i="10"/>
  <c r="B23" i="10"/>
  <c r="H21" i="4"/>
  <c r="E27" i="10"/>
  <c r="B27" i="10"/>
  <c r="H25" i="4"/>
  <c r="B20" i="10"/>
  <c r="E20" i="10"/>
  <c r="H18" i="4"/>
  <c r="B24" i="10"/>
  <c r="E24" i="10"/>
  <c r="H22" i="4"/>
  <c r="B26" i="10"/>
  <c r="E26" i="10"/>
  <c r="H24" i="4"/>
  <c r="E21" i="10"/>
  <c r="B21" i="10"/>
  <c r="H19" i="4"/>
  <c r="E25" i="10"/>
  <c r="B25" i="10"/>
  <c r="H23" i="4"/>
  <c r="E19" i="10"/>
  <c r="B19" i="10"/>
  <c r="H17" i="4"/>
  <c r="H26" i="4"/>
  <c r="G45" i="4"/>
  <c r="H45" i="4" l="1"/>
  <c r="G48" i="4" s="1"/>
  <c r="E45" i="10"/>
  <c r="E46" i="10" s="1"/>
  <c r="E55" i="10" s="1"/>
  <c r="G58" i="10" s="1"/>
  <c r="B45" i="10"/>
  <c r="B46" i="10" s="1"/>
  <c r="B55" i="10" s="1"/>
  <c r="D58" i="10" s="1"/>
  <c r="B59" i="10" l="1"/>
  <c r="E59" i="10"/>
</calcChain>
</file>

<file path=xl/sharedStrings.xml><?xml version="1.0" encoding="utf-8"?>
<sst xmlns="http://schemas.openxmlformats.org/spreadsheetml/2006/main" count="268" uniqueCount="117">
  <si>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</si>
  <si>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</si>
  <si>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</si>
  <si>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</si>
  <si>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</si>
  <si>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</si>
  <si>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</si>
  <si>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</si>
  <si>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</si>
  <si>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</si>
  <si>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</si>
  <si>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</si>
  <si>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</si>
  <si>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</si>
  <si>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</si>
  <si>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</si>
  <si>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Total Incremental Cost ($/MWh) Multiplied by Number of Megawatt-hours Needed for Target Year Compliance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</si>
  <si>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</si>
  <si>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</si>
  <si>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</si>
  <si>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</si>
  <si>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</si>
  <si>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</si>
  <si>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</si>
  <si>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</si>
  <si>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$</t>
  </si>
  <si>
    <t>Total</t>
  </si>
  <si>
    <t>Washington Share</t>
  </si>
  <si>
    <t>Total Annual Cost ($)</t>
  </si>
  <si>
    <t>Total WA Only Resources</t>
  </si>
  <si>
    <t>Total WA Share of Costs</t>
  </si>
  <si>
    <t>NOTES</t>
  </si>
  <si>
    <t>TARGET YEAR: FORCAST SUBJECT TO CHANGE</t>
  </si>
  <si>
    <t>ALL AVAILABLE RESOURCES ESTIMATED</t>
  </si>
  <si>
    <t>Note 1: WAC 480-109-210 (2) (G): Legacy resources. Any eligible resource that the utility acquired prior to March 31, 1999, is deemed to have an incremental cost of zero.</t>
  </si>
  <si>
    <t>Baker River Project - Lower Baker Unit 3</t>
  </si>
  <si>
    <t>Snoqualmie Falls - Snoqualmie Falls Units 1-4</t>
  </si>
  <si>
    <t>Wild Horse - Wild Horse</t>
  </si>
  <si>
    <t>Hopkins Ridge - Hopkins Ridge</t>
  </si>
  <si>
    <t>Wild Horse - Wild Horse - Phase II</t>
  </si>
  <si>
    <t>Hopkins Ridge - Hopkins Ridge Phase II</t>
  </si>
  <si>
    <t>Lower Snake River - Dodge Junction - LSR-Dodge Junction</t>
  </si>
  <si>
    <t>Lower Snake River - Phalen Gulch - LSR-Phalen Gulch</t>
  </si>
  <si>
    <t>Klondike III - Klondike Wind Power III LLC</t>
  </si>
  <si>
    <t>Washington Share:</t>
  </si>
  <si>
    <t>Resource--Washington Only</t>
  </si>
  <si>
    <t>Revenue from REC sales/Note 1</t>
  </si>
  <si>
    <t>Attachment 5</t>
  </si>
  <si>
    <t xml:space="preserve">CALCULATION 1 (Note 2): </t>
  </si>
  <si>
    <t>Apprenticeship Credits for Eligible Resources</t>
  </si>
  <si>
    <t>**Note--These facilities qualify for apprenticeship credits therefore requiring less MWh for compliance</t>
  </si>
  <si>
    <t>(Avg cost/MWH for resources used)</t>
  </si>
  <si>
    <t>Annual Revenue Requirement (most recent rate case)  (Note 3)</t>
  </si>
  <si>
    <t>Total Renewable Portfolio</t>
  </si>
  <si>
    <t xml:space="preserve">  </t>
  </si>
  <si>
    <t>CALCULATION 2 (Note 2):</t>
  </si>
  <si>
    <t>(iii)(A) &amp; (B) Annual Reporting Summary Data: 2020</t>
  </si>
  <si>
    <t>2020 Estimated Data: Annual Calculation of Revenue Requirement Ratio</t>
  </si>
  <si>
    <t>Total REC Purchases</t>
  </si>
  <si>
    <t>Total Wind REC Purchases</t>
  </si>
  <si>
    <t>Total Cost</t>
  </si>
  <si>
    <t>RECs</t>
  </si>
  <si>
    <t>Cost/REC</t>
  </si>
  <si>
    <t>Total Bio-Gas REC Purchases</t>
  </si>
  <si>
    <t>PUGET SOUND ENERGY 2020 RPS REPORT</t>
  </si>
  <si>
    <t xml:space="preserve">Hopkins Ridge - Hopkins Ridge </t>
  </si>
  <si>
    <t>Lower Snake River - Phalen Gulch - LSR-Phalen Gulch** (Vintages 2019 &amp; 2020)</t>
  </si>
  <si>
    <t>Wild Horse - Wild Horse - Phase II ** (Vintages 2019 &amp; 2020)</t>
  </si>
  <si>
    <t>Lower Snake River - Dodge Junction - LSR-Dodge Junction** (Vintages 2019 &amp; 2020)</t>
  </si>
  <si>
    <t>Klondike III - Klondike Wind Power III LLC (Vintages 2019 &amp; 2020)</t>
  </si>
  <si>
    <t>Hopkins Ridge - Hopkins Ridge Phase II (Vintages 2019 &amp; 2020)</t>
  </si>
  <si>
    <t xml:space="preserve"> REC Sales</t>
  </si>
  <si>
    <t xml:space="preserve">Note 1: Purchased RECs are part of PSE's REC optimization strategy in order to reduce customer costs associated with RPS compliance.  PSE sold portion of PNW wind RECs at a premium and purchased lower costing  I-937 compliant RECs.   </t>
  </si>
  <si>
    <t>These savings are provided to customers through PSE's REC tracker.</t>
  </si>
  <si>
    <t xml:space="preserve">Note 1:  Includes only benefit of Vintage 2019 REC sales.  Benefit of REC sales for Vintage 2012 through 2019 were considered and included in original one time calculation of incremental costs, therefore </t>
  </si>
  <si>
    <t>Camp Reed Wind Park</t>
  </si>
  <si>
    <t>Golden Valley Wind Park</t>
  </si>
  <si>
    <t>Meadow Creek Wind Farm – Five Pine Project</t>
  </si>
  <si>
    <t>Meadow Creek Wind Farm – North Point Wind Farm</t>
  </si>
  <si>
    <t>Nine Canyon Wind Project – 9 Canyon Phase 3</t>
  </si>
  <si>
    <t>Oregon Trail Wind Park, LLC - Oregon Trail Wind Park</t>
  </si>
  <si>
    <t>PaTu Wind Farm</t>
  </si>
  <si>
    <t>Roseburg LFG</t>
  </si>
  <si>
    <t>Salmon Falls Wind Park, LLC</t>
  </si>
  <si>
    <t>Sawtooth Wind Project</t>
  </si>
  <si>
    <t>Thousand Springs Wind Park, LLC - Thousand Springs Wind Park</t>
  </si>
  <si>
    <t>Tuana Gulch Wind Park, LLC - Tuana Gulch Wind Park</t>
  </si>
  <si>
    <t>White Creek Wind 1 - White Creek</t>
  </si>
  <si>
    <t>Camp Reed Wind Park - Camp Reed Wind Park -- REC Only **</t>
  </si>
  <si>
    <t>Golden Valley Wind Park - Golden Valley Wind Park -- REC Only **</t>
  </si>
  <si>
    <t>Klondike III - Klondike Wind Power III LLC -- REC Only **</t>
  </si>
  <si>
    <t>Meadow Creek Wind Farm - Five Pine Project -- REC Only **</t>
  </si>
  <si>
    <t>Meadow Creek Wind Farm - North Point Wind Farm -- REC Only **</t>
  </si>
  <si>
    <t>Nine Canyon Wind Project - Nine Canyon Phase 3 -- REC Only **</t>
  </si>
  <si>
    <t>Oregon Trail Wind Park, LLC - Oregon Trail Wind Park -- REC Only **</t>
  </si>
  <si>
    <t>PaTu Wind Farm - PaTu Wind -- REC Only **</t>
  </si>
  <si>
    <t>Salmon Falls Wind Park, LLC - Salmon Falls Wind Park -- REC Only **</t>
  </si>
  <si>
    <t>Sawtooth Wind Project - Sawtooth Wind Project -- REC Only **</t>
  </si>
  <si>
    <t>Thousand Springs Wind Park, LLC - Thousand Springs Wind Park -- REC Only **</t>
  </si>
  <si>
    <t>Tuana Gulch Wind Park, LLC - Tuana Gulch Wind Park -- REC Only **</t>
  </si>
  <si>
    <t>White Creek Wind 1 - White Creek -- REC Only **</t>
  </si>
  <si>
    <t>Roseburg LFG - Roseburg LFG Energy -- REC Only **</t>
  </si>
  <si>
    <t>Tuana Springs Energy, LLC - Tuana Springs -- REC Only **</t>
  </si>
  <si>
    <t>Various REC Purchases - Note 4</t>
  </si>
  <si>
    <t>Various REC Purchases (Note 1)</t>
  </si>
  <si>
    <t>SHADED INFORMATION IS DESIGNATED AS CONFIDENTIAL PER WAC 480-07-160</t>
  </si>
  <si>
    <t>XX.XX</t>
  </si>
  <si>
    <t>REDACTED VERSION</t>
  </si>
  <si>
    <t>XXXXXXXXXXXXXXXXXXXXXXXX</t>
  </si>
  <si>
    <t>XXXXXX</t>
  </si>
  <si>
    <t>Note 4:  RECs from PSE’s Klondike III contract and its Wild Horse facility are Green-e eligible and can be sold in the voluntary REC market.  Pacific Northwest wind has a higher value in the REC markets as does Green-e</t>
  </si>
  <si>
    <t xml:space="preserve">                 eligibility.  PSE has been able to sell these Green-e eligible wind RECs in the voluntary REC market and replace them by purchasing lower cost RPS compliant RECs to satisfy its RPS compliance.</t>
  </si>
  <si>
    <t xml:space="preserve">                 The net proceeds are provided to PSE’s customers through the Schedule 137 Tracker.  This ongoing optimization strategy allows PSE to lower the cost of PSE’s RPS compliance. </t>
  </si>
  <si>
    <t xml:space="preserve">                 it would not be appropriate to include again in annual costs.    Additionally, no vintage 2020 RECS sold to date.</t>
  </si>
  <si>
    <r>
      <t>Note 2:  To calculate revenue requirements all costs/revenues are multiplied by</t>
    </r>
    <r>
      <rPr>
        <sz val="11"/>
        <rFont val="Calibri"/>
        <family val="2"/>
        <scheme val="minor"/>
      </rPr>
      <t xml:space="preserve"> 1.047614</t>
    </r>
    <r>
      <rPr>
        <sz val="11"/>
        <color theme="1"/>
        <rFont val="Calibri"/>
        <family val="2"/>
        <scheme val="minor"/>
      </rPr>
      <t xml:space="preserve">  to account for Washington's share Excise Tax, Uncollectibles and Commission Fees.</t>
    </r>
  </si>
  <si>
    <t>Note 3:  Figure reflects Revenue Requirement from PSE's 2017 General Rate Case, after adjusting for Tax Cuts and Job Acts ("Tax Reform") updates approved by the Commission in Docket UE-180282</t>
  </si>
  <si>
    <t xml:space="preserve">                 Electric Revenue Requirement as originally approved in UE-170033 was $2,069,159,344.  Utilizing the pre-tax reform revenue requirement results in a   1.408% revenue requirement ratio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</si>
</sst>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4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FFFF00"/>
      </top>
      <bottom style="thin">
        <color rgb="FFFFFF00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/>
      <right style="medium">
        <color rgb="FFFFFF00"/>
      </right>
      <top/>
      <bottom/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/>
      <right style="thin">
        <color indexed="64"/>
      </right>
      <top style="thin">
        <color rgb="FFFFFF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3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5" fillId="0" borderId="0" xfId="0" applyFont="1"/>
    <xf numFmtId="164" fontId="0" fillId="0" borderId="12" xfId="1" applyNumberFormat="1" applyFont="1" applyBorder="1"/>
    <xf numFmtId="164" fontId="0" fillId="0" borderId="13" xfId="1" applyNumberFormat="1" applyFont="1" applyBorder="1"/>
    <xf numFmtId="0" fontId="0" fillId="0" borderId="0" xfId="0"/>
    <xf numFmtId="0" fontId="4" fillId="0" borderId="0" xfId="0" applyFont="1"/>
    <xf numFmtId="0" fontId="0" fillId="0" borderId="13" xfId="0" applyBorder="1"/>
    <xf numFmtId="43" fontId="0" fillId="0" borderId="12" xfId="1" applyNumberFormat="1" applyFont="1" applyBorder="1"/>
    <xf numFmtId="43" fontId="0" fillId="0" borderId="13" xfId="1" applyNumberFormat="1" applyFont="1" applyBorder="1"/>
    <xf numFmtId="43" fontId="0" fillId="0" borderId="13" xfId="1" applyFont="1" applyBorder="1" applyAlignment="1">
      <alignment horizontal="right"/>
    </xf>
    <xf numFmtId="0" fontId="3" fillId="0" borderId="15" xfId="0" applyFont="1" applyBorder="1" applyAlignment="1"/>
    <xf numFmtId="0" fontId="0" fillId="0" borderId="15" xfId="0" applyFill="1" applyBorder="1"/>
    <xf numFmtId="0" fontId="0" fillId="0" borderId="18" xfId="0" applyFill="1" applyBorder="1"/>
    <xf numFmtId="164" fontId="5" fillId="0" borderId="12" xfId="1" applyNumberFormat="1" applyFont="1" applyBorder="1"/>
    <xf numFmtId="164" fontId="5" fillId="0" borderId="12" xfId="1" applyNumberFormat="1" applyFont="1" applyFill="1" applyBorder="1"/>
    <xf numFmtId="0" fontId="5" fillId="0" borderId="12" xfId="0" applyFont="1" applyBorder="1" applyAlignment="1">
      <alignment wrapText="1"/>
    </xf>
    <xf numFmtId="16" fontId="5" fillId="0" borderId="12" xfId="0" applyNumberFormat="1" applyFont="1" applyBorder="1"/>
    <xf numFmtId="164" fontId="5" fillId="0" borderId="12" xfId="1" applyNumberFormat="1" applyFont="1" applyBorder="1" applyAlignment="1">
      <alignment wrapText="1"/>
    </xf>
    <xf numFmtId="0" fontId="5" fillId="0" borderId="12" xfId="0" applyFont="1" applyBorder="1"/>
    <xf numFmtId="164" fontId="5" fillId="0" borderId="12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 wrapText="1"/>
    </xf>
    <xf numFmtId="0" fontId="0" fillId="0" borderId="26" xfId="0" applyBorder="1"/>
    <xf numFmtId="164" fontId="0" fillId="0" borderId="30" xfId="1" applyNumberFormat="1" applyFont="1" applyBorder="1"/>
    <xf numFmtId="43" fontId="0" fillId="0" borderId="28" xfId="1" applyFont="1" applyBorder="1" applyAlignment="1">
      <alignment horizontal="right"/>
    </xf>
    <xf numFmtId="164" fontId="0" fillId="0" borderId="28" xfId="1" applyNumberFormat="1" applyFont="1" applyBorder="1"/>
    <xf numFmtId="0" fontId="0" fillId="0" borderId="0" xfId="0" applyFont="1"/>
    <xf numFmtId="0" fontId="0" fillId="0" borderId="21" xfId="0" applyFont="1" applyFill="1" applyBorder="1" applyAlignment="1">
      <alignment horizontal="right" wrapText="1"/>
    </xf>
    <xf numFmtId="0" fontId="0" fillId="0" borderId="27" xfId="0" applyFont="1" applyFill="1" applyBorder="1" applyAlignment="1">
      <alignment horizontal="right" wrapText="1"/>
    </xf>
    <xf numFmtId="0" fontId="0" fillId="0" borderId="22" xfId="0" applyFont="1" applyBorder="1" applyAlignment="1">
      <alignment horizontal="right"/>
    </xf>
    <xf numFmtId="16" fontId="0" fillId="0" borderId="24" xfId="0" applyNumberFormat="1" applyFont="1" applyBorder="1"/>
    <xf numFmtId="164" fontId="0" fillId="0" borderId="25" xfId="0" applyNumberFormat="1" applyFont="1" applyBorder="1" applyAlignment="1">
      <alignment horizontal="right"/>
    </xf>
    <xf numFmtId="0" fontId="0" fillId="0" borderId="24" xfId="0" applyFont="1" applyBorder="1"/>
    <xf numFmtId="0" fontId="0" fillId="0" borderId="26" xfId="0" applyFont="1" applyBorder="1"/>
    <xf numFmtId="0" fontId="0" fillId="0" borderId="12" xfId="0" applyFont="1" applyBorder="1"/>
    <xf numFmtId="0" fontId="0" fillId="0" borderId="30" xfId="0" applyFont="1" applyBorder="1"/>
    <xf numFmtId="0" fontId="0" fillId="0" borderId="26" xfId="0" applyFont="1" applyFill="1" applyBorder="1"/>
    <xf numFmtId="0" fontId="0" fillId="0" borderId="13" xfId="0" applyFont="1" applyBorder="1"/>
    <xf numFmtId="164" fontId="0" fillId="0" borderId="23" xfId="0" applyNumberFormat="1" applyFont="1" applyBorder="1" applyAlignment="1">
      <alignment horizontal="right"/>
    </xf>
    <xf numFmtId="164" fontId="0" fillId="0" borderId="17" xfId="0" applyNumberFormat="1" applyFont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164" fontId="0" fillId="0" borderId="17" xfId="0" applyNumberFormat="1" applyFont="1" applyBorder="1" applyAlignment="1">
      <alignment wrapText="1"/>
    </xf>
    <xf numFmtId="164" fontId="0" fillId="0" borderId="16" xfId="0" applyNumberFormat="1" applyFont="1" applyBorder="1" applyAlignment="1">
      <alignment horizontal="right"/>
    </xf>
    <xf numFmtId="0" fontId="12" fillId="0" borderId="0" xfId="0" applyFont="1"/>
    <xf numFmtId="10" fontId="13" fillId="0" borderId="16" xfId="0" applyNumberFormat="1" applyFont="1" applyFill="1" applyBorder="1"/>
    <xf numFmtId="0" fontId="0" fillId="0" borderId="12" xfId="0" applyFont="1" applyFill="1" applyBorder="1"/>
    <xf numFmtId="0" fontId="3" fillId="0" borderId="15" xfId="0" applyFont="1" applyBorder="1" applyAlignment="1">
      <alignment horizontal="left" indent="1"/>
    </xf>
    <xf numFmtId="0" fontId="0" fillId="0" borderId="7" xfId="0" applyFill="1" applyBorder="1"/>
    <xf numFmtId="164" fontId="0" fillId="0" borderId="8" xfId="0" applyNumberFormat="1" applyBorder="1"/>
    <xf numFmtId="164" fontId="0" fillId="0" borderId="0" xfId="0" applyNumberFormat="1" applyBorder="1"/>
    <xf numFmtId="0" fontId="3" fillId="0" borderId="15" xfId="0" applyFont="1" applyFill="1" applyBorder="1"/>
    <xf numFmtId="16" fontId="0" fillId="0" borderId="14" xfId="0" applyNumberFormat="1" applyBorder="1"/>
    <xf numFmtId="0" fontId="14" fillId="0" borderId="0" xfId="0" applyFont="1"/>
    <xf numFmtId="43" fontId="0" fillId="0" borderId="13" xfId="0" applyNumberFormat="1" applyFont="1" applyBorder="1"/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3" fillId="0" borderId="31" xfId="0" applyFont="1" applyFill="1" applyBorder="1"/>
    <xf numFmtId="37" fontId="0" fillId="0" borderId="31" xfId="0" applyNumberFormat="1" applyBorder="1"/>
    <xf numFmtId="43" fontId="0" fillId="0" borderId="12" xfId="1" applyNumberFormat="1" applyFont="1" applyFill="1" applyBorder="1"/>
    <xf numFmtId="0" fontId="3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164" fontId="0" fillId="0" borderId="12" xfId="1" applyNumberFormat="1" applyFont="1" applyFill="1" applyBorder="1"/>
    <xf numFmtId="0" fontId="0" fillId="0" borderId="0" xfId="0" applyFill="1"/>
    <xf numFmtId="0" fontId="4" fillId="0" borderId="0" xfId="0" applyFont="1" applyFill="1"/>
    <xf numFmtId="44" fontId="5" fillId="0" borderId="12" xfId="3" applyFont="1" applyBorder="1" applyAlignment="1">
      <alignment wrapText="1"/>
    </xf>
    <xf numFmtId="164" fontId="16" fillId="0" borderId="12" xfId="1" applyNumberFormat="1" applyFont="1" applyBorder="1"/>
    <xf numFmtId="164" fontId="16" fillId="0" borderId="12" xfId="1" applyNumberFormat="1" applyFont="1" applyFill="1" applyBorder="1"/>
    <xf numFmtId="0" fontId="16" fillId="0" borderId="0" xfId="0" applyFont="1"/>
    <xf numFmtId="0" fontId="5" fillId="0" borderId="0" xfId="0" applyFont="1" applyAlignment="1">
      <alignment horizontal="right"/>
    </xf>
    <xf numFmtId="165" fontId="0" fillId="0" borderId="0" xfId="2" applyNumberFormat="1" applyFont="1" applyFill="1"/>
    <xf numFmtId="0" fontId="17" fillId="0" borderId="12" xfId="0" applyFont="1" applyFill="1" applyBorder="1"/>
    <xf numFmtId="164" fontId="17" fillId="0" borderId="12" xfId="1" applyNumberFormat="1" applyFont="1" applyBorder="1"/>
    <xf numFmtId="44" fontId="17" fillId="0" borderId="12" xfId="3" applyFont="1" applyBorder="1" applyAlignment="1">
      <alignment wrapText="1"/>
    </xf>
    <xf numFmtId="44" fontId="5" fillId="0" borderId="0" xfId="0" applyNumberFormat="1" applyFont="1"/>
    <xf numFmtId="164" fontId="5" fillId="0" borderId="12" xfId="0" applyNumberFormat="1" applyFont="1" applyBorder="1"/>
    <xf numFmtId="43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5" fillId="0" borderId="0" xfId="0" applyFont="1" applyFill="1"/>
    <xf numFmtId="0" fontId="13" fillId="0" borderId="0" xfId="0" applyFont="1" applyFill="1"/>
    <xf numFmtId="0" fontId="5" fillId="0" borderId="12" xfId="0" applyFont="1" applyFill="1" applyBorder="1"/>
    <xf numFmtId="164" fontId="5" fillId="0" borderId="0" xfId="1" applyNumberFormat="1" applyFont="1" applyFill="1"/>
    <xf numFmtId="164" fontId="17" fillId="0" borderId="12" xfId="1" applyNumberFormat="1" applyFont="1" applyFill="1" applyBorder="1"/>
    <xf numFmtId="164" fontId="0" fillId="0" borderId="0" xfId="0" applyNumberFormat="1"/>
    <xf numFmtId="0" fontId="10" fillId="0" borderId="0" xfId="4" applyAlignment="1" applyProtection="1"/>
    <xf numFmtId="44" fontId="10" fillId="0" borderId="0" xfId="3" applyAlignment="1" applyProtection="1"/>
    <xf numFmtId="0" fontId="0" fillId="0" borderId="0" xfId="4" applyFont="1" applyAlignment="1" applyProtection="1"/>
    <xf numFmtId="164" fontId="10" fillId="0" borderId="0" xfId="4" applyNumberFormat="1" applyAlignment="1" applyProtection="1"/>
    <xf numFmtId="164" fontId="0" fillId="0" borderId="33" xfId="1" applyNumberFormat="1" applyFont="1" applyBorder="1" applyAlignment="1" applyProtection="1"/>
    <xf numFmtId="44" fontId="0" fillId="0" borderId="33" xfId="3" applyFont="1" applyFill="1" applyBorder="1" applyAlignment="1" applyProtection="1"/>
    <xf numFmtId="0" fontId="10" fillId="0" borderId="31" xfId="4" applyBorder="1" applyAlignment="1" applyProtection="1">
      <alignment horizontal="right"/>
    </xf>
    <xf numFmtId="0" fontId="10" fillId="0" borderId="31" xfId="4" applyBorder="1" applyAlignment="1" applyProtection="1"/>
    <xf numFmtId="0" fontId="10" fillId="0" borderId="29" xfId="4" applyBorder="1" applyAlignment="1" applyProtection="1"/>
    <xf numFmtId="166" fontId="10" fillId="0" borderId="34" xfId="4" applyNumberFormat="1" applyBorder="1" applyAlignment="1" applyProtection="1"/>
    <xf numFmtId="0" fontId="10" fillId="0" borderId="0" xfId="4" applyFill="1" applyBorder="1" applyAlignment="1" applyProtection="1"/>
    <xf numFmtId="0" fontId="10" fillId="0" borderId="0" xfId="4" applyBorder="1" applyAlignment="1" applyProtection="1"/>
    <xf numFmtId="0" fontId="10" fillId="0" borderId="35" xfId="4" applyBorder="1" applyAlignment="1" applyProtection="1"/>
    <xf numFmtId="164" fontId="10" fillId="0" borderId="36" xfId="1" applyNumberFormat="1" applyFont="1" applyFill="1" applyBorder="1" applyAlignment="1" applyProtection="1"/>
    <xf numFmtId="0" fontId="0" fillId="0" borderId="0" xfId="4" applyFont="1" applyBorder="1" applyAlignment="1" applyProtection="1">
      <alignment horizontal="right"/>
    </xf>
    <xf numFmtId="0" fontId="0" fillId="0" borderId="0" xfId="4" applyFont="1" applyBorder="1" applyAlignment="1" applyProtection="1"/>
    <xf numFmtId="164" fontId="10" fillId="0" borderId="31" xfId="1" applyNumberFormat="1" applyFont="1" applyFill="1" applyBorder="1" applyAlignment="1" applyProtection="1"/>
    <xf numFmtId="44" fontId="10" fillId="0" borderId="31" xfId="3" applyFont="1" applyFill="1" applyBorder="1" applyAlignment="1" applyProtection="1"/>
    <xf numFmtId="0" fontId="10" fillId="0" borderId="38" xfId="4" applyBorder="1" applyAlignment="1" applyProtection="1"/>
    <xf numFmtId="0" fontId="10" fillId="0" borderId="28" xfId="4" applyBorder="1" applyAlignment="1" applyProtection="1"/>
    <xf numFmtId="0" fontId="10" fillId="0" borderId="12" xfId="4" applyBorder="1" applyAlignment="1" applyProtection="1"/>
    <xf numFmtId="0" fontId="0" fillId="0" borderId="38" xfId="4" applyFont="1" applyFill="1" applyBorder="1" applyAlignment="1" applyProtection="1">
      <alignment horizontal="center"/>
    </xf>
    <xf numFmtId="0" fontId="0" fillId="0" borderId="28" xfId="4" applyFont="1" applyFill="1" applyBorder="1" applyAlignment="1" applyProtection="1">
      <alignment horizontal="right"/>
    </xf>
    <xf numFmtId="0" fontId="3" fillId="0" borderId="0" xfId="4" applyFont="1" applyAlignment="1" applyProtection="1">
      <alignment horizontal="left"/>
    </xf>
    <xf numFmtId="0" fontId="0" fillId="0" borderId="0" xfId="4" applyNumberFormat="1" applyFont="1" applyFill="1" applyBorder="1" applyAlignment="1" applyProtection="1">
      <alignment vertical="top"/>
      <protection locked="0"/>
    </xf>
    <xf numFmtId="41" fontId="17" fillId="0" borderId="6" xfId="0" applyNumberFormat="1" applyFont="1" applyBorder="1" applyAlignment="1">
      <alignment horizontal="right" vertical="center"/>
    </xf>
    <xf numFmtId="0" fontId="19" fillId="0" borderId="0" xfId="4" applyFont="1" applyAlignment="1" applyProtection="1"/>
    <xf numFmtId="44" fontId="0" fillId="0" borderId="32" xfId="4" applyNumberFormat="1" applyFont="1" applyFill="1" applyBorder="1" applyAlignment="1" applyProtection="1"/>
    <xf numFmtId="43" fontId="10" fillId="0" borderId="0" xfId="4" applyNumberFormat="1" applyAlignment="1" applyProtection="1"/>
    <xf numFmtId="0" fontId="10" fillId="0" borderId="0" xfId="4" applyAlignment="1" applyProtection="1">
      <alignment horizontal="right"/>
    </xf>
    <xf numFmtId="164" fontId="16" fillId="0" borderId="0" xfId="1" applyNumberFormat="1" applyFont="1" applyAlignment="1">
      <alignment horizontal="right"/>
    </xf>
    <xf numFmtId="43" fontId="5" fillId="0" borderId="12" xfId="1" applyNumberFormat="1" applyFont="1" applyBorder="1" applyAlignment="1">
      <alignment wrapText="1"/>
    </xf>
    <xf numFmtId="16" fontId="0" fillId="0" borderId="14" xfId="0" applyNumberFormat="1" applyFill="1" applyBorder="1"/>
    <xf numFmtId="0" fontId="0" fillId="0" borderId="2" xfId="0" applyFill="1" applyBorder="1"/>
    <xf numFmtId="41" fontId="17" fillId="0" borderId="25" xfId="0" applyNumberFormat="1" applyFont="1" applyBorder="1" applyAlignment="1">
      <alignment horizontal="right" vertical="center"/>
    </xf>
    <xf numFmtId="164" fontId="10" fillId="0" borderId="0" xfId="1" applyNumberFormat="1" applyAlignment="1" applyProtection="1"/>
    <xf numFmtId="164" fontId="13" fillId="0" borderId="0" xfId="1" applyNumberFormat="1" applyFont="1" applyFill="1" applyBorder="1" applyAlignment="1" applyProtection="1"/>
    <xf numFmtId="0" fontId="0" fillId="0" borderId="1" xfId="0" applyFill="1" applyBorder="1" applyAlignment="1">
      <alignment vertical="center" wrapText="1"/>
    </xf>
    <xf numFmtId="42" fontId="5" fillId="0" borderId="12" xfId="1" applyNumberFormat="1" applyFont="1" applyBorder="1" applyAlignment="1">
      <alignment wrapText="1"/>
    </xf>
    <xf numFmtId="164" fontId="0" fillId="0" borderId="0" xfId="1" applyNumberFormat="1" applyFont="1"/>
    <xf numFmtId="42" fontId="0" fillId="0" borderId="14" xfId="1" applyNumberFormat="1" applyFont="1" applyBorder="1"/>
    <xf numFmtId="42" fontId="0" fillId="0" borderId="14" xfId="0" applyNumberFormat="1" applyBorder="1"/>
    <xf numFmtId="42" fontId="0" fillId="0" borderId="12" xfId="1" applyNumberFormat="1" applyFont="1" applyBorder="1"/>
    <xf numFmtId="42" fontId="0" fillId="0" borderId="12" xfId="0" applyNumberFormat="1" applyBorder="1"/>
    <xf numFmtId="42" fontId="0" fillId="0" borderId="13" xfId="0" applyNumberFormat="1" applyBorder="1"/>
    <xf numFmtId="42" fontId="0" fillId="0" borderId="12" xfId="0" applyNumberFormat="1" applyFill="1" applyBorder="1"/>
    <xf numFmtId="42" fontId="0" fillId="0" borderId="12" xfId="1" applyNumberFormat="1" applyFont="1" applyFill="1" applyBorder="1"/>
    <xf numFmtId="42" fontId="0" fillId="0" borderId="13" xfId="1" applyNumberFormat="1" applyFont="1" applyFill="1" applyBorder="1"/>
    <xf numFmtId="42" fontId="0" fillId="0" borderId="12" xfId="1" applyNumberFormat="1" applyFont="1" applyBorder="1" applyAlignment="1">
      <alignment horizontal="right"/>
    </xf>
    <xf numFmtId="42" fontId="0" fillId="0" borderId="13" xfId="1" applyNumberFormat="1" applyFont="1" applyBorder="1"/>
    <xf numFmtId="42" fontId="0" fillId="0" borderId="17" xfId="0" applyNumberFormat="1" applyBorder="1"/>
    <xf numFmtId="42" fontId="0" fillId="0" borderId="16" xfId="0" applyNumberFormat="1" applyBorder="1"/>
    <xf numFmtId="42" fontId="3" fillId="0" borderId="17" xfId="0" applyNumberFormat="1" applyFont="1" applyBorder="1"/>
    <xf numFmtId="42" fontId="3" fillId="0" borderId="16" xfId="0" applyNumberFormat="1" applyFont="1" applyBorder="1"/>
    <xf numFmtId="42" fontId="0" fillId="0" borderId="19" xfId="0" applyNumberFormat="1" applyBorder="1"/>
    <xf numFmtId="42" fontId="0" fillId="0" borderId="20" xfId="0" applyNumberFormat="1" applyBorder="1"/>
    <xf numFmtId="42" fontId="0" fillId="0" borderId="11" xfId="1" applyNumberFormat="1" applyFont="1" applyFill="1" applyBorder="1"/>
    <xf numFmtId="42" fontId="0" fillId="0" borderId="0" xfId="0" applyNumberFormat="1" applyFill="1" applyBorder="1" applyAlignment="1"/>
    <xf numFmtId="42" fontId="0" fillId="0" borderId="4" xfId="0" applyNumberFormat="1" applyFill="1" applyBorder="1"/>
    <xf numFmtId="42" fontId="0" fillId="0" borderId="3" xfId="0" applyNumberFormat="1" applyFill="1" applyBorder="1"/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164" fontId="0" fillId="0" borderId="48" xfId="1" applyNumberFormat="1" applyFont="1" applyBorder="1"/>
    <xf numFmtId="43" fontId="0" fillId="0" borderId="34" xfId="1" applyNumberFormat="1" applyFont="1" applyBorder="1"/>
    <xf numFmtId="0" fontId="0" fillId="0" borderId="49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2" fontId="0" fillId="0" borderId="30" xfId="0" applyNumberFormat="1" applyFill="1" applyBorder="1"/>
    <xf numFmtId="42" fontId="0" fillId="0" borderId="53" xfId="0" applyNumberFormat="1" applyFill="1" applyBorder="1"/>
    <xf numFmtId="42" fontId="0" fillId="0" borderId="54" xfId="0" applyNumberFormat="1" applyFill="1" applyBorder="1"/>
    <xf numFmtId="42" fontId="0" fillId="0" borderId="34" xfId="0" applyNumberFormat="1" applyBorder="1"/>
    <xf numFmtId="164" fontId="5" fillId="0" borderId="30" xfId="1" applyNumberFormat="1" applyFont="1" applyFill="1" applyBorder="1"/>
    <xf numFmtId="44" fontId="5" fillId="0" borderId="13" xfId="3" applyFont="1" applyFill="1" applyBorder="1" applyAlignment="1">
      <alignment wrapText="1"/>
    </xf>
    <xf numFmtId="44" fontId="5" fillId="0" borderId="14" xfId="3" applyFont="1" applyFill="1" applyBorder="1" applyAlignment="1">
      <alignment wrapText="1"/>
    </xf>
    <xf numFmtId="164" fontId="17" fillId="0" borderId="36" xfId="1" applyNumberFormat="1" applyFont="1" applyFill="1" applyBorder="1"/>
    <xf numFmtId="164" fontId="5" fillId="0" borderId="13" xfId="1" applyNumberFormat="1" applyFont="1" applyFill="1" applyBorder="1" applyAlignment="1">
      <alignment wrapText="1"/>
    </xf>
    <xf numFmtId="164" fontId="5" fillId="0" borderId="14" xfId="1" applyNumberFormat="1" applyFont="1" applyFill="1" applyBorder="1" applyAlignment="1">
      <alignment wrapText="1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43" fontId="0" fillId="2" borderId="50" xfId="1" applyNumberFormat="1" applyFont="1" applyFill="1" applyBorder="1" applyAlignment="1">
      <alignment horizontal="right"/>
    </xf>
    <xf numFmtId="43" fontId="0" fillId="2" borderId="51" xfId="1" applyNumberFormat="1" applyFont="1" applyFill="1" applyBorder="1" applyAlignment="1">
      <alignment horizontal="right"/>
    </xf>
    <xf numFmtId="43" fontId="0" fillId="2" borderId="52" xfId="1" applyNumberFormat="1" applyFont="1" applyFill="1" applyBorder="1" applyAlignment="1">
      <alignment horizontal="right"/>
    </xf>
    <xf numFmtId="0" fontId="18" fillId="0" borderId="0" xfId="0" applyFont="1" applyFill="1"/>
    <xf numFmtId="42" fontId="0" fillId="2" borderId="55" xfId="0" applyNumberFormat="1" applyFill="1" applyBorder="1" applyAlignment="1">
      <alignment horizontal="right"/>
    </xf>
    <xf numFmtId="42" fontId="0" fillId="2" borderId="51" xfId="0" applyNumberFormat="1" applyFill="1" applyBorder="1" applyAlignment="1">
      <alignment horizontal="right"/>
    </xf>
    <xf numFmtId="42" fontId="0" fillId="2" borderId="52" xfId="0" applyNumberFormat="1" applyFill="1" applyBorder="1" applyAlignment="1">
      <alignment horizontal="right"/>
    </xf>
    <xf numFmtId="42" fontId="0" fillId="3" borderId="40" xfId="0" applyNumberFormat="1" applyFill="1" applyBorder="1" applyAlignment="1">
      <alignment horizontal="right"/>
    </xf>
    <xf numFmtId="42" fontId="5" fillId="2" borderId="55" xfId="1" applyNumberFormat="1" applyFont="1" applyFill="1" applyBorder="1" applyAlignment="1">
      <alignment horizontal="right" wrapText="1"/>
    </xf>
    <xf numFmtId="42" fontId="5" fillId="2" borderId="56" xfId="1" applyNumberFormat="1" applyFont="1" applyFill="1" applyBorder="1" applyAlignment="1">
      <alignment horizontal="right" wrapText="1"/>
    </xf>
    <xf numFmtId="42" fontId="5" fillId="2" borderId="52" xfId="1" applyNumberFormat="1" applyFont="1" applyFill="1" applyBorder="1" applyAlignment="1">
      <alignment horizontal="right" wrapText="1"/>
    </xf>
    <xf numFmtId="44" fontId="17" fillId="2" borderId="55" xfId="3" applyFont="1" applyFill="1" applyBorder="1" applyAlignment="1">
      <alignment horizontal="right"/>
    </xf>
    <xf numFmtId="44" fontId="17" fillId="2" borderId="56" xfId="3" applyFont="1" applyFill="1" applyBorder="1" applyAlignment="1">
      <alignment horizontal="right"/>
    </xf>
    <xf numFmtId="44" fontId="17" fillId="2" borderId="52" xfId="3" applyFont="1" applyFill="1" applyBorder="1" applyAlignment="1">
      <alignment horizontal="right"/>
    </xf>
    <xf numFmtId="44" fontId="13" fillId="2" borderId="37" xfId="3" applyFont="1" applyFill="1" applyBorder="1" applyAlignment="1" applyProtection="1">
      <alignment horizontal="right"/>
    </xf>
    <xf numFmtId="44" fontId="10" fillId="2" borderId="42" xfId="4" applyNumberFormat="1" applyFill="1" applyBorder="1" applyAlignment="1" applyProtection="1">
      <alignment horizontal="right"/>
    </xf>
    <xf numFmtId="164" fontId="13" fillId="2" borderId="43" xfId="1" applyNumberFormat="1" applyFont="1" applyFill="1" applyBorder="1" applyAlignment="1" applyProtection="1">
      <alignment horizontal="right"/>
    </xf>
    <xf numFmtId="44" fontId="13" fillId="2" borderId="44" xfId="3" applyFont="1" applyFill="1" applyBorder="1" applyAlignment="1" applyProtection="1">
      <alignment horizontal="right"/>
    </xf>
    <xf numFmtId="44" fontId="13" fillId="2" borderId="39" xfId="3" applyFont="1" applyFill="1" applyBorder="1" applyAlignment="1" applyProtection="1">
      <alignment horizontal="right"/>
    </xf>
    <xf numFmtId="164" fontId="13" fillId="2" borderId="0" xfId="1" applyNumberFormat="1" applyFont="1" applyFill="1" applyBorder="1" applyAlignment="1" applyProtection="1">
      <alignment horizontal="right"/>
    </xf>
    <xf numFmtId="44" fontId="13" fillId="2" borderId="45" xfId="3" applyFont="1" applyFill="1" applyBorder="1" applyAlignment="1" applyProtection="1">
      <alignment horizontal="right"/>
    </xf>
    <xf numFmtId="44" fontId="13" fillId="2" borderId="41" xfId="3" applyFont="1" applyFill="1" applyBorder="1" applyAlignment="1" applyProtection="1">
      <alignment horizontal="right"/>
    </xf>
    <xf numFmtId="164" fontId="13" fillId="2" borderId="46" xfId="1" applyNumberFormat="1" applyFont="1" applyFill="1" applyBorder="1" applyAlignment="1" applyProtection="1">
      <alignment horizontal="right"/>
    </xf>
    <xf numFmtId="44" fontId="13" fillId="2" borderId="47" xfId="3" applyFont="1" applyFill="1" applyBorder="1" applyAlignment="1" applyProtection="1">
      <alignment horizontal="right"/>
    </xf>
    <xf numFmtId="0" fontId="3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5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8" fillId="0" borderId="10" xfId="0" applyFont="1" applyBorder="1" applyAlignment="1">
      <alignment wrapText="1" shrinkToFit="1"/>
    </xf>
    <xf numFmtId="0" fontId="8" fillId="0" borderId="11" xfId="0" applyFont="1" applyBorder="1" applyAlignment="1">
      <alignment wrapText="1" shrinkToFit="1"/>
    </xf>
    <xf numFmtId="164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0" fontId="0" fillId="0" borderId="14" xfId="0" applyFont="1" applyBorder="1" applyAlignment="1">
      <alignment horizontal="right" wrapText="1"/>
    </xf>
    <xf numFmtId="0" fontId="0" fillId="0" borderId="28" xfId="0" applyFont="1" applyBorder="1" applyAlignment="1">
      <alignment horizontal="right" wrapText="1"/>
    </xf>
    <xf numFmtId="0" fontId="0" fillId="0" borderId="29" xfId="0" applyFont="1" applyBorder="1" applyAlignment="1">
      <alignment horizontal="right"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5" fontId="0" fillId="0" borderId="5" xfId="2" applyNumberFormat="1" applyFont="1" applyFill="1" applyBorder="1" applyAlignment="1">
      <alignment wrapText="1"/>
    </xf>
    <xf numFmtId="165" fontId="0" fillId="0" borderId="0" xfId="2" applyNumberFormat="1" applyFont="1" applyFill="1" applyBorder="1" applyAlignment="1">
      <alignment wrapText="1"/>
    </xf>
    <xf numFmtId="165" fontId="0" fillId="0" borderId="6" xfId="2" applyNumberFormat="1" applyFont="1" applyFill="1" applyBorder="1" applyAlignment="1">
      <alignment wrapText="1"/>
    </xf>
    <xf numFmtId="165" fontId="0" fillId="0" borderId="7" xfId="2" applyNumberFormat="1" applyFont="1" applyFill="1" applyBorder="1" applyAlignment="1">
      <alignment wrapText="1"/>
    </xf>
    <xf numFmtId="165" fontId="0" fillId="0" borderId="8" xfId="2" applyNumberFormat="1" applyFont="1" applyFill="1" applyBorder="1" applyAlignment="1">
      <alignment wrapText="1"/>
    </xf>
    <xf numFmtId="165" fontId="0" fillId="0" borderId="9" xfId="2" applyNumberFormat="1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3" fillId="0" borderId="0" xfId="0" applyFont="1" applyFill="1" applyAlignment="1">
      <alignment horizontal="left" vertical="top" wrapText="1"/>
    </xf>
  </cellXfs>
  <cellStyles count="5">
    <cellStyle name="Comma" xfId="1" builtinId="3"/>
    <cellStyle name="Currency" xfId="3" builtinId="4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7</xdr:row>
      <xdr:rowOff>0</xdr:rowOff>
    </xdr:from>
    <xdr:to>
      <xdr:col>4</xdr:col>
      <xdr:colOff>1504949</xdr:colOff>
      <xdr:row>11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%20Reporting/2020/Attachment%203%20Tool/PSE-Attachment%203%20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Compliance Summary"/>
      <sheetName val="Facility Detail"/>
      <sheetName val="Generation Rollup"/>
    </sheetNames>
    <sheetDataSet>
      <sheetData sheetId="0"/>
      <sheetData sheetId="1"/>
      <sheetData sheetId="2"/>
      <sheetData sheetId="3">
        <row r="4">
          <cell r="B4" t="str">
            <v>Wild Horse</v>
          </cell>
          <cell r="C4" t="str">
            <v>W183</v>
          </cell>
          <cell r="E4" t="str">
            <v>Wind</v>
          </cell>
          <cell r="F4" t="str">
            <v>Not Eligible</v>
          </cell>
          <cell r="G4" t="str">
            <v>---</v>
          </cell>
        </row>
        <row r="5">
          <cell r="B5" t="str">
            <v>Hopkins Ridge</v>
          </cell>
          <cell r="C5" t="str">
            <v>W184</v>
          </cell>
          <cell r="E5" t="str">
            <v>Wind</v>
          </cell>
          <cell r="F5" t="str">
            <v>Not Eligible</v>
          </cell>
          <cell r="G5" t="str">
            <v>---</v>
          </cell>
        </row>
        <row r="6">
          <cell r="B6" t="str">
            <v>Klondike III</v>
          </cell>
          <cell r="C6" t="str">
            <v>W237</v>
          </cell>
          <cell r="E6" t="str">
            <v>Wind</v>
          </cell>
          <cell r="F6" t="str">
            <v>Not Eligible</v>
          </cell>
          <cell r="G6" t="str">
            <v>---</v>
          </cell>
        </row>
        <row r="7">
          <cell r="B7" t="str">
            <v>Wild Horse Phase II</v>
          </cell>
          <cell r="C7" t="str">
            <v>W1364</v>
          </cell>
          <cell r="E7" t="str">
            <v>Wind</v>
          </cell>
          <cell r="F7" t="str">
            <v>Eligible</v>
          </cell>
          <cell r="G7" t="str">
            <v>---</v>
          </cell>
        </row>
        <row r="8">
          <cell r="B8" t="str">
            <v>Hopkins Ridge Phase II</v>
          </cell>
          <cell r="C8" t="str">
            <v>W1382</v>
          </cell>
          <cell r="E8" t="str">
            <v>Wind</v>
          </cell>
          <cell r="F8" t="str">
            <v>Not Eligible</v>
          </cell>
          <cell r="G8" t="str">
            <v>---</v>
          </cell>
        </row>
        <row r="9">
          <cell r="B9" t="str">
            <v>Lower Snake River - Dodge Junction</v>
          </cell>
          <cell r="C9" t="str">
            <v>W2669</v>
          </cell>
          <cell r="E9" t="str">
            <v>Wind</v>
          </cell>
          <cell r="F9" t="str">
            <v>Eligible</v>
          </cell>
          <cell r="G9" t="str">
            <v>---</v>
          </cell>
        </row>
        <row r="10">
          <cell r="B10" t="str">
            <v>Lower Snake River - Phalen Gulch</v>
          </cell>
          <cell r="C10" t="str">
            <v>W2670</v>
          </cell>
          <cell r="E10" t="str">
            <v>Wind</v>
          </cell>
          <cell r="F10" t="str">
            <v>Eligible</v>
          </cell>
          <cell r="G10" t="str">
            <v>---</v>
          </cell>
        </row>
        <row r="11">
          <cell r="B11" t="str">
            <v>Wanapum Fish Bypass</v>
          </cell>
          <cell r="C11" t="str">
            <v>Not Available</v>
          </cell>
          <cell r="E11" t="str">
            <v>Water (Incremental Hydro)</v>
          </cell>
          <cell r="F11" t="str">
            <v>Not Eligible</v>
          </cell>
          <cell r="G11" t="str">
            <v>---</v>
          </cell>
        </row>
        <row r="12">
          <cell r="B12" t="str">
            <v>Baker River Project</v>
          </cell>
          <cell r="C12" t="str">
            <v>W4865</v>
          </cell>
          <cell r="E12" t="str">
            <v>Water (Incremental Hydro)</v>
          </cell>
          <cell r="F12" t="str">
            <v>Not Eligible</v>
          </cell>
          <cell r="G12" t="str">
            <v>---</v>
          </cell>
        </row>
        <row r="13">
          <cell r="B13" t="str">
            <v>Snoqualmie Falls Project</v>
          </cell>
          <cell r="C13" t="str">
            <v>W4866</v>
          </cell>
          <cell r="E13" t="str">
            <v>Water (Incremental Hydro)</v>
          </cell>
          <cell r="F13" t="str">
            <v>Not Eligible</v>
          </cell>
          <cell r="G13" t="str">
            <v>---</v>
          </cell>
        </row>
        <row r="14">
          <cell r="B14" t="str">
            <v>Klondike 1--REC only**</v>
          </cell>
          <cell r="C14" t="str">
            <v>W238</v>
          </cell>
          <cell r="E14" t="str">
            <v>Wind</v>
          </cell>
          <cell r="F14" t="str">
            <v>Not Eligible</v>
          </cell>
          <cell r="G14" t="str">
            <v>---</v>
          </cell>
        </row>
        <row r="15">
          <cell r="B15" t="str">
            <v>Stateline WA Wind--REC Only **</v>
          </cell>
          <cell r="C15" t="str">
            <v>W248</v>
          </cell>
          <cell r="E15" t="str">
            <v>Wind</v>
          </cell>
          <cell r="F15" t="str">
            <v>Not Eligible</v>
          </cell>
          <cell r="G15" t="str">
            <v>---</v>
          </cell>
        </row>
        <row r="16">
          <cell r="B16" t="str">
            <v>Horse Butte Wind--REC only **</v>
          </cell>
          <cell r="C16" t="str">
            <v>W3260</v>
          </cell>
          <cell r="E16" t="str">
            <v>Wind</v>
          </cell>
          <cell r="F16" t="str">
            <v>Not Eligible</v>
          </cell>
          <cell r="G16" t="str">
            <v>---</v>
          </cell>
        </row>
        <row r="17">
          <cell r="B17" t="str">
            <v>Grand View 5 East--REC Only**</v>
          </cell>
          <cell r="C17" t="str">
            <v>W5069</v>
          </cell>
          <cell r="E17" t="str">
            <v>Solar</v>
          </cell>
          <cell r="F17" t="str">
            <v>Not Eligible</v>
          </cell>
          <cell r="G17" t="str">
            <v>---</v>
          </cell>
        </row>
        <row r="18">
          <cell r="B18" t="str">
            <v>Grand View 2 West--REC Only **</v>
          </cell>
          <cell r="C18" t="str">
            <v>W5070</v>
          </cell>
          <cell r="E18" t="str">
            <v>Solar</v>
          </cell>
          <cell r="F18" t="str">
            <v>Not Eligible</v>
          </cell>
          <cell r="G18" t="str">
            <v>---</v>
          </cell>
        </row>
        <row r="19">
          <cell r="B19" t="str">
            <v>ID Solar 1 -- REC Only **</v>
          </cell>
          <cell r="C19" t="str">
            <v>W5076</v>
          </cell>
          <cell r="E19" t="str">
            <v>Solar</v>
          </cell>
          <cell r="F19" t="str">
            <v>Not Eligible</v>
          </cell>
          <cell r="G19" t="str">
            <v>---</v>
          </cell>
        </row>
        <row r="20">
          <cell r="B20" t="str">
            <v>Condon Wind Power -- REC Only **</v>
          </cell>
          <cell r="C20" t="str">
            <v>W774</v>
          </cell>
          <cell r="E20" t="str">
            <v>Wind</v>
          </cell>
          <cell r="F20" t="str">
            <v>Not Eligible</v>
          </cell>
          <cell r="G20" t="str">
            <v>---</v>
          </cell>
        </row>
        <row r="21">
          <cell r="B21" t="str">
            <v>Condon Wind Power Phase II -- REC Only **</v>
          </cell>
          <cell r="C21" t="str">
            <v>W833</v>
          </cell>
          <cell r="E21" t="str">
            <v>Wind</v>
          </cell>
          <cell r="F21" t="str">
            <v>Not Eligible</v>
          </cell>
          <cell r="G21" t="str">
            <v>---</v>
          </cell>
        </row>
        <row r="22">
          <cell r="B22" t="str">
            <v>Camp Reed Wind Park - Camp Reed Wind Park -- REC Only **</v>
          </cell>
          <cell r="C22" t="str">
            <v>W1875</v>
          </cell>
          <cell r="E22" t="str">
            <v>Wind</v>
          </cell>
          <cell r="F22" t="str">
            <v>Not Eligible</v>
          </cell>
          <cell r="G22" t="str">
            <v>---</v>
          </cell>
        </row>
        <row r="23">
          <cell r="B23" t="str">
            <v>Golden Valley Wind Park - Golden Valley Wind Park -- REC Only **</v>
          </cell>
          <cell r="C23" t="str">
            <v>W1862</v>
          </cell>
          <cell r="E23" t="str">
            <v>Wind</v>
          </cell>
          <cell r="F23" t="str">
            <v>Not Eligible</v>
          </cell>
          <cell r="G23" t="str">
            <v>---</v>
          </cell>
        </row>
        <row r="24">
          <cell r="B24" t="str">
            <v>Klondike III - Klondike Wind Power III LLC -- REC Only **</v>
          </cell>
          <cell r="C24" t="str">
            <v>W237</v>
          </cell>
          <cell r="E24" t="str">
            <v>Wind</v>
          </cell>
          <cell r="F24" t="str">
            <v>Not Eligible</v>
          </cell>
          <cell r="G24" t="str">
            <v>---</v>
          </cell>
        </row>
        <row r="25">
          <cell r="B25" t="str">
            <v>Meadow Creek Wind Farm - Five Pine Project -- REC Only **</v>
          </cell>
          <cell r="C25" t="str">
            <v>W3186</v>
          </cell>
          <cell r="E25" t="str">
            <v>Wind</v>
          </cell>
          <cell r="F25" t="str">
            <v>Not Eligible</v>
          </cell>
          <cell r="G25" t="str">
            <v>---</v>
          </cell>
        </row>
        <row r="26">
          <cell r="B26" t="str">
            <v>Meadow Creek Wind Farm - North Point Wind Farm -- REC Only **</v>
          </cell>
          <cell r="C26" t="str">
            <v>W3185</v>
          </cell>
          <cell r="E26" t="str">
            <v>Wind</v>
          </cell>
          <cell r="F26" t="str">
            <v>Not Eligible</v>
          </cell>
          <cell r="G26" t="str">
            <v>---</v>
          </cell>
        </row>
        <row r="27">
          <cell r="B27" t="str">
            <v>Mountain Air Wind Projects - Mountain Air Wind Projects -- REC Only **</v>
          </cell>
          <cell r="C27" t="str">
            <v>W2869</v>
          </cell>
          <cell r="E27" t="str">
            <v>Wind</v>
          </cell>
          <cell r="F27" t="str">
            <v>Not Eligible</v>
          </cell>
          <cell r="G27" t="str">
            <v>---</v>
          </cell>
        </row>
        <row r="28">
          <cell r="B28" t="str">
            <v>Nine Canyon Wind Project - Nine Canyon Phase 3 -- REC Only **</v>
          </cell>
          <cell r="C28" t="str">
            <v>W697</v>
          </cell>
          <cell r="E28" t="str">
            <v>Wind</v>
          </cell>
          <cell r="F28" t="str">
            <v>Not Eligible</v>
          </cell>
          <cell r="G28" t="str">
            <v>---</v>
          </cell>
        </row>
        <row r="29">
          <cell r="B29" t="str">
            <v>Oregon Trail Wind Park, LLC - Oregon Trail Wind Park -- REC Only **</v>
          </cell>
          <cell r="C29" t="str">
            <v>W1882</v>
          </cell>
          <cell r="E29" t="str">
            <v>Wind</v>
          </cell>
          <cell r="F29" t="str">
            <v>Not Eligible</v>
          </cell>
          <cell r="G29" t="str">
            <v>---</v>
          </cell>
        </row>
        <row r="30">
          <cell r="B30" t="str">
            <v>PaTu Wind Farm - PaTu Wind -- REC Only **</v>
          </cell>
          <cell r="C30" t="str">
            <v>W1844</v>
          </cell>
          <cell r="E30" t="str">
            <v>Wind</v>
          </cell>
          <cell r="F30" t="str">
            <v>Not Eligible</v>
          </cell>
          <cell r="G30" t="str">
            <v>---</v>
          </cell>
        </row>
        <row r="31">
          <cell r="B31" t="str">
            <v>Roseburg LFG - Roseburg LFG Energy -- REC Only **</v>
          </cell>
          <cell r="C31" t="str">
            <v>W2616</v>
          </cell>
          <cell r="E31" t="str">
            <v>Landfill Gas</v>
          </cell>
          <cell r="F31" t="str">
            <v>Not Eligible</v>
          </cell>
          <cell r="G31" t="str">
            <v>---</v>
          </cell>
        </row>
        <row r="32">
          <cell r="B32" t="str">
            <v>Salmon Falls Wind Park, LLC - Salmon Falls Wind Park -- REC Only **</v>
          </cell>
          <cell r="C32" t="str">
            <v>W1885</v>
          </cell>
          <cell r="E32" t="str">
            <v>Wind</v>
          </cell>
          <cell r="F32" t="str">
            <v>Not Eligible</v>
          </cell>
          <cell r="G32" t="str">
            <v>---</v>
          </cell>
        </row>
        <row r="33">
          <cell r="B33" t="str">
            <v>Sawtooth Wind Project - Sawtooth Wind Project -- REC Only **</v>
          </cell>
          <cell r="C33" t="str">
            <v>W2323</v>
          </cell>
          <cell r="E33" t="str">
            <v>Wind</v>
          </cell>
          <cell r="F33" t="str">
            <v>Not Eligible</v>
          </cell>
          <cell r="G33" t="str">
            <v>---</v>
          </cell>
        </row>
        <row r="34">
          <cell r="B34" t="str">
            <v>Thousand Springs Wind Park, LLC - Thousand Springs Wind Park -- REC Only **</v>
          </cell>
          <cell r="C34" t="str">
            <v>W1881</v>
          </cell>
          <cell r="E34" t="str">
            <v>Wind</v>
          </cell>
          <cell r="F34" t="str">
            <v>Not Eligible</v>
          </cell>
          <cell r="G34" t="str">
            <v>---</v>
          </cell>
        </row>
        <row r="35">
          <cell r="B35" t="str">
            <v>Tuana Gulch Wind Park, LLC - Tuana Gulch Wind Park -- REC Only **</v>
          </cell>
          <cell r="C35" t="str">
            <v>W1883</v>
          </cell>
          <cell r="E35" t="str">
            <v>Wind</v>
          </cell>
          <cell r="F35" t="str">
            <v>Not Eligible</v>
          </cell>
          <cell r="G35" t="str">
            <v>---</v>
          </cell>
        </row>
        <row r="36">
          <cell r="B36" t="str">
            <v>Tuana Springs Energy, LLC - Tuana Springs -- REC Only **</v>
          </cell>
          <cell r="C36" t="str">
            <v>W1503</v>
          </cell>
          <cell r="E36" t="str">
            <v>Wind</v>
          </cell>
          <cell r="F36" t="str">
            <v>Not Eligible</v>
          </cell>
          <cell r="G36" t="str">
            <v>---</v>
          </cell>
        </row>
        <row r="37">
          <cell r="B37" t="str">
            <v>White Creek Wind 1 - White Creek -- REC Only **</v>
          </cell>
          <cell r="C37" t="str">
            <v>W360</v>
          </cell>
          <cell r="E37" t="str">
            <v>Wind</v>
          </cell>
          <cell r="F37" t="str">
            <v>Not Eligible</v>
          </cell>
          <cell r="G37" t="str">
            <v>---</v>
          </cell>
        </row>
        <row r="38">
          <cell r="B38" t="str">
            <v>Facility 35</v>
          </cell>
          <cell r="F38" t="str">
            <v>---</v>
          </cell>
          <cell r="G38" t="str">
            <v>---</v>
          </cell>
        </row>
        <row r="39">
          <cell r="B39" t="str">
            <v>Facility 36</v>
          </cell>
          <cell r="F39" t="str">
            <v>---</v>
          </cell>
          <cell r="G39" t="str">
            <v>---</v>
          </cell>
        </row>
        <row r="40">
          <cell r="B40" t="str">
            <v>Facility 37</v>
          </cell>
          <cell r="F40" t="str">
            <v>---</v>
          </cell>
          <cell r="G40" t="str">
            <v>---</v>
          </cell>
        </row>
        <row r="41">
          <cell r="B41" t="str">
            <v>Facility 38</v>
          </cell>
          <cell r="F41" t="str">
            <v>---</v>
          </cell>
          <cell r="G41" t="str">
            <v>---</v>
          </cell>
        </row>
        <row r="42">
          <cell r="B42" t="str">
            <v>Facility 39</v>
          </cell>
          <cell r="F42" t="str">
            <v>---</v>
          </cell>
          <cell r="G42" t="str">
            <v>---</v>
          </cell>
        </row>
        <row r="43">
          <cell r="B43" t="str">
            <v>Facility 40</v>
          </cell>
          <cell r="F43" t="str">
            <v>---</v>
          </cell>
          <cell r="G43" t="str">
            <v>---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"/>
  <sheetViews>
    <sheetView workbookViewId="0"/>
  </sheetViews>
  <sheetFormatPr defaultColWidth="9.109375" defaultRowHeight="15.05" x14ac:dyDescent="0.3"/>
  <cols>
    <col min="1" max="30" width="9.109375" style="67"/>
    <col min="31" max="16384" width="9.109375" style="7"/>
  </cols>
  <sheetData>
    <row r="2" spans="1:1" ht="17.55" x14ac:dyDescent="0.3">
      <c r="A2" s="171" t="s">
        <v>105</v>
      </c>
    </row>
    <row r="4" spans="1:1" ht="17.55" x14ac:dyDescent="0.3">
      <c r="A4" s="171" t="s">
        <v>107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topLeftCell="A10" zoomScale="60" zoomScaleNormal="80" workbookViewId="0">
      <pane xSplit="1" ySplit="7" topLeftCell="B17" activePane="bottomRight" state="frozen"/>
      <selection activeCell="A10" sqref="A10"/>
      <selection pane="topRight" activeCell="B10" sqref="B10"/>
      <selection pane="bottomLeft" activeCell="A17" sqref="A17"/>
      <selection pane="bottomRight" activeCell="A7" sqref="A7:H12"/>
    </sheetView>
  </sheetViews>
  <sheetFormatPr defaultColWidth="9.109375" defaultRowHeight="15.05" x14ac:dyDescent="0.3"/>
  <cols>
    <col min="1" max="1" width="33.109375" style="28" customWidth="1"/>
    <col min="2" max="5" width="18.6640625" style="28" customWidth="1"/>
    <col min="6" max="6" width="27.44140625" style="28" customWidth="1"/>
    <col min="7" max="7" width="18.6640625" style="28" customWidth="1"/>
    <col min="8" max="8" width="18" style="28" customWidth="1"/>
    <col min="9" max="9" width="9.109375" style="28"/>
    <col min="10" max="10" width="11.5546875" style="28" bestFit="1" customWidth="1"/>
    <col min="11" max="16384" width="9.109375" style="28"/>
  </cols>
  <sheetData>
    <row r="1" spans="1:9" x14ac:dyDescent="0.3">
      <c r="A1" s="63" t="s">
        <v>64</v>
      </c>
      <c r="B1" s="63"/>
      <c r="H1" s="192" t="s">
        <v>47</v>
      </c>
      <c r="I1" s="192"/>
    </row>
    <row r="2" spans="1:9" ht="33.049999999999997" customHeight="1" thickBot="1" x14ac:dyDescent="0.55000000000000004">
      <c r="A2" s="46" t="s">
        <v>54</v>
      </c>
    </row>
    <row r="3" spans="1:9" ht="15.05" customHeight="1" x14ac:dyDescent="0.3">
      <c r="A3" s="202" t="s">
        <v>0</v>
      </c>
      <c r="B3" s="203"/>
      <c r="C3" s="203"/>
      <c r="D3" s="203"/>
      <c r="E3" s="203"/>
      <c r="F3" s="203"/>
      <c r="G3" s="203"/>
      <c r="H3" s="204"/>
    </row>
    <row r="4" spans="1:9" ht="15.65" thickBot="1" x14ac:dyDescent="0.35">
      <c r="A4" s="205"/>
      <c r="B4" s="206"/>
      <c r="C4" s="206"/>
      <c r="D4" s="206"/>
      <c r="E4" s="206"/>
      <c r="F4" s="206"/>
      <c r="G4" s="206"/>
      <c r="H4" s="207"/>
    </row>
    <row r="5" spans="1:9" ht="0.8" customHeight="1" thickBot="1" x14ac:dyDescent="0.35">
      <c r="A5" s="205"/>
      <c r="B5" s="206"/>
      <c r="C5" s="206"/>
      <c r="D5" s="206"/>
      <c r="E5" s="206"/>
      <c r="F5" s="206"/>
      <c r="G5" s="206"/>
      <c r="H5" s="207"/>
    </row>
    <row r="6" spans="1:9" ht="16.3" hidden="1" customHeight="1" thickBot="1" x14ac:dyDescent="0.35">
      <c r="A6" s="205"/>
      <c r="B6" s="206"/>
      <c r="C6" s="206"/>
      <c r="D6" s="206"/>
      <c r="E6" s="206"/>
      <c r="F6" s="206"/>
      <c r="G6" s="206"/>
      <c r="H6" s="207"/>
    </row>
    <row r="7" spans="1:9" ht="15.05" customHeight="1" x14ac:dyDescent="0.3">
      <c r="A7" s="208" t="s">
        <v>5</v>
      </c>
      <c r="B7" s="209"/>
      <c r="C7" s="209"/>
      <c r="D7" s="209"/>
      <c r="E7" s="209"/>
      <c r="F7" s="209"/>
      <c r="G7" s="209"/>
      <c r="H7" s="210"/>
    </row>
    <row r="8" spans="1:9" x14ac:dyDescent="0.3">
      <c r="A8" s="211"/>
      <c r="B8" s="212"/>
      <c r="C8" s="212"/>
      <c r="D8" s="212"/>
      <c r="E8" s="212"/>
      <c r="F8" s="212"/>
      <c r="G8" s="212"/>
      <c r="H8" s="213"/>
    </row>
    <row r="9" spans="1:9" x14ac:dyDescent="0.3">
      <c r="A9" s="211"/>
      <c r="B9" s="212"/>
      <c r="C9" s="212"/>
      <c r="D9" s="212"/>
      <c r="E9" s="212"/>
      <c r="F9" s="212"/>
      <c r="G9" s="212"/>
      <c r="H9" s="213"/>
    </row>
    <row r="10" spans="1:9" x14ac:dyDescent="0.3">
      <c r="A10" s="211"/>
      <c r="B10" s="212"/>
      <c r="C10" s="212"/>
      <c r="D10" s="212"/>
      <c r="E10" s="212"/>
      <c r="F10" s="212"/>
      <c r="G10" s="212"/>
      <c r="H10" s="213"/>
    </row>
    <row r="11" spans="1:9" x14ac:dyDescent="0.3">
      <c r="A11" s="211"/>
      <c r="B11" s="212"/>
      <c r="C11" s="212"/>
      <c r="D11" s="212"/>
      <c r="E11" s="212"/>
      <c r="F11" s="212"/>
      <c r="G11" s="212"/>
      <c r="H11" s="213"/>
    </row>
    <row r="12" spans="1:9" ht="86.25" customHeight="1" thickBot="1" x14ac:dyDescent="0.35">
      <c r="A12" s="214"/>
      <c r="B12" s="215"/>
      <c r="C12" s="215"/>
      <c r="D12" s="215"/>
      <c r="E12" s="215"/>
      <c r="F12" s="215"/>
      <c r="G12" s="215"/>
      <c r="H12" s="216"/>
    </row>
    <row r="13" spans="1:9" ht="15.65" thickBot="1" x14ac:dyDescent="0.35"/>
    <row r="14" spans="1:9" x14ac:dyDescent="0.3">
      <c r="A14" s="218" t="s">
        <v>2</v>
      </c>
      <c r="B14" s="29" t="s">
        <v>3</v>
      </c>
      <c r="C14" s="29" t="s">
        <v>25</v>
      </c>
      <c r="D14" s="29" t="s">
        <v>19</v>
      </c>
      <c r="E14" s="29" t="s">
        <v>20</v>
      </c>
      <c r="F14" s="29" t="s">
        <v>20</v>
      </c>
      <c r="G14" s="30" t="s">
        <v>25</v>
      </c>
      <c r="H14" s="31" t="s">
        <v>25</v>
      </c>
    </row>
    <row r="15" spans="1:9" ht="15.05" customHeight="1" x14ac:dyDescent="0.3">
      <c r="A15" s="219"/>
      <c r="B15" s="220" t="s">
        <v>21</v>
      </c>
      <c r="C15" s="220" t="s">
        <v>28</v>
      </c>
      <c r="D15" s="221" t="s">
        <v>17</v>
      </c>
      <c r="E15" s="221" t="s">
        <v>18</v>
      </c>
      <c r="F15" s="221" t="s">
        <v>22</v>
      </c>
      <c r="G15" s="223" t="s">
        <v>23</v>
      </c>
      <c r="H15" s="217" t="s">
        <v>27</v>
      </c>
    </row>
    <row r="16" spans="1:9" ht="32.25" customHeight="1" x14ac:dyDescent="0.3">
      <c r="A16" s="219"/>
      <c r="B16" s="220"/>
      <c r="C16" s="220"/>
      <c r="D16" s="222"/>
      <c r="E16" s="222"/>
      <c r="F16" s="222"/>
      <c r="G16" s="224"/>
      <c r="H16" s="217"/>
    </row>
    <row r="17" spans="1:10" x14ac:dyDescent="0.3">
      <c r="A17" s="32" t="s">
        <v>35</v>
      </c>
      <c r="B17" s="10">
        <v>78.538812785388131</v>
      </c>
      <c r="C17" s="5">
        <v>8600000</v>
      </c>
      <c r="D17" s="62">
        <v>7.92</v>
      </c>
      <c r="E17" s="66">
        <f>1.37/100*(24*365)</f>
        <v>120.012</v>
      </c>
      <c r="F17" s="5">
        <v>9290000</v>
      </c>
      <c r="G17" s="25">
        <f>C17-F17</f>
        <v>-690000</v>
      </c>
      <c r="H17" s="33">
        <f>G17*$G$47</f>
        <v>-690000</v>
      </c>
    </row>
    <row r="18" spans="1:10" x14ac:dyDescent="0.3">
      <c r="A18" s="34" t="s">
        <v>36</v>
      </c>
      <c r="B18" s="10">
        <v>112.69172228076337</v>
      </c>
      <c r="C18" s="5">
        <v>3850000</v>
      </c>
      <c r="D18" s="62">
        <v>2.44</v>
      </c>
      <c r="E18" s="66">
        <f>0.74/100*(24*365)</f>
        <v>64.823999999999998</v>
      </c>
      <c r="F18" s="5">
        <v>3180000</v>
      </c>
      <c r="G18" s="25">
        <f t="shared" ref="G18:G26" si="0">C18-F18</f>
        <v>670000</v>
      </c>
      <c r="H18" s="33">
        <f t="shared" ref="H18:H26" si="1">G18*$G$47</f>
        <v>670000</v>
      </c>
    </row>
    <row r="19" spans="1:10" x14ac:dyDescent="0.3">
      <c r="A19" s="34" t="s">
        <v>37</v>
      </c>
      <c r="B19" s="10">
        <v>54.340387941224044</v>
      </c>
      <c r="C19" s="5">
        <v>34940000</v>
      </c>
      <c r="D19" s="62">
        <v>26.53</v>
      </c>
      <c r="E19" s="66">
        <f>3.21/100*(24*365)</f>
        <v>281.19599999999997</v>
      </c>
      <c r="F19" s="5">
        <v>29740000</v>
      </c>
      <c r="G19" s="25">
        <f t="shared" si="0"/>
        <v>5200000</v>
      </c>
      <c r="H19" s="33">
        <f t="shared" si="1"/>
        <v>5200000</v>
      </c>
    </row>
    <row r="20" spans="1:10" x14ac:dyDescent="0.3">
      <c r="A20" s="34" t="s">
        <v>38</v>
      </c>
      <c r="B20" s="10">
        <v>40.200639098066425</v>
      </c>
      <c r="C20" s="5">
        <v>18770000</v>
      </c>
      <c r="D20" s="62">
        <v>19.260000000000002</v>
      </c>
      <c r="E20" s="66">
        <f>1.71/100*(24*365)</f>
        <v>149.79599999999999</v>
      </c>
      <c r="F20" s="5">
        <v>20970000</v>
      </c>
      <c r="G20" s="25">
        <f t="shared" si="0"/>
        <v>-2200000</v>
      </c>
      <c r="H20" s="33">
        <f t="shared" si="1"/>
        <v>-2200000</v>
      </c>
      <c r="J20" s="128"/>
    </row>
    <row r="21" spans="1:10" x14ac:dyDescent="0.3">
      <c r="A21" s="34" t="s">
        <v>39</v>
      </c>
      <c r="B21" s="10">
        <v>109.04544466188302</v>
      </c>
      <c r="C21" s="5">
        <v>10030000</v>
      </c>
      <c r="D21" s="62">
        <v>5.09</v>
      </c>
      <c r="E21" s="66">
        <f>0.81/100*(24*365)</f>
        <v>70.956000000000017</v>
      </c>
      <c r="F21" s="5">
        <v>5900000</v>
      </c>
      <c r="G21" s="25">
        <f t="shared" si="0"/>
        <v>4130000</v>
      </c>
      <c r="H21" s="33">
        <f t="shared" si="1"/>
        <v>4130000</v>
      </c>
    </row>
    <row r="22" spans="1:10" x14ac:dyDescent="0.3">
      <c r="A22" s="34" t="s">
        <v>40</v>
      </c>
      <c r="B22" s="10">
        <v>60.882800608828006</v>
      </c>
      <c r="C22" s="5">
        <v>1280000</v>
      </c>
      <c r="D22" s="62">
        <v>1.19</v>
      </c>
      <c r="E22" s="66">
        <f>0.17/100*(24*365)</f>
        <v>14.892000000000001</v>
      </c>
      <c r="F22" s="5">
        <v>1360000</v>
      </c>
      <c r="G22" s="25">
        <f t="shared" si="0"/>
        <v>-80000</v>
      </c>
      <c r="H22" s="33">
        <f t="shared" si="1"/>
        <v>-80000</v>
      </c>
    </row>
    <row r="23" spans="1:10" x14ac:dyDescent="0.3">
      <c r="A23" s="34" t="s">
        <v>41</v>
      </c>
      <c r="B23" s="10">
        <v>78.632950265108803</v>
      </c>
      <c r="C23" s="5">
        <v>39330000</v>
      </c>
      <c r="D23" s="62">
        <v>48.51</v>
      </c>
      <c r="E23" s="66">
        <f>1.69/100*(24*365)</f>
        <v>148.04399999999998</v>
      </c>
      <c r="F23" s="5">
        <v>27960000</v>
      </c>
      <c r="G23" s="25">
        <f t="shared" si="0"/>
        <v>11370000</v>
      </c>
      <c r="H23" s="33">
        <f t="shared" si="1"/>
        <v>11370000</v>
      </c>
    </row>
    <row r="24" spans="1:10" x14ac:dyDescent="0.3">
      <c r="A24" s="34" t="s">
        <v>42</v>
      </c>
      <c r="B24" s="10">
        <v>78.6467133317242</v>
      </c>
      <c r="C24" s="5">
        <v>31280000</v>
      </c>
      <c r="D24" s="62">
        <v>48.51</v>
      </c>
      <c r="E24" s="66">
        <f>1.69/100*(24*365)</f>
        <v>148.04399999999998</v>
      </c>
      <c r="F24" s="5">
        <v>22230000</v>
      </c>
      <c r="G24" s="25">
        <f t="shared" si="0"/>
        <v>9050000</v>
      </c>
      <c r="H24" s="33">
        <f t="shared" si="1"/>
        <v>9050000</v>
      </c>
    </row>
    <row r="25" spans="1:10" ht="15.65" thickBot="1" x14ac:dyDescent="0.35">
      <c r="A25" s="34" t="s">
        <v>43</v>
      </c>
      <c r="B25" s="11">
        <v>65.13191273465246</v>
      </c>
      <c r="C25" s="5">
        <v>10270000</v>
      </c>
      <c r="D25" s="62">
        <v>8.98</v>
      </c>
      <c r="E25" s="66">
        <f>0.93/100*(24*365)</f>
        <v>81.468000000000004</v>
      </c>
      <c r="F25" s="5">
        <v>9910000</v>
      </c>
      <c r="G25" s="25">
        <f t="shared" si="0"/>
        <v>360000</v>
      </c>
      <c r="H25" s="33">
        <f t="shared" si="1"/>
        <v>360000</v>
      </c>
    </row>
    <row r="26" spans="1:10" ht="15.65" thickBot="1" x14ac:dyDescent="0.35">
      <c r="A26" s="153" t="s">
        <v>75</v>
      </c>
      <c r="B26" s="168" t="s">
        <v>106</v>
      </c>
      <c r="C26" s="151"/>
      <c r="D26" s="11"/>
      <c r="E26" s="6"/>
      <c r="F26" s="6"/>
      <c r="G26" s="25">
        <f t="shared" si="0"/>
        <v>0</v>
      </c>
      <c r="H26" s="33">
        <f t="shared" si="1"/>
        <v>0</v>
      </c>
    </row>
    <row r="27" spans="1:10" ht="15.65" thickBot="1" x14ac:dyDescent="0.35">
      <c r="A27" s="154" t="s">
        <v>76</v>
      </c>
      <c r="B27" s="169" t="s">
        <v>106</v>
      </c>
      <c r="C27" s="151"/>
      <c r="D27" s="11"/>
      <c r="E27" s="6"/>
      <c r="F27" s="6"/>
      <c r="G27" s="27"/>
      <c r="H27" s="33"/>
    </row>
    <row r="28" spans="1:10" ht="15.65" thickBot="1" x14ac:dyDescent="0.35">
      <c r="A28" s="155" t="s">
        <v>77</v>
      </c>
      <c r="B28" s="169" t="s">
        <v>106</v>
      </c>
      <c r="C28" s="151"/>
      <c r="D28" s="11"/>
      <c r="E28" s="6"/>
      <c r="F28" s="6"/>
      <c r="G28" s="27"/>
      <c r="H28" s="33"/>
    </row>
    <row r="29" spans="1:10" ht="15.65" thickBot="1" x14ac:dyDescent="0.35">
      <c r="A29" s="155" t="s">
        <v>78</v>
      </c>
      <c r="B29" s="169" t="s">
        <v>106</v>
      </c>
      <c r="C29" s="151"/>
      <c r="D29" s="11"/>
      <c r="E29" s="6"/>
      <c r="F29" s="6"/>
      <c r="G29" s="27"/>
      <c r="H29" s="33"/>
    </row>
    <row r="30" spans="1:10" ht="15.65" thickBot="1" x14ac:dyDescent="0.35">
      <c r="A30" s="155" t="s">
        <v>79</v>
      </c>
      <c r="B30" s="169" t="s">
        <v>106</v>
      </c>
      <c r="C30" s="151"/>
      <c r="D30" s="11"/>
      <c r="E30" s="6"/>
      <c r="F30" s="6"/>
      <c r="G30" s="27"/>
      <c r="H30" s="33"/>
    </row>
    <row r="31" spans="1:10" ht="15.65" thickBot="1" x14ac:dyDescent="0.35">
      <c r="A31" s="155" t="s">
        <v>80</v>
      </c>
      <c r="B31" s="169" t="s">
        <v>106</v>
      </c>
      <c r="C31" s="151"/>
      <c r="D31" s="11"/>
      <c r="E31" s="6"/>
      <c r="F31" s="6"/>
      <c r="G31" s="27"/>
      <c r="H31" s="33"/>
    </row>
    <row r="32" spans="1:10" ht="15.65" thickBot="1" x14ac:dyDescent="0.35">
      <c r="A32" s="155" t="s">
        <v>81</v>
      </c>
      <c r="B32" s="169" t="s">
        <v>106</v>
      </c>
      <c r="C32" s="151"/>
      <c r="D32" s="11"/>
      <c r="E32" s="6"/>
      <c r="F32" s="6"/>
      <c r="G32" s="27"/>
      <c r="H32" s="33"/>
    </row>
    <row r="33" spans="1:8" ht="15.65" thickBot="1" x14ac:dyDescent="0.35">
      <c r="A33" s="155" t="s">
        <v>82</v>
      </c>
      <c r="B33" s="169" t="s">
        <v>106</v>
      </c>
      <c r="C33" s="151"/>
      <c r="D33" s="11"/>
      <c r="E33" s="6"/>
      <c r="F33" s="6"/>
      <c r="G33" s="27"/>
      <c r="H33" s="33"/>
    </row>
    <row r="34" spans="1:8" ht="15.65" thickBot="1" x14ac:dyDescent="0.35">
      <c r="A34" s="155" t="s">
        <v>83</v>
      </c>
      <c r="B34" s="169" t="s">
        <v>106</v>
      </c>
      <c r="C34" s="151"/>
      <c r="D34" s="11"/>
      <c r="E34" s="6"/>
      <c r="F34" s="6"/>
      <c r="G34" s="27"/>
      <c r="H34" s="33"/>
    </row>
    <row r="35" spans="1:8" ht="15.65" thickBot="1" x14ac:dyDescent="0.35">
      <c r="A35" s="155" t="s">
        <v>84</v>
      </c>
      <c r="B35" s="169" t="s">
        <v>106</v>
      </c>
      <c r="C35" s="151"/>
      <c r="D35" s="11"/>
      <c r="E35" s="6"/>
      <c r="F35" s="6"/>
      <c r="G35" s="27"/>
      <c r="H35" s="33"/>
    </row>
    <row r="36" spans="1:8" ht="15.65" thickBot="1" x14ac:dyDescent="0.35">
      <c r="A36" s="155" t="s">
        <v>85</v>
      </c>
      <c r="B36" s="169" t="s">
        <v>106</v>
      </c>
      <c r="C36" s="151"/>
      <c r="D36" s="11"/>
      <c r="E36" s="6"/>
      <c r="F36" s="6"/>
      <c r="G36" s="27"/>
      <c r="H36" s="33"/>
    </row>
    <row r="37" spans="1:8" ht="15.65" thickBot="1" x14ac:dyDescent="0.35">
      <c r="A37" s="155" t="s">
        <v>86</v>
      </c>
      <c r="B37" s="169" t="s">
        <v>106</v>
      </c>
      <c r="C37" s="151"/>
      <c r="D37" s="11"/>
      <c r="E37" s="6"/>
      <c r="F37" s="6"/>
      <c r="G37" s="27"/>
      <c r="H37" s="33"/>
    </row>
    <row r="38" spans="1:8" ht="15.65" thickBot="1" x14ac:dyDescent="0.35">
      <c r="A38" s="155" t="s">
        <v>87</v>
      </c>
      <c r="B38" s="170" t="s">
        <v>106</v>
      </c>
      <c r="C38" s="151"/>
      <c r="D38" s="11"/>
      <c r="E38" s="6"/>
      <c r="F38" s="6"/>
      <c r="G38" s="27"/>
      <c r="H38" s="33"/>
    </row>
    <row r="39" spans="1:8" x14ac:dyDescent="0.3">
      <c r="A39" s="35"/>
      <c r="B39" s="152"/>
      <c r="C39" s="6"/>
      <c r="D39" s="11"/>
      <c r="E39" s="6"/>
      <c r="F39" s="6"/>
      <c r="G39" s="27"/>
      <c r="H39" s="33"/>
    </row>
    <row r="40" spans="1:8" x14ac:dyDescent="0.3">
      <c r="A40" s="35"/>
      <c r="B40" s="11"/>
      <c r="C40" s="6"/>
      <c r="D40" s="11"/>
      <c r="E40" s="6"/>
      <c r="F40" s="6"/>
      <c r="G40" s="27"/>
      <c r="H40" s="33"/>
    </row>
    <row r="41" spans="1:8" x14ac:dyDescent="0.3">
      <c r="A41" s="35"/>
      <c r="B41" s="12"/>
      <c r="C41" s="12"/>
      <c r="D41" s="12"/>
      <c r="E41" s="12"/>
      <c r="F41" s="12"/>
      <c r="G41" s="26"/>
      <c r="H41" s="33"/>
    </row>
    <row r="42" spans="1:8" x14ac:dyDescent="0.3">
      <c r="A42" s="35"/>
      <c r="B42" s="12"/>
      <c r="C42" s="12"/>
      <c r="D42" s="12"/>
      <c r="E42" s="12"/>
      <c r="F42" s="12"/>
      <c r="G42" s="26"/>
      <c r="H42" s="33"/>
    </row>
    <row r="43" spans="1:8" x14ac:dyDescent="0.3">
      <c r="A43" s="34"/>
      <c r="B43" s="36"/>
      <c r="C43" s="36"/>
      <c r="D43" s="36"/>
      <c r="E43" s="36"/>
      <c r="F43" s="36"/>
      <c r="G43" s="37"/>
      <c r="H43" s="33"/>
    </row>
    <row r="44" spans="1:8" ht="15.65" thickBot="1" x14ac:dyDescent="0.35">
      <c r="A44" s="38"/>
      <c r="B44" s="56"/>
      <c r="C44" s="6"/>
      <c r="D44" s="6"/>
      <c r="E44" s="39"/>
      <c r="F44" s="39"/>
      <c r="G44" s="27">
        <f t="shared" ref="G44" si="2">C44-F44</f>
        <v>0</v>
      </c>
      <c r="H44" s="40">
        <f>G44</f>
        <v>0</v>
      </c>
    </row>
    <row r="45" spans="1:8" ht="16.3" customHeight="1" thickBot="1" x14ac:dyDescent="0.35">
      <c r="A45" s="195" t="s">
        <v>24</v>
      </c>
      <c r="B45" s="196"/>
      <c r="C45" s="41">
        <f>SUM(C17:C44)</f>
        <v>158350000</v>
      </c>
      <c r="D45" s="42"/>
      <c r="E45" s="43"/>
      <c r="F45" s="44">
        <f>SUM(F17:F44)</f>
        <v>130540000</v>
      </c>
      <c r="G45" s="44">
        <f>SUM(G17:G44)</f>
        <v>27810000</v>
      </c>
      <c r="H45" s="45">
        <f>SUM(H17:H44)</f>
        <v>27810000</v>
      </c>
    </row>
    <row r="46" spans="1:8" ht="15.65" thickBot="1" x14ac:dyDescent="0.35"/>
    <row r="47" spans="1:8" ht="31.5" customHeight="1" thickBot="1" x14ac:dyDescent="0.35">
      <c r="A47" s="225" t="s">
        <v>34</v>
      </c>
      <c r="B47" s="226"/>
      <c r="C47" s="226"/>
      <c r="D47" s="226"/>
      <c r="E47" s="1"/>
      <c r="F47" s="13" t="s">
        <v>44</v>
      </c>
      <c r="G47" s="47">
        <v>1</v>
      </c>
    </row>
    <row r="48" spans="1:8" x14ac:dyDescent="0.3">
      <c r="F48" s="197" t="s">
        <v>4</v>
      </c>
      <c r="G48" s="199">
        <f>H45</f>
        <v>27810000</v>
      </c>
    </row>
    <row r="49" spans="1:8" x14ac:dyDescent="0.3">
      <c r="A49" s="227"/>
      <c r="B49" s="226"/>
      <c r="C49" s="226"/>
      <c r="D49" s="226"/>
      <c r="F49" s="197"/>
      <c r="G49" s="200"/>
    </row>
    <row r="50" spans="1:8" ht="15.65" thickBot="1" x14ac:dyDescent="0.35">
      <c r="F50" s="198"/>
      <c r="G50" s="201"/>
    </row>
    <row r="51" spans="1:8" ht="22.4" customHeight="1" x14ac:dyDescent="0.3">
      <c r="A51" s="193"/>
      <c r="B51" s="194"/>
      <c r="C51" s="194"/>
      <c r="D51" s="194"/>
    </row>
    <row r="52" spans="1:8" ht="15.65" x14ac:dyDescent="0.3">
      <c r="H52" s="166" t="s">
        <v>107</v>
      </c>
    </row>
    <row r="53" spans="1:8" ht="15.65" x14ac:dyDescent="0.3">
      <c r="H53" s="166" t="s">
        <v>105</v>
      </c>
    </row>
  </sheetData>
  <mergeCells count="17">
    <mergeCell ref="A49:D49"/>
    <mergeCell ref="H1:I1"/>
    <mergeCell ref="A51:D51"/>
    <mergeCell ref="A45:B45"/>
    <mergeCell ref="F48:F50"/>
    <mergeCell ref="G48:G50"/>
    <mergeCell ref="A3:H6"/>
    <mergeCell ref="A7:H12"/>
    <mergeCell ref="H15:H16"/>
    <mergeCell ref="A14:A16"/>
    <mergeCell ref="B15:B16"/>
    <mergeCell ref="C15:C16"/>
    <mergeCell ref="D15:D16"/>
    <mergeCell ref="E15:E16"/>
    <mergeCell ref="F15:F16"/>
    <mergeCell ref="G15:G16"/>
    <mergeCell ref="A47:D47"/>
  </mergeCells>
  <pageMargins left="0.25" right="0.25" top="0.75" bottom="0.75" header="0.3" footer="0.3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zoomScaleNormal="100" zoomScalePageLayoutView="69" workbookViewId="0">
      <selection activeCell="H71" sqref="H71"/>
    </sheetView>
  </sheetViews>
  <sheetFormatPr defaultColWidth="9.109375" defaultRowHeight="15.05" x14ac:dyDescent="0.3"/>
  <cols>
    <col min="1" max="1" width="38.109375" style="7" customWidth="1"/>
    <col min="2" max="2" width="24" style="7" customWidth="1"/>
    <col min="3" max="3" width="23.44140625" style="7" customWidth="1"/>
    <col min="4" max="4" width="22.6640625" style="7" customWidth="1"/>
    <col min="5" max="5" width="24.44140625" style="7" customWidth="1"/>
    <col min="6" max="6" width="31" style="7" customWidth="1"/>
    <col min="7" max="7" width="31.109375" style="7" customWidth="1"/>
    <col min="8" max="8" width="18" style="7" customWidth="1"/>
    <col min="9" max="16384" width="9.109375" style="7"/>
  </cols>
  <sheetData>
    <row r="1" spans="1:7" ht="15.65" x14ac:dyDescent="0.3">
      <c r="G1" s="166" t="s">
        <v>107</v>
      </c>
    </row>
    <row r="2" spans="1:7" ht="15.65" x14ac:dyDescent="0.3">
      <c r="G2" s="166" t="s">
        <v>105</v>
      </c>
    </row>
    <row r="3" spans="1:7" x14ac:dyDescent="0.3">
      <c r="A3" s="63" t="s">
        <v>64</v>
      </c>
      <c r="G3" s="63" t="s">
        <v>47</v>
      </c>
    </row>
    <row r="4" spans="1:7" ht="32.25" customHeight="1" thickBot="1" x14ac:dyDescent="0.45">
      <c r="A4" s="240" t="s">
        <v>57</v>
      </c>
      <c r="B4" s="241"/>
      <c r="C4" s="241"/>
      <c r="D4" s="241"/>
      <c r="E4" s="241"/>
      <c r="F4" s="241"/>
      <c r="G4" s="241"/>
    </row>
    <row r="5" spans="1:7" x14ac:dyDescent="0.3">
      <c r="A5" s="242" t="s">
        <v>6</v>
      </c>
      <c r="B5" s="203"/>
      <c r="C5" s="203"/>
      <c r="D5" s="203"/>
      <c r="E5" s="203"/>
      <c r="F5" s="203"/>
      <c r="G5" s="204"/>
    </row>
    <row r="6" spans="1:7" ht="15.65" thickBot="1" x14ac:dyDescent="0.35">
      <c r="A6" s="205"/>
      <c r="B6" s="206"/>
      <c r="C6" s="206"/>
      <c r="D6" s="206"/>
      <c r="E6" s="206"/>
      <c r="F6" s="206"/>
      <c r="G6" s="207"/>
    </row>
    <row r="7" spans="1:7" ht="0.8" customHeight="1" thickBot="1" x14ac:dyDescent="0.35">
      <c r="A7" s="205"/>
      <c r="B7" s="206"/>
      <c r="C7" s="206"/>
      <c r="D7" s="206"/>
      <c r="E7" s="206"/>
      <c r="F7" s="206"/>
      <c r="G7" s="207"/>
    </row>
    <row r="8" spans="1:7" ht="15.65" hidden="1" thickBot="1" x14ac:dyDescent="0.35">
      <c r="A8" s="243"/>
      <c r="B8" s="244"/>
      <c r="C8" s="244"/>
      <c r="D8" s="244"/>
      <c r="E8" s="244"/>
      <c r="F8" s="244"/>
      <c r="G8" s="245"/>
    </row>
    <row r="9" spans="1:7" x14ac:dyDescent="0.3">
      <c r="A9" s="246" t="s">
        <v>7</v>
      </c>
      <c r="B9" s="247"/>
      <c r="C9" s="247"/>
      <c r="D9" s="247"/>
      <c r="E9" s="247"/>
      <c r="F9" s="247"/>
      <c r="G9" s="248"/>
    </row>
    <row r="10" spans="1:7" x14ac:dyDescent="0.3">
      <c r="A10" s="249"/>
      <c r="B10" s="250"/>
      <c r="C10" s="250"/>
      <c r="D10" s="250"/>
      <c r="E10" s="250"/>
      <c r="F10" s="250"/>
      <c r="G10" s="251"/>
    </row>
    <row r="11" spans="1:7" x14ac:dyDescent="0.3">
      <c r="A11" s="249"/>
      <c r="B11" s="250"/>
      <c r="C11" s="250"/>
      <c r="D11" s="250"/>
      <c r="E11" s="250"/>
      <c r="F11" s="250"/>
      <c r="G11" s="251"/>
    </row>
    <row r="12" spans="1:7" x14ac:dyDescent="0.3">
      <c r="A12" s="249"/>
      <c r="B12" s="250"/>
      <c r="C12" s="250"/>
      <c r="D12" s="250"/>
      <c r="E12" s="250"/>
      <c r="F12" s="250"/>
      <c r="G12" s="251"/>
    </row>
    <row r="13" spans="1:7" x14ac:dyDescent="0.3">
      <c r="A13" s="249"/>
      <c r="B13" s="250"/>
      <c r="C13" s="250"/>
      <c r="D13" s="250"/>
      <c r="E13" s="250"/>
      <c r="F13" s="250"/>
      <c r="G13" s="251"/>
    </row>
    <row r="14" spans="1:7" ht="86.25" customHeight="1" thickBot="1" x14ac:dyDescent="0.35">
      <c r="A14" s="252"/>
      <c r="B14" s="241"/>
      <c r="C14" s="241"/>
      <c r="D14" s="241"/>
      <c r="E14" s="241"/>
      <c r="F14" s="241"/>
      <c r="G14" s="253"/>
    </row>
    <row r="15" spans="1:7" ht="15.65" thickBot="1" x14ac:dyDescent="0.35"/>
    <row r="16" spans="1:7" ht="15.65" thickBot="1" x14ac:dyDescent="0.35">
      <c r="A16" s="254" t="s">
        <v>45</v>
      </c>
      <c r="B16" s="255" t="s">
        <v>33</v>
      </c>
      <c r="C16" s="255"/>
      <c r="D16" s="255"/>
      <c r="E16" s="255" t="s">
        <v>32</v>
      </c>
      <c r="F16" s="255"/>
      <c r="G16" s="255"/>
    </row>
    <row r="17" spans="1:7" ht="15.05" customHeight="1" thickBot="1" x14ac:dyDescent="0.35">
      <c r="A17" s="254"/>
      <c r="B17" s="256" t="s">
        <v>8</v>
      </c>
      <c r="C17" s="256" t="s">
        <v>15</v>
      </c>
      <c r="D17" s="256" t="s">
        <v>46</v>
      </c>
      <c r="E17" s="256" t="s">
        <v>8</v>
      </c>
      <c r="F17" s="256" t="s">
        <v>15</v>
      </c>
      <c r="G17" s="256" t="s">
        <v>46</v>
      </c>
    </row>
    <row r="18" spans="1:7" ht="15.65" thickBot="1" x14ac:dyDescent="0.35">
      <c r="A18" s="254"/>
      <c r="B18" s="256"/>
      <c r="C18" s="256"/>
      <c r="D18" s="256"/>
      <c r="E18" s="256"/>
      <c r="F18" s="256"/>
      <c r="G18" s="256"/>
    </row>
    <row r="19" spans="1:7" x14ac:dyDescent="0.3">
      <c r="A19" s="54" t="str">
        <f>+'(R) (2)(a)(i) One Time (all)'!A17</f>
        <v>Baker River Project - Lower Baker Unit 3</v>
      </c>
      <c r="B19" s="129">
        <f>'(R) (2)(a)(i) One Time (all)'!G17</f>
        <v>-690000</v>
      </c>
      <c r="C19" s="130"/>
      <c r="D19" s="130"/>
      <c r="E19" s="129">
        <f>'(R) (2)(a)(i) One Time (all)'!G17</f>
        <v>-690000</v>
      </c>
      <c r="F19" s="130"/>
      <c r="G19" s="130"/>
    </row>
    <row r="20" spans="1:7" x14ac:dyDescent="0.3">
      <c r="A20" s="54" t="str">
        <f>+'(R) (2)(a)(i) One Time (all)'!A18</f>
        <v>Snoqualmie Falls - Snoqualmie Falls Units 1-4</v>
      </c>
      <c r="B20" s="131">
        <f>'(R) (2)(a)(i) One Time (all)'!G18</f>
        <v>670000</v>
      </c>
      <c r="C20" s="132"/>
      <c r="D20" s="132"/>
      <c r="E20" s="131">
        <f>'(R) (2)(a)(i) One Time (all)'!G18</f>
        <v>670000</v>
      </c>
      <c r="F20" s="132"/>
      <c r="G20" s="133"/>
    </row>
    <row r="21" spans="1:7" x14ac:dyDescent="0.3">
      <c r="A21" s="54" t="str">
        <f>+'(R) (2)(a)(i) One Time (all)'!A19</f>
        <v>Wild Horse - Wild Horse</v>
      </c>
      <c r="B21" s="131">
        <f>'(R) (2)(a)(i) One Time (all)'!G19</f>
        <v>5200000</v>
      </c>
      <c r="C21" s="132"/>
      <c r="D21" s="132"/>
      <c r="E21" s="131">
        <f>'(R) (2)(a)(i) One Time (all)'!G19</f>
        <v>5200000</v>
      </c>
      <c r="F21" s="132"/>
      <c r="G21" s="175" t="s">
        <v>108</v>
      </c>
    </row>
    <row r="22" spans="1:7" x14ac:dyDescent="0.3">
      <c r="A22" s="54" t="str">
        <f>+'(R) (2)(a)(i) One Time (all)'!A20</f>
        <v>Hopkins Ridge - Hopkins Ridge</v>
      </c>
      <c r="B22" s="131">
        <f>'(R) (2)(a)(i) One Time (all)'!G20</f>
        <v>-2200000</v>
      </c>
      <c r="C22" s="132"/>
      <c r="D22" s="132"/>
      <c r="E22" s="131">
        <f>'(R) (2)(a)(i) One Time (all)'!G20</f>
        <v>-2200000</v>
      </c>
      <c r="F22" s="132"/>
      <c r="G22" s="130"/>
    </row>
    <row r="23" spans="1:7" x14ac:dyDescent="0.3">
      <c r="A23" s="54" t="str">
        <f>+'(R) (2)(a)(i) One Time (all)'!A21</f>
        <v>Wild Horse - Wild Horse - Phase II</v>
      </c>
      <c r="B23" s="131">
        <f>'(R) (2)(a)(i) One Time (all)'!G21</f>
        <v>4130000</v>
      </c>
      <c r="C23" s="132"/>
      <c r="D23" s="132"/>
      <c r="E23" s="131">
        <f>'(R) (2)(a)(i) One Time (all)'!G21</f>
        <v>4130000</v>
      </c>
      <c r="F23" s="132"/>
      <c r="G23" s="132"/>
    </row>
    <row r="24" spans="1:7" x14ac:dyDescent="0.3">
      <c r="A24" s="54" t="str">
        <f>+'(R) (2)(a)(i) One Time (all)'!A22</f>
        <v>Hopkins Ridge - Hopkins Ridge Phase II</v>
      </c>
      <c r="B24" s="131">
        <f>'(R) (2)(a)(i) One Time (all)'!G22</f>
        <v>-80000</v>
      </c>
      <c r="C24" s="132"/>
      <c r="D24" s="132"/>
      <c r="E24" s="131">
        <f>'(R) (2)(a)(i) One Time (all)'!G22</f>
        <v>-80000</v>
      </c>
      <c r="F24" s="132"/>
      <c r="G24" s="132"/>
    </row>
    <row r="25" spans="1:7" x14ac:dyDescent="0.3">
      <c r="A25" s="54" t="str">
        <f>+'(R) (2)(a)(i) One Time (all)'!A23</f>
        <v>Lower Snake River - Dodge Junction - LSR-Dodge Junction</v>
      </c>
      <c r="B25" s="131">
        <f>'(R) (2)(a)(i) One Time (all)'!G23</f>
        <v>11370000</v>
      </c>
      <c r="C25" s="132"/>
      <c r="D25" s="132"/>
      <c r="E25" s="131">
        <f>'(R) (2)(a)(i) One Time (all)'!G23</f>
        <v>11370000</v>
      </c>
      <c r="F25" s="132"/>
      <c r="G25" s="132"/>
    </row>
    <row r="26" spans="1:7" x14ac:dyDescent="0.3">
      <c r="A26" s="54" t="str">
        <f>+'(R) (2)(a)(i) One Time (all)'!A24</f>
        <v>Lower Snake River - Phalen Gulch - LSR-Phalen Gulch</v>
      </c>
      <c r="B26" s="131">
        <f>'(R) (2)(a)(i) One Time (all)'!G24</f>
        <v>9050000</v>
      </c>
      <c r="C26" s="132"/>
      <c r="D26" s="132"/>
      <c r="E26" s="131">
        <f>'(R) (2)(a)(i) One Time (all)'!G24</f>
        <v>9050000</v>
      </c>
      <c r="F26" s="132"/>
      <c r="G26" s="133"/>
    </row>
    <row r="27" spans="1:7" ht="15.65" thickBot="1" x14ac:dyDescent="0.35">
      <c r="A27" s="54" t="str">
        <f>+'(R) (2)(a)(i) One Time (all)'!A25</f>
        <v>Klondike III - Klondike Wind Power III LLC</v>
      </c>
      <c r="B27" s="131">
        <f>'(R) (2)(a)(i) One Time (all)'!G25</f>
        <v>360000</v>
      </c>
      <c r="C27" s="134"/>
      <c r="D27" s="132"/>
      <c r="E27" s="131">
        <f>'(R) (2)(a)(i) One Time (all)'!G25</f>
        <v>360000</v>
      </c>
      <c r="F27" s="133"/>
      <c r="G27" s="175" t="s">
        <v>108</v>
      </c>
    </row>
    <row r="28" spans="1:7" s="67" customFormat="1" ht="15.65" thickBot="1" x14ac:dyDescent="0.35">
      <c r="A28" s="121" t="s">
        <v>103</v>
      </c>
      <c r="B28" s="135"/>
      <c r="C28" s="134"/>
      <c r="D28" s="135"/>
      <c r="E28" s="156"/>
      <c r="F28" s="172" t="s">
        <v>108</v>
      </c>
      <c r="G28" s="157">
        <v>0</v>
      </c>
    </row>
    <row r="29" spans="1:7" s="67" customFormat="1" ht="15.65" thickBot="1" x14ac:dyDescent="0.35">
      <c r="A29" s="126" t="s">
        <v>75</v>
      </c>
      <c r="B29" s="135"/>
      <c r="C29" s="136"/>
      <c r="D29" s="136"/>
      <c r="E29" s="156"/>
      <c r="F29" s="173" t="s">
        <v>108</v>
      </c>
      <c r="G29" s="158"/>
    </row>
    <row r="30" spans="1:7" s="67" customFormat="1" ht="15.65" thickBot="1" x14ac:dyDescent="0.35">
      <c r="A30" s="149" t="s">
        <v>76</v>
      </c>
      <c r="B30" s="135"/>
      <c r="C30" s="136"/>
      <c r="D30" s="136"/>
      <c r="E30" s="156"/>
      <c r="F30" s="173" t="s">
        <v>108</v>
      </c>
      <c r="G30" s="158"/>
    </row>
    <row r="31" spans="1:7" s="67" customFormat="1" ht="15.65" thickBot="1" x14ac:dyDescent="0.35">
      <c r="A31" s="150" t="s">
        <v>77</v>
      </c>
      <c r="B31" s="135"/>
      <c r="C31" s="136"/>
      <c r="D31" s="136"/>
      <c r="E31" s="156"/>
      <c r="F31" s="173" t="s">
        <v>108</v>
      </c>
      <c r="G31" s="158"/>
    </row>
    <row r="32" spans="1:7" s="67" customFormat="1" ht="15.65" thickBot="1" x14ac:dyDescent="0.35">
      <c r="A32" s="150" t="s">
        <v>78</v>
      </c>
      <c r="B32" s="135"/>
      <c r="C32" s="136"/>
      <c r="D32" s="136"/>
      <c r="E32" s="156"/>
      <c r="F32" s="173" t="s">
        <v>108</v>
      </c>
      <c r="G32" s="158"/>
    </row>
    <row r="33" spans="1:7" s="67" customFormat="1" ht="15.65" thickBot="1" x14ac:dyDescent="0.35">
      <c r="A33" s="150" t="s">
        <v>79</v>
      </c>
      <c r="B33" s="135"/>
      <c r="C33" s="136"/>
      <c r="D33" s="136"/>
      <c r="E33" s="156"/>
      <c r="F33" s="173" t="s">
        <v>108</v>
      </c>
      <c r="G33" s="158"/>
    </row>
    <row r="34" spans="1:7" s="67" customFormat="1" ht="15.65" thickBot="1" x14ac:dyDescent="0.35">
      <c r="A34" s="150" t="s">
        <v>80</v>
      </c>
      <c r="B34" s="135"/>
      <c r="C34" s="136"/>
      <c r="D34" s="136"/>
      <c r="E34" s="156"/>
      <c r="F34" s="173" t="s">
        <v>108</v>
      </c>
      <c r="G34" s="158"/>
    </row>
    <row r="35" spans="1:7" s="67" customFormat="1" ht="15.65" thickBot="1" x14ac:dyDescent="0.35">
      <c r="A35" s="150" t="s">
        <v>81</v>
      </c>
      <c r="B35" s="135"/>
      <c r="C35" s="136"/>
      <c r="D35" s="136"/>
      <c r="E35" s="156"/>
      <c r="F35" s="173" t="s">
        <v>108</v>
      </c>
      <c r="G35" s="158"/>
    </row>
    <row r="36" spans="1:7" s="67" customFormat="1" ht="15.65" thickBot="1" x14ac:dyDescent="0.35">
      <c r="A36" s="150" t="s">
        <v>82</v>
      </c>
      <c r="B36" s="135"/>
      <c r="C36" s="136"/>
      <c r="D36" s="136"/>
      <c r="E36" s="156"/>
      <c r="F36" s="173" t="s">
        <v>108</v>
      </c>
      <c r="G36" s="158"/>
    </row>
    <row r="37" spans="1:7" s="67" customFormat="1" ht="15.65" thickBot="1" x14ac:dyDescent="0.35">
      <c r="A37" s="150" t="s">
        <v>83</v>
      </c>
      <c r="B37" s="135"/>
      <c r="C37" s="136"/>
      <c r="D37" s="136"/>
      <c r="E37" s="156"/>
      <c r="F37" s="173" t="s">
        <v>108</v>
      </c>
      <c r="G37" s="158"/>
    </row>
    <row r="38" spans="1:7" s="67" customFormat="1" ht="15.65" thickBot="1" x14ac:dyDescent="0.35">
      <c r="A38" s="150" t="s">
        <v>84</v>
      </c>
      <c r="B38" s="135"/>
      <c r="C38" s="136"/>
      <c r="D38" s="136"/>
      <c r="E38" s="156"/>
      <c r="F38" s="173" t="s">
        <v>108</v>
      </c>
      <c r="G38" s="158"/>
    </row>
    <row r="39" spans="1:7" s="67" customFormat="1" ht="15.65" thickBot="1" x14ac:dyDescent="0.35">
      <c r="A39" s="150" t="s">
        <v>85</v>
      </c>
      <c r="B39" s="135"/>
      <c r="C39" s="136"/>
      <c r="D39" s="136"/>
      <c r="E39" s="156"/>
      <c r="F39" s="173" t="s">
        <v>108</v>
      </c>
      <c r="G39" s="158"/>
    </row>
    <row r="40" spans="1:7" s="67" customFormat="1" ht="15.65" thickBot="1" x14ac:dyDescent="0.35">
      <c r="A40" s="150" t="s">
        <v>86</v>
      </c>
      <c r="B40" s="135"/>
      <c r="C40" s="136"/>
      <c r="D40" s="136"/>
      <c r="E40" s="156"/>
      <c r="F40" s="173" t="s">
        <v>108</v>
      </c>
      <c r="G40" s="158"/>
    </row>
    <row r="41" spans="1:7" s="67" customFormat="1" ht="15.65" thickBot="1" x14ac:dyDescent="0.35">
      <c r="A41" s="150" t="s">
        <v>87</v>
      </c>
      <c r="B41" s="135"/>
      <c r="C41" s="136"/>
      <c r="D41" s="136"/>
      <c r="E41" s="156"/>
      <c r="F41" s="174" t="s">
        <v>108</v>
      </c>
      <c r="G41" s="158"/>
    </row>
    <row r="42" spans="1:7" x14ac:dyDescent="0.3">
      <c r="A42" s="35"/>
      <c r="B42" s="137">
        <f>'(R) (2)(a)(i) One Time (all)'!G41</f>
        <v>0</v>
      </c>
      <c r="C42" s="133"/>
      <c r="D42" s="138"/>
      <c r="E42" s="137">
        <f>'(R) (2)(a)(i) One Time (all)'!G41</f>
        <v>0</v>
      </c>
      <c r="F42" s="159"/>
      <c r="G42" s="133"/>
    </row>
    <row r="43" spans="1:7" x14ac:dyDescent="0.3">
      <c r="A43" s="35"/>
      <c r="B43" s="137">
        <f>'(R) (2)(a)(i) One Time (all)'!G42</f>
        <v>0</v>
      </c>
      <c r="C43" s="133"/>
      <c r="D43" s="138"/>
      <c r="E43" s="137">
        <f>'(R) (2)(a)(i) One Time (all)'!G42</f>
        <v>0</v>
      </c>
      <c r="F43" s="133"/>
      <c r="G43" s="133"/>
    </row>
    <row r="44" spans="1:7" ht="15.65" thickBot="1" x14ac:dyDescent="0.35">
      <c r="A44" s="9"/>
      <c r="B44" s="131">
        <f>'(R) (2)(a)(i) One Time (all)'!G43</f>
        <v>0</v>
      </c>
      <c r="C44" s="133"/>
      <c r="D44" s="133"/>
      <c r="E44" s="137">
        <f>'(R) (2)(a)(i) One Time (all)'!G43</f>
        <v>0</v>
      </c>
      <c r="F44" s="133"/>
      <c r="G44" s="133">
        <v>0</v>
      </c>
    </row>
    <row r="45" spans="1:7" ht="15.65" thickBot="1" x14ac:dyDescent="0.35">
      <c r="A45" s="14" t="s">
        <v>26</v>
      </c>
      <c r="B45" s="139">
        <f t="shared" ref="B45:E45" si="0">SUM(B19:B44)</f>
        <v>27810000</v>
      </c>
      <c r="C45" s="139">
        <f t="shared" si="0"/>
        <v>0</v>
      </c>
      <c r="D45" s="139">
        <f t="shared" si="0"/>
        <v>0</v>
      </c>
      <c r="E45" s="139">
        <f t="shared" si="0"/>
        <v>27810000</v>
      </c>
      <c r="F45" s="139">
        <v>671857.20000000007</v>
      </c>
      <c r="G45" s="140">
        <v>-837015</v>
      </c>
    </row>
    <row r="46" spans="1:7" ht="15.65" thickBot="1" x14ac:dyDescent="0.35">
      <c r="A46" s="49" t="s">
        <v>29</v>
      </c>
      <c r="B46" s="141">
        <f>B45*'(R) (2)(a)(i) One Time (all)'!$G$47</f>
        <v>27810000</v>
      </c>
      <c r="C46" s="141">
        <f>C45*'(R) (2)(a)(i) One Time (all)'!$G$47</f>
        <v>0</v>
      </c>
      <c r="D46" s="141">
        <f>D45*'(R) (2)(a)(i) One Time (all)'!$G$47</f>
        <v>0</v>
      </c>
      <c r="E46" s="141">
        <f>E45*'(R) (2)(a)(i) One Time (all)'!$G$47</f>
        <v>27810000</v>
      </c>
      <c r="F46" s="141">
        <v>671857.20000000007</v>
      </c>
      <c r="G46" s="142">
        <v>-837015</v>
      </c>
    </row>
    <row r="47" spans="1:7" x14ac:dyDescent="0.3">
      <c r="A47" s="58"/>
      <c r="B47" s="59"/>
      <c r="C47" s="59"/>
      <c r="D47" s="59"/>
      <c r="E47" s="59"/>
      <c r="F47" s="59"/>
      <c r="G47" s="57"/>
    </row>
    <row r="48" spans="1:7" x14ac:dyDescent="0.3">
      <c r="A48" s="60"/>
      <c r="B48" s="61"/>
      <c r="C48" s="61"/>
      <c r="D48" s="61"/>
      <c r="E48" s="61"/>
      <c r="F48" s="61"/>
      <c r="G48" s="57"/>
    </row>
    <row r="49" spans="1:8" x14ac:dyDescent="0.3">
      <c r="A49" s="48"/>
      <c r="B49" s="131"/>
      <c r="C49" s="131"/>
      <c r="D49" s="131"/>
      <c r="E49" s="132"/>
      <c r="F49" s="132"/>
      <c r="G49" s="132"/>
    </row>
    <row r="50" spans="1:8" x14ac:dyDescent="0.3">
      <c r="A50" s="24"/>
      <c r="B50" s="138"/>
      <c r="C50" s="138"/>
      <c r="D50" s="138"/>
      <c r="E50" s="133"/>
      <c r="F50" s="133"/>
      <c r="G50" s="133"/>
    </row>
    <row r="51" spans="1:8" x14ac:dyDescent="0.3">
      <c r="A51" s="24"/>
      <c r="B51" s="138"/>
      <c r="C51" s="138"/>
      <c r="D51" s="138"/>
      <c r="E51" s="133"/>
      <c r="F51" s="133"/>
      <c r="G51" s="133"/>
    </row>
    <row r="52" spans="1:8" ht="15.65" thickBot="1" x14ac:dyDescent="0.35">
      <c r="A52" s="24"/>
      <c r="B52" s="133"/>
      <c r="C52" s="138"/>
      <c r="D52" s="133"/>
      <c r="E52" s="138"/>
      <c r="F52" s="133"/>
      <c r="G52" s="133"/>
    </row>
    <row r="53" spans="1:8" ht="15.65" thickBot="1" x14ac:dyDescent="0.35">
      <c r="A53" s="49"/>
      <c r="B53" s="141">
        <f>SUM(B49:B52)</f>
        <v>0</v>
      </c>
      <c r="C53" s="141">
        <f>SUM(C49:C52)</f>
        <v>0</v>
      </c>
      <c r="D53" s="141">
        <f t="shared" ref="D53:E53" si="1">SUM(D49:D52)</f>
        <v>0</v>
      </c>
      <c r="E53" s="141">
        <f t="shared" si="1"/>
        <v>0</v>
      </c>
      <c r="F53" s="141">
        <f>SUM(F49:F52)</f>
        <v>0</v>
      </c>
      <c r="G53" s="141">
        <f>SUM(G49:G52)</f>
        <v>0</v>
      </c>
    </row>
    <row r="54" spans="1:8" ht="15.65" thickBot="1" x14ac:dyDescent="0.35">
      <c r="A54" s="15"/>
      <c r="B54" s="143"/>
      <c r="C54" s="143"/>
      <c r="D54" s="143"/>
      <c r="E54" s="143"/>
      <c r="F54" s="143"/>
      <c r="G54" s="144"/>
    </row>
    <row r="55" spans="1:8" ht="15.65" thickBot="1" x14ac:dyDescent="0.35">
      <c r="A55" s="53" t="s">
        <v>30</v>
      </c>
      <c r="B55" s="141">
        <f t="shared" ref="B55:G55" si="2">B46+B53</f>
        <v>27810000</v>
      </c>
      <c r="C55" s="141">
        <f t="shared" si="2"/>
        <v>0</v>
      </c>
      <c r="D55" s="141">
        <f t="shared" si="2"/>
        <v>0</v>
      </c>
      <c r="E55" s="141">
        <f t="shared" si="2"/>
        <v>27810000</v>
      </c>
      <c r="F55" s="141">
        <f t="shared" si="2"/>
        <v>671857.20000000007</v>
      </c>
      <c r="G55" s="141">
        <f t="shared" si="2"/>
        <v>-837015</v>
      </c>
    </row>
    <row r="56" spans="1:8" ht="15.65" thickBot="1" x14ac:dyDescent="0.35">
      <c r="A56" s="50"/>
      <c r="B56" s="51"/>
      <c r="C56" s="51"/>
      <c r="D56" s="51"/>
      <c r="E56" s="52"/>
      <c r="F56" s="52"/>
      <c r="G56" s="51"/>
    </row>
    <row r="57" spans="1:8" ht="15.65" thickBot="1" x14ac:dyDescent="0.35">
      <c r="A57" s="231" t="s">
        <v>52</v>
      </c>
      <c r="B57" s="232"/>
      <c r="C57" s="233"/>
      <c r="D57" s="145">
        <v>1996287283</v>
      </c>
      <c r="E57" s="146"/>
      <c r="F57" s="146"/>
      <c r="G57" s="145">
        <f>+D57</f>
        <v>1996287283</v>
      </c>
    </row>
    <row r="58" spans="1:8" x14ac:dyDescent="0.3">
      <c r="A58" s="67"/>
      <c r="B58" s="122" t="s">
        <v>48</v>
      </c>
      <c r="C58" s="58"/>
      <c r="D58" s="147">
        <f>SUM(B55:D55)*1.047614</f>
        <v>29134145.34</v>
      </c>
      <c r="E58" s="122" t="s">
        <v>55</v>
      </c>
      <c r="F58" s="148"/>
      <c r="G58" s="147">
        <f>SUM(E55:G55)*1.047614</f>
        <v>28961123.716510799</v>
      </c>
      <c r="H58" s="88"/>
    </row>
    <row r="59" spans="1:8" ht="15.05" customHeight="1" x14ac:dyDescent="0.3">
      <c r="A59" s="67"/>
      <c r="B59" s="234">
        <f>D58/D57</f>
        <v>1.4594164671638595E-2</v>
      </c>
      <c r="C59" s="235"/>
      <c r="D59" s="236"/>
      <c r="E59" s="234">
        <f>G58/G57</f>
        <v>1.4507492966136777E-2</v>
      </c>
      <c r="F59" s="235"/>
      <c r="G59" s="236"/>
    </row>
    <row r="60" spans="1:8" ht="15.65" thickBot="1" x14ac:dyDescent="0.35">
      <c r="A60" s="67"/>
      <c r="B60" s="237"/>
      <c r="C60" s="238"/>
      <c r="D60" s="239"/>
      <c r="E60" s="237"/>
      <c r="F60" s="238"/>
      <c r="G60" s="239"/>
    </row>
    <row r="61" spans="1:8" x14ac:dyDescent="0.3">
      <c r="F61" s="2"/>
      <c r="G61" s="3"/>
    </row>
    <row r="62" spans="1:8" x14ac:dyDescent="0.3">
      <c r="F62" s="2"/>
      <c r="G62" s="3"/>
    </row>
    <row r="63" spans="1:8" x14ac:dyDescent="0.3">
      <c r="A63" s="55" t="s">
        <v>31</v>
      </c>
      <c r="F63" s="2"/>
      <c r="G63" s="3"/>
    </row>
    <row r="64" spans="1:8" s="67" customFormat="1" x14ac:dyDescent="0.3">
      <c r="A64" s="229" t="s">
        <v>74</v>
      </c>
      <c r="B64" s="229"/>
      <c r="C64" s="229"/>
      <c r="D64" s="229"/>
      <c r="E64" s="229"/>
      <c r="F64" s="229"/>
      <c r="G64" s="229"/>
    </row>
    <row r="65" spans="1:7" s="67" customFormat="1" x14ac:dyDescent="0.3">
      <c r="A65" s="230" t="s">
        <v>113</v>
      </c>
      <c r="B65" s="230"/>
      <c r="C65" s="230"/>
      <c r="D65" s="230"/>
      <c r="E65" s="230"/>
      <c r="F65" s="230"/>
    </row>
    <row r="66" spans="1:7" s="67" customFormat="1" x14ac:dyDescent="0.3">
      <c r="A66" s="230" t="s">
        <v>114</v>
      </c>
      <c r="B66" s="230"/>
      <c r="C66" s="230"/>
      <c r="D66" s="230"/>
      <c r="E66" s="230"/>
      <c r="F66" s="230"/>
    </row>
    <row r="67" spans="1:7" s="67" customFormat="1" x14ac:dyDescent="0.3">
      <c r="A67" s="67" t="s">
        <v>115</v>
      </c>
    </row>
    <row r="68" spans="1:7" s="67" customFormat="1" x14ac:dyDescent="0.3">
      <c r="A68" s="67" t="s">
        <v>116</v>
      </c>
      <c r="F68" s="74"/>
    </row>
    <row r="69" spans="1:7" s="67" customFormat="1" x14ac:dyDescent="0.3">
      <c r="A69" s="228" t="s">
        <v>110</v>
      </c>
      <c r="B69" s="228"/>
      <c r="C69" s="228"/>
      <c r="D69" s="228"/>
      <c r="E69" s="228"/>
      <c r="F69" s="228"/>
      <c r="G69" s="228"/>
    </row>
    <row r="70" spans="1:7" s="67" customFormat="1" x14ac:dyDescent="0.3">
      <c r="A70" s="228" t="s">
        <v>111</v>
      </c>
      <c r="B70" s="228"/>
      <c r="C70" s="228"/>
      <c r="D70" s="228"/>
      <c r="E70" s="228"/>
      <c r="F70" s="228"/>
      <c r="G70" s="228"/>
    </row>
    <row r="71" spans="1:7" s="67" customFormat="1" x14ac:dyDescent="0.3">
      <c r="A71" s="228" t="s">
        <v>112</v>
      </c>
      <c r="B71" s="228"/>
      <c r="C71" s="228"/>
      <c r="D71" s="228"/>
      <c r="E71" s="228"/>
      <c r="F71" s="228"/>
      <c r="G71" s="228"/>
    </row>
    <row r="72" spans="1:7" s="67" customFormat="1" x14ac:dyDescent="0.3">
      <c r="A72" s="84"/>
    </row>
  </sheetData>
  <mergeCells count="21">
    <mergeCell ref="A57:C57"/>
    <mergeCell ref="B59:D60"/>
    <mergeCell ref="E59:G60"/>
    <mergeCell ref="A4:G4"/>
    <mergeCell ref="A5:G8"/>
    <mergeCell ref="A9:G14"/>
    <mergeCell ref="A16:A18"/>
    <mergeCell ref="B16:D16"/>
    <mergeCell ref="E16:G16"/>
    <mergeCell ref="B17:B18"/>
    <mergeCell ref="C17:C18"/>
    <mergeCell ref="D17:D18"/>
    <mergeCell ref="E17:E18"/>
    <mergeCell ref="F17:F18"/>
    <mergeCell ref="G17:G18"/>
    <mergeCell ref="A69:G69"/>
    <mergeCell ref="A70:G70"/>
    <mergeCell ref="A71:G71"/>
    <mergeCell ref="A64:G64"/>
    <mergeCell ref="A66:F66"/>
    <mergeCell ref="A65:F65"/>
  </mergeCells>
  <pageMargins left="0.25" right="0.25" top="0.75" bottom="0.75" header="0.3" footer="0.3"/>
  <pageSetup scale="37" orientation="landscape" r:id="rId1"/>
  <headerFooter>
    <oddHeader xml:space="preserve">&amp;C                                                                                                                                                &amp;"-,Bold"SHADED INFORMATION IS DSIGNATED CONFIDENTIAL PER WAC 480-07-160&amp;"-,Regular"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22" zoomScale="80" zoomScaleNormal="80" workbookViewId="0">
      <selection activeCell="A49" sqref="A49"/>
    </sheetView>
  </sheetViews>
  <sheetFormatPr defaultColWidth="9.109375" defaultRowHeight="14.4" x14ac:dyDescent="0.25"/>
  <cols>
    <col min="1" max="1" width="69.33203125" style="4" customWidth="1"/>
    <col min="2" max="2" width="17.44140625" style="4" customWidth="1"/>
    <col min="3" max="3" width="14.109375" style="4" customWidth="1"/>
    <col min="4" max="4" width="20.44140625" style="4" customWidth="1"/>
    <col min="5" max="5" width="32.44140625" style="4" customWidth="1"/>
    <col min="6" max="6" width="49.6640625" style="4" customWidth="1"/>
    <col min="7" max="7" width="4.44140625" style="4" customWidth="1"/>
    <col min="8" max="8" width="14.6640625" style="4" customWidth="1"/>
    <col min="9" max="9" width="13.44140625" style="4" bestFit="1" customWidth="1"/>
    <col min="10" max="10" width="12.109375" style="4" bestFit="1" customWidth="1"/>
    <col min="11" max="16384" width="9.109375" style="4"/>
  </cols>
  <sheetData>
    <row r="1" spans="1:9" ht="15.05" x14ac:dyDescent="0.25">
      <c r="F1" s="167" t="s">
        <v>107</v>
      </c>
    </row>
    <row r="2" spans="1:9" ht="15.05" x14ac:dyDescent="0.25">
      <c r="F2" s="167" t="s">
        <v>105</v>
      </c>
    </row>
    <row r="3" spans="1:9" s="64" customFormat="1" ht="15.05" x14ac:dyDescent="0.3">
      <c r="A3" s="63" t="s">
        <v>64</v>
      </c>
      <c r="B3" s="63"/>
      <c r="C3" s="63"/>
      <c r="F3" s="65" t="s">
        <v>47</v>
      </c>
    </row>
    <row r="4" spans="1:9" ht="31.5" customHeight="1" thickBot="1" x14ac:dyDescent="0.45">
      <c r="A4" s="240" t="s">
        <v>56</v>
      </c>
      <c r="B4" s="257"/>
      <c r="C4" s="257"/>
      <c r="D4" s="257"/>
      <c r="E4" s="257"/>
      <c r="F4" s="257"/>
    </row>
    <row r="5" spans="1:9" ht="52.45" customHeight="1" thickBot="1" x14ac:dyDescent="0.45">
      <c r="A5" s="68">
        <v>2020</v>
      </c>
      <c r="B5" s="257" t="s">
        <v>14</v>
      </c>
      <c r="C5" s="261"/>
      <c r="D5" s="261"/>
      <c r="E5" s="261"/>
      <c r="F5" s="261"/>
    </row>
    <row r="6" spans="1:9" ht="18" customHeight="1" x14ac:dyDescent="0.4">
      <c r="A6" s="8"/>
      <c r="B6" s="258" t="s">
        <v>1</v>
      </c>
      <c r="C6" s="259"/>
      <c r="D6" s="260"/>
      <c r="E6" s="258" t="s">
        <v>12</v>
      </c>
      <c r="F6" s="260"/>
    </row>
    <row r="7" spans="1:9" ht="43.2" x14ac:dyDescent="0.25">
      <c r="A7" s="18" t="s">
        <v>2</v>
      </c>
      <c r="B7" s="18" t="s">
        <v>9</v>
      </c>
      <c r="C7" s="18" t="s">
        <v>10</v>
      </c>
      <c r="D7" s="18" t="s">
        <v>13</v>
      </c>
      <c r="E7" s="18" t="s">
        <v>11</v>
      </c>
      <c r="F7" s="18" t="s">
        <v>16</v>
      </c>
    </row>
    <row r="8" spans="1:9" x14ac:dyDescent="0.25">
      <c r="A8" s="19" t="s">
        <v>35</v>
      </c>
      <c r="B8" s="16">
        <v>-690000</v>
      </c>
      <c r="C8" s="17">
        <v>109500</v>
      </c>
      <c r="D8" s="69">
        <v>-6.3013698630136989</v>
      </c>
      <c r="E8" s="123">
        <v>70693</v>
      </c>
      <c r="F8" s="127">
        <v>-445462.73972602742</v>
      </c>
      <c r="I8" s="81"/>
    </row>
    <row r="9" spans="1:9" x14ac:dyDescent="0.25">
      <c r="A9" s="21" t="s">
        <v>36</v>
      </c>
      <c r="B9" s="16">
        <v>670000</v>
      </c>
      <c r="C9" s="17">
        <v>34164</v>
      </c>
      <c r="D9" s="69">
        <v>19.611286734574406</v>
      </c>
      <c r="E9" s="114">
        <v>17398</v>
      </c>
      <c r="F9" s="127">
        <v>341197.1666081255</v>
      </c>
      <c r="I9" s="81"/>
    </row>
    <row r="10" spans="1:9" x14ac:dyDescent="0.25">
      <c r="A10" s="21" t="s">
        <v>37</v>
      </c>
      <c r="B10" s="16">
        <v>5200000</v>
      </c>
      <c r="C10" s="17">
        <v>642984</v>
      </c>
      <c r="D10" s="69">
        <v>8.0872929964042655</v>
      </c>
      <c r="E10" s="87">
        <v>343366</v>
      </c>
      <c r="F10" s="127">
        <v>2776901.4470033469</v>
      </c>
      <c r="I10" s="81"/>
    </row>
    <row r="11" spans="1:9" x14ac:dyDescent="0.25">
      <c r="A11" s="21" t="s">
        <v>65</v>
      </c>
      <c r="B11" s="16">
        <v>-2200000</v>
      </c>
      <c r="C11" s="17">
        <v>466908</v>
      </c>
      <c r="D11" s="69">
        <v>-4.7118490152235557</v>
      </c>
      <c r="E11" s="17">
        <v>324844</v>
      </c>
      <c r="F11" s="127">
        <v>-1530615.8815012807</v>
      </c>
      <c r="I11" s="81"/>
    </row>
    <row r="12" spans="1:9" x14ac:dyDescent="0.25">
      <c r="A12" s="21" t="s">
        <v>67</v>
      </c>
      <c r="B12" s="16">
        <v>4130000</v>
      </c>
      <c r="C12" s="17">
        <v>91980</v>
      </c>
      <c r="D12" s="69">
        <v>44.901065449010652</v>
      </c>
      <c r="E12" s="17">
        <v>190289</v>
      </c>
      <c r="F12" s="127">
        <v>8544178.8432267886</v>
      </c>
      <c r="I12" s="81"/>
    </row>
    <row r="13" spans="1:9" x14ac:dyDescent="0.25">
      <c r="A13" s="21" t="s">
        <v>70</v>
      </c>
      <c r="B13" s="16">
        <v>-80000</v>
      </c>
      <c r="C13" s="17">
        <v>21024</v>
      </c>
      <c r="D13" s="69">
        <v>-3.8051750380517504</v>
      </c>
      <c r="E13" s="17">
        <v>33200</v>
      </c>
      <c r="F13" s="127">
        <v>-126331.81126331812</v>
      </c>
      <c r="I13" s="81"/>
    </row>
    <row r="14" spans="1:9" x14ac:dyDescent="0.25">
      <c r="A14" s="21" t="s">
        <v>68</v>
      </c>
      <c r="B14" s="16">
        <v>11370000</v>
      </c>
      <c r="C14" s="17">
        <v>500172</v>
      </c>
      <c r="D14" s="69">
        <v>22.732180130035267</v>
      </c>
      <c r="E14" s="17">
        <v>835891</v>
      </c>
      <c r="F14" s="127">
        <v>19001624.78107531</v>
      </c>
      <c r="I14" s="81"/>
    </row>
    <row r="15" spans="1:9" x14ac:dyDescent="0.25">
      <c r="A15" s="21" t="s">
        <v>66</v>
      </c>
      <c r="B15" s="16">
        <v>9050000</v>
      </c>
      <c r="C15" s="17">
        <v>397728</v>
      </c>
      <c r="D15" s="69">
        <v>22.754244106525061</v>
      </c>
      <c r="E15" s="17">
        <v>608886</v>
      </c>
      <c r="F15" s="127">
        <v>13854740.677045617</v>
      </c>
      <c r="I15" s="81"/>
    </row>
    <row r="16" spans="1:9" x14ac:dyDescent="0.25">
      <c r="A16" s="21" t="s">
        <v>69</v>
      </c>
      <c r="B16" s="16">
        <v>360000</v>
      </c>
      <c r="C16" s="17">
        <v>157680</v>
      </c>
      <c r="D16" s="69">
        <v>2.2831050228310503</v>
      </c>
      <c r="E16" s="87">
        <v>133498</v>
      </c>
      <c r="F16" s="127">
        <v>304789.95433789957</v>
      </c>
      <c r="I16" s="81"/>
    </row>
    <row r="17" spans="1:9" x14ac:dyDescent="0.25">
      <c r="A17" s="21"/>
      <c r="B17" s="16"/>
      <c r="C17" s="17"/>
      <c r="D17" s="69"/>
      <c r="E17" s="87"/>
      <c r="F17" s="20"/>
      <c r="I17" s="81"/>
    </row>
    <row r="18" spans="1:9" s="83" customFormat="1" ht="15.05" thickBot="1" x14ac:dyDescent="0.3">
      <c r="A18" s="85" t="s">
        <v>104</v>
      </c>
      <c r="B18" s="17"/>
      <c r="C18" s="17"/>
      <c r="D18" s="161"/>
      <c r="E18" s="87"/>
      <c r="F18" s="164">
        <v>0</v>
      </c>
      <c r="I18" s="86"/>
    </row>
    <row r="19" spans="1:9" s="83" customFormat="1" ht="15.65" thickBot="1" x14ac:dyDescent="0.3">
      <c r="A19" s="126" t="s">
        <v>90</v>
      </c>
      <c r="B19" s="17"/>
      <c r="C19" s="160"/>
      <c r="D19" s="179" t="s">
        <v>109</v>
      </c>
      <c r="E19" s="163">
        <v>15341</v>
      </c>
      <c r="F19" s="176" t="s">
        <v>109</v>
      </c>
      <c r="I19" s="86"/>
    </row>
    <row r="20" spans="1:9" s="83" customFormat="1" ht="15.65" thickBot="1" x14ac:dyDescent="0.3">
      <c r="A20" s="126" t="s">
        <v>102</v>
      </c>
      <c r="B20" s="17"/>
      <c r="C20" s="160"/>
      <c r="D20" s="180" t="s">
        <v>109</v>
      </c>
      <c r="E20" s="163">
        <v>17961</v>
      </c>
      <c r="F20" s="177" t="s">
        <v>109</v>
      </c>
      <c r="I20" s="86"/>
    </row>
    <row r="21" spans="1:9" s="83" customFormat="1" ht="15.65" thickBot="1" x14ac:dyDescent="0.3">
      <c r="A21" s="126" t="s">
        <v>75</v>
      </c>
      <c r="B21" s="17"/>
      <c r="C21" s="160"/>
      <c r="D21" s="180" t="s">
        <v>109</v>
      </c>
      <c r="E21" s="163">
        <v>18037</v>
      </c>
      <c r="F21" s="177" t="s">
        <v>109</v>
      </c>
      <c r="I21" s="86"/>
    </row>
    <row r="22" spans="1:9" s="83" customFormat="1" ht="15.65" thickBot="1" x14ac:dyDescent="0.3">
      <c r="A22" s="149" t="s">
        <v>76</v>
      </c>
      <c r="B22" s="17"/>
      <c r="C22" s="160"/>
      <c r="D22" s="180" t="s">
        <v>109</v>
      </c>
      <c r="E22" s="163">
        <v>8707</v>
      </c>
      <c r="F22" s="177" t="s">
        <v>109</v>
      </c>
      <c r="I22" s="86"/>
    </row>
    <row r="23" spans="1:9" s="83" customFormat="1" ht="15.65" thickBot="1" x14ac:dyDescent="0.3">
      <c r="A23" s="150" t="s">
        <v>77</v>
      </c>
      <c r="B23" s="17"/>
      <c r="C23" s="160"/>
      <c r="D23" s="180" t="s">
        <v>109</v>
      </c>
      <c r="E23" s="163">
        <v>25276</v>
      </c>
      <c r="F23" s="177" t="s">
        <v>109</v>
      </c>
      <c r="I23" s="86"/>
    </row>
    <row r="24" spans="1:9" s="83" customFormat="1" ht="15.65" thickBot="1" x14ac:dyDescent="0.3">
      <c r="A24" s="150" t="s">
        <v>78</v>
      </c>
      <c r="B24" s="17"/>
      <c r="C24" s="160"/>
      <c r="D24" s="180" t="s">
        <v>109</v>
      </c>
      <c r="E24" s="163">
        <v>49724</v>
      </c>
      <c r="F24" s="177" t="s">
        <v>109</v>
      </c>
      <c r="I24" s="86"/>
    </row>
    <row r="25" spans="1:9" s="83" customFormat="1" ht="15.65" thickBot="1" x14ac:dyDescent="0.3">
      <c r="A25" s="150" t="s">
        <v>79</v>
      </c>
      <c r="B25" s="17"/>
      <c r="C25" s="160"/>
      <c r="D25" s="180" t="s">
        <v>109</v>
      </c>
      <c r="E25" s="163">
        <v>3486</v>
      </c>
      <c r="F25" s="177" t="s">
        <v>109</v>
      </c>
      <c r="I25" s="86"/>
    </row>
    <row r="26" spans="1:9" s="83" customFormat="1" ht="15.65" thickBot="1" x14ac:dyDescent="0.3">
      <c r="A26" s="150" t="s">
        <v>80</v>
      </c>
      <c r="B26" s="17"/>
      <c r="C26" s="160"/>
      <c r="D26" s="180" t="s">
        <v>109</v>
      </c>
      <c r="E26" s="163">
        <v>9879</v>
      </c>
      <c r="F26" s="177" t="s">
        <v>109</v>
      </c>
      <c r="I26" s="86"/>
    </row>
    <row r="27" spans="1:9" s="83" customFormat="1" ht="15.65" thickBot="1" x14ac:dyDescent="0.3">
      <c r="A27" s="150" t="s">
        <v>81</v>
      </c>
      <c r="B27" s="17"/>
      <c r="C27" s="160"/>
      <c r="D27" s="180" t="s">
        <v>109</v>
      </c>
      <c r="E27" s="163">
        <v>12375</v>
      </c>
      <c r="F27" s="177" t="s">
        <v>109</v>
      </c>
      <c r="I27" s="86"/>
    </row>
    <row r="28" spans="1:9" s="83" customFormat="1" ht="15.65" thickBot="1" x14ac:dyDescent="0.3">
      <c r="A28" s="150" t="s">
        <v>82</v>
      </c>
      <c r="B28" s="17"/>
      <c r="C28" s="160"/>
      <c r="D28" s="180" t="s">
        <v>109</v>
      </c>
      <c r="E28" s="163">
        <v>2361</v>
      </c>
      <c r="F28" s="177" t="s">
        <v>109</v>
      </c>
      <c r="I28" s="86"/>
    </row>
    <row r="29" spans="1:9" s="83" customFormat="1" ht="15.65" thickBot="1" x14ac:dyDescent="0.3">
      <c r="A29" s="150" t="s">
        <v>83</v>
      </c>
      <c r="B29" s="17"/>
      <c r="C29" s="160"/>
      <c r="D29" s="180" t="s">
        <v>109</v>
      </c>
      <c r="E29" s="163">
        <v>17090</v>
      </c>
      <c r="F29" s="177" t="s">
        <v>109</v>
      </c>
      <c r="I29" s="86"/>
    </row>
    <row r="30" spans="1:9" s="83" customFormat="1" ht="15.65" thickBot="1" x14ac:dyDescent="0.3">
      <c r="A30" s="150" t="s">
        <v>84</v>
      </c>
      <c r="B30" s="17"/>
      <c r="C30" s="160"/>
      <c r="D30" s="180" t="s">
        <v>109</v>
      </c>
      <c r="E30" s="163">
        <v>30077</v>
      </c>
      <c r="F30" s="177" t="s">
        <v>109</v>
      </c>
      <c r="I30" s="86"/>
    </row>
    <row r="31" spans="1:9" s="83" customFormat="1" ht="15.65" thickBot="1" x14ac:dyDescent="0.3">
      <c r="A31" s="150" t="s">
        <v>85</v>
      </c>
      <c r="B31" s="17"/>
      <c r="C31" s="160"/>
      <c r="D31" s="180" t="s">
        <v>109</v>
      </c>
      <c r="E31" s="163">
        <v>8681</v>
      </c>
      <c r="F31" s="177" t="s">
        <v>109</v>
      </c>
      <c r="I31" s="86"/>
    </row>
    <row r="32" spans="1:9" s="83" customFormat="1" ht="15.65" thickBot="1" x14ac:dyDescent="0.3">
      <c r="A32" s="150" t="s">
        <v>86</v>
      </c>
      <c r="B32" s="17"/>
      <c r="C32" s="160"/>
      <c r="D32" s="180" t="s">
        <v>109</v>
      </c>
      <c r="E32" s="163">
        <v>7912</v>
      </c>
      <c r="F32" s="177" t="s">
        <v>109</v>
      </c>
      <c r="I32" s="86"/>
    </row>
    <row r="33" spans="1:9" s="83" customFormat="1" ht="15.65" thickBot="1" x14ac:dyDescent="0.3">
      <c r="A33" s="150" t="s">
        <v>87</v>
      </c>
      <c r="B33" s="17"/>
      <c r="C33" s="160"/>
      <c r="D33" s="181" t="s">
        <v>109</v>
      </c>
      <c r="E33" s="163">
        <v>2797</v>
      </c>
      <c r="F33" s="178" t="s">
        <v>109</v>
      </c>
      <c r="I33" s="86"/>
    </row>
    <row r="34" spans="1:9" s="83" customFormat="1" x14ac:dyDescent="0.25">
      <c r="A34" s="85"/>
      <c r="B34" s="17"/>
      <c r="C34" s="17"/>
      <c r="D34" s="162"/>
      <c r="E34" s="87"/>
      <c r="F34" s="165"/>
      <c r="I34" s="86"/>
    </row>
    <row r="35" spans="1:9" x14ac:dyDescent="0.25">
      <c r="A35" s="21" t="s">
        <v>71</v>
      </c>
      <c r="B35" s="16"/>
      <c r="C35" s="17"/>
      <c r="D35" s="120"/>
      <c r="E35" s="71"/>
      <c r="F35" s="20">
        <v>-837015</v>
      </c>
      <c r="I35" s="81"/>
    </row>
    <row r="36" spans="1:9" x14ac:dyDescent="0.25">
      <c r="A36" s="21" t="s">
        <v>49</v>
      </c>
      <c r="B36" s="22"/>
      <c r="C36" s="17"/>
      <c r="D36" s="22"/>
      <c r="E36" s="16">
        <v>327014</v>
      </c>
      <c r="F36" s="23">
        <v>0</v>
      </c>
    </row>
    <row r="37" spans="1:9" x14ac:dyDescent="0.25">
      <c r="A37" s="21"/>
      <c r="B37" s="22"/>
      <c r="C37" s="16"/>
      <c r="D37" s="22"/>
      <c r="E37" s="70"/>
      <c r="F37" s="23"/>
    </row>
    <row r="38" spans="1:9" x14ac:dyDescent="0.25">
      <c r="A38" s="21"/>
      <c r="B38" s="16"/>
      <c r="C38" s="16"/>
      <c r="D38" s="20"/>
      <c r="E38" s="71"/>
      <c r="F38" s="20"/>
    </row>
    <row r="39" spans="1:9" s="72" customFormat="1" x14ac:dyDescent="0.25">
      <c r="A39" s="75" t="s">
        <v>53</v>
      </c>
      <c r="B39" s="76">
        <v>27810000</v>
      </c>
      <c r="C39" s="76">
        <v>2422140</v>
      </c>
      <c r="D39" s="77">
        <v>11.481582402338429</v>
      </c>
      <c r="E39" s="17">
        <v>3114783</v>
      </c>
      <c r="F39" s="79">
        <v>42555864.636806458</v>
      </c>
    </row>
    <row r="40" spans="1:9" x14ac:dyDescent="0.25">
      <c r="E40" s="119"/>
      <c r="F40" s="80">
        <v>13.662545556723039</v>
      </c>
    </row>
    <row r="41" spans="1:9" ht="15.05" x14ac:dyDescent="0.3">
      <c r="A41" s="28" t="s">
        <v>50</v>
      </c>
      <c r="E41" s="78"/>
      <c r="F41" s="73" t="s">
        <v>51</v>
      </c>
    </row>
    <row r="42" spans="1:9" x14ac:dyDescent="0.25">
      <c r="E42" s="82"/>
    </row>
    <row r="43" spans="1:9" s="67" customFormat="1" ht="30.05" customHeight="1" x14ac:dyDescent="0.3">
      <c r="A43" s="262" t="s">
        <v>72</v>
      </c>
      <c r="B43" s="262"/>
      <c r="C43" s="262"/>
      <c r="D43" s="262"/>
      <c r="E43" s="262"/>
      <c r="F43" s="262"/>
    </row>
    <row r="44" spans="1:9" s="83" customFormat="1" ht="15.05" x14ac:dyDescent="0.3">
      <c r="A44" s="84" t="s">
        <v>73</v>
      </c>
    </row>
  </sheetData>
  <mergeCells count="5">
    <mergeCell ref="A4:F4"/>
    <mergeCell ref="B6:D6"/>
    <mergeCell ref="E6:F6"/>
    <mergeCell ref="B5:F5"/>
    <mergeCell ref="A43:F43"/>
  </mergeCells>
  <pageMargins left="0.25" right="0.25" top="0.75" bottom="0.75" header="0.3" footer="0.3"/>
  <pageSetup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topLeftCell="B1" zoomScaleNormal="100" workbookViewId="0">
      <selection activeCell="E42" sqref="E42"/>
    </sheetView>
  </sheetViews>
  <sheetFormatPr defaultColWidth="8.6640625" defaultRowHeight="15.05" x14ac:dyDescent="0.3"/>
  <cols>
    <col min="1" max="1" width="30.6640625" style="89" customWidth="1"/>
    <col min="2" max="2" width="8.6640625" style="89"/>
    <col min="3" max="3" width="50.6640625" style="89" customWidth="1"/>
    <col min="4" max="6" width="8.6640625" style="89"/>
    <col min="7" max="7" width="11.109375" style="89" bestFit="1" customWidth="1"/>
    <col min="8" max="8" width="14.109375" style="89" customWidth="1"/>
    <col min="9" max="9" width="28" style="89" bestFit="1" customWidth="1"/>
    <col min="10" max="10" width="10.44140625" style="89" bestFit="1" customWidth="1"/>
    <col min="11" max="11" width="12.44140625" style="89" bestFit="1" customWidth="1"/>
    <col min="12" max="16384" width="8.6640625" style="89"/>
  </cols>
  <sheetData>
    <row r="1" spans="1:28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</row>
    <row r="3" spans="1:28" x14ac:dyDescent="0.3">
      <c r="J3" s="90"/>
    </row>
    <row r="4" spans="1:28" x14ac:dyDescent="0.3">
      <c r="C4" s="112" t="s">
        <v>105</v>
      </c>
      <c r="J4" s="90"/>
    </row>
    <row r="5" spans="1:28" ht="15.65" thickBot="1" x14ac:dyDescent="0.35">
      <c r="F5" s="111" t="s">
        <v>62</v>
      </c>
      <c r="G5" s="110" t="s">
        <v>61</v>
      </c>
      <c r="H5" s="109" t="s">
        <v>60</v>
      </c>
      <c r="J5" s="90"/>
    </row>
    <row r="6" spans="1:28" x14ac:dyDescent="0.3">
      <c r="C6" s="108" t="s">
        <v>88</v>
      </c>
      <c r="D6" s="107"/>
      <c r="E6" s="107"/>
      <c r="F6" s="182" t="s">
        <v>109</v>
      </c>
      <c r="G6" s="184" t="s">
        <v>109</v>
      </c>
      <c r="H6" s="185" t="s">
        <v>109</v>
      </c>
      <c r="I6" s="91"/>
    </row>
    <row r="7" spans="1:28" x14ac:dyDescent="0.3">
      <c r="C7" s="101" t="s">
        <v>89</v>
      </c>
      <c r="D7" s="100"/>
      <c r="E7" s="100"/>
      <c r="F7" s="186" t="s">
        <v>109</v>
      </c>
      <c r="G7" s="187" t="s">
        <v>109</v>
      </c>
      <c r="H7" s="188" t="s">
        <v>109</v>
      </c>
      <c r="I7" s="91"/>
    </row>
    <row r="8" spans="1:28" x14ac:dyDescent="0.3">
      <c r="C8" s="101" t="s">
        <v>90</v>
      </c>
      <c r="D8" s="100"/>
      <c r="E8" s="100"/>
      <c r="F8" s="186" t="s">
        <v>109</v>
      </c>
      <c r="G8" s="187" t="s">
        <v>109</v>
      </c>
      <c r="H8" s="188" t="s">
        <v>109</v>
      </c>
      <c r="I8" s="91"/>
    </row>
    <row r="9" spans="1:28" x14ac:dyDescent="0.3">
      <c r="C9" s="101" t="s">
        <v>91</v>
      </c>
      <c r="D9" s="100"/>
      <c r="E9" s="100"/>
      <c r="F9" s="186" t="s">
        <v>109</v>
      </c>
      <c r="G9" s="187" t="s">
        <v>109</v>
      </c>
      <c r="H9" s="188" t="s">
        <v>109</v>
      </c>
      <c r="I9" s="91"/>
    </row>
    <row r="10" spans="1:28" x14ac:dyDescent="0.3">
      <c r="C10" s="101" t="s">
        <v>92</v>
      </c>
      <c r="D10" s="100"/>
      <c r="E10" s="100"/>
      <c r="F10" s="186" t="s">
        <v>109</v>
      </c>
      <c r="G10" s="187" t="s">
        <v>109</v>
      </c>
      <c r="H10" s="188" t="s">
        <v>109</v>
      </c>
      <c r="I10" s="91"/>
    </row>
    <row r="11" spans="1:28" x14ac:dyDescent="0.3">
      <c r="C11" s="101" t="s">
        <v>93</v>
      </c>
      <c r="D11" s="100"/>
      <c r="E11" s="100"/>
      <c r="F11" s="186" t="s">
        <v>109</v>
      </c>
      <c r="G11" s="187" t="s">
        <v>109</v>
      </c>
      <c r="H11" s="188" t="s">
        <v>109</v>
      </c>
      <c r="I11" s="91"/>
    </row>
    <row r="12" spans="1:28" x14ac:dyDescent="0.3">
      <c r="C12" s="101" t="s">
        <v>94</v>
      </c>
      <c r="D12" s="100"/>
      <c r="E12" s="100"/>
      <c r="F12" s="186" t="s">
        <v>109</v>
      </c>
      <c r="G12" s="187" t="s">
        <v>109</v>
      </c>
      <c r="H12" s="188" t="s">
        <v>109</v>
      </c>
      <c r="I12" s="91"/>
    </row>
    <row r="13" spans="1:28" x14ac:dyDescent="0.3">
      <c r="C13" s="101" t="s">
        <v>95</v>
      </c>
      <c r="D13" s="100"/>
      <c r="E13" s="100"/>
      <c r="F13" s="186" t="s">
        <v>109</v>
      </c>
      <c r="G13" s="187" t="s">
        <v>109</v>
      </c>
      <c r="H13" s="188" t="s">
        <v>109</v>
      </c>
      <c r="I13" s="91"/>
    </row>
    <row r="14" spans="1:28" x14ac:dyDescent="0.3">
      <c r="C14" s="101" t="s">
        <v>96</v>
      </c>
      <c r="D14" s="100"/>
      <c r="E14" s="100"/>
      <c r="F14" s="186" t="s">
        <v>109</v>
      </c>
      <c r="G14" s="187" t="s">
        <v>109</v>
      </c>
      <c r="H14" s="188" t="s">
        <v>109</v>
      </c>
      <c r="I14" s="91"/>
    </row>
    <row r="15" spans="1:28" x14ac:dyDescent="0.3">
      <c r="C15" s="101" t="s">
        <v>97</v>
      </c>
      <c r="D15" s="100"/>
      <c r="E15" s="100"/>
      <c r="F15" s="186" t="s">
        <v>109</v>
      </c>
      <c r="G15" s="187" t="s">
        <v>109</v>
      </c>
      <c r="H15" s="188" t="s">
        <v>109</v>
      </c>
      <c r="I15" s="91"/>
    </row>
    <row r="16" spans="1:28" x14ac:dyDescent="0.3">
      <c r="C16" s="101" t="s">
        <v>98</v>
      </c>
      <c r="D16" s="100"/>
      <c r="E16" s="100"/>
      <c r="F16" s="186" t="s">
        <v>109</v>
      </c>
      <c r="G16" s="187" t="s">
        <v>109</v>
      </c>
      <c r="H16" s="188" t="s">
        <v>109</v>
      </c>
      <c r="I16" s="91"/>
    </row>
    <row r="17" spans="3:10" x14ac:dyDescent="0.3">
      <c r="C17" s="101" t="s">
        <v>99</v>
      </c>
      <c r="D17" s="100"/>
      <c r="E17" s="100"/>
      <c r="F17" s="186" t="s">
        <v>109</v>
      </c>
      <c r="G17" s="187" t="s">
        <v>109</v>
      </c>
      <c r="H17" s="188" t="s">
        <v>109</v>
      </c>
      <c r="I17" s="91"/>
    </row>
    <row r="18" spans="3:10" x14ac:dyDescent="0.3">
      <c r="C18" s="101" t="s">
        <v>102</v>
      </c>
      <c r="D18" s="100"/>
      <c r="E18" s="100"/>
      <c r="F18" s="186" t="s">
        <v>109</v>
      </c>
      <c r="G18" s="187" t="s">
        <v>109</v>
      </c>
      <c r="H18" s="188" t="s">
        <v>109</v>
      </c>
      <c r="I18" s="91"/>
    </row>
    <row r="19" spans="3:10" ht="15.65" thickBot="1" x14ac:dyDescent="0.35">
      <c r="C19" s="101" t="s">
        <v>100</v>
      </c>
      <c r="D19" s="100"/>
      <c r="E19" s="100"/>
      <c r="F19" s="189" t="s">
        <v>109</v>
      </c>
      <c r="G19" s="190" t="s">
        <v>109</v>
      </c>
      <c r="H19" s="191" t="s">
        <v>109</v>
      </c>
      <c r="I19" s="91"/>
    </row>
    <row r="20" spans="3:10" x14ac:dyDescent="0.3">
      <c r="C20" s="101"/>
      <c r="D20" s="104"/>
      <c r="E20" s="103" t="s">
        <v>59</v>
      </c>
      <c r="F20" s="106"/>
      <c r="G20" s="105">
        <v>227343</v>
      </c>
      <c r="H20" s="106">
        <v>665246.4</v>
      </c>
    </row>
    <row r="21" spans="3:10" ht="15.65" thickBot="1" x14ac:dyDescent="0.35">
      <c r="C21" s="101"/>
      <c r="D21" s="100"/>
      <c r="E21" s="100"/>
      <c r="F21" s="99"/>
      <c r="G21" s="99"/>
      <c r="H21" s="98"/>
    </row>
    <row r="22" spans="3:10" ht="15.65" thickBot="1" x14ac:dyDescent="0.35">
      <c r="C22" s="101" t="s">
        <v>101</v>
      </c>
      <c r="D22" s="100"/>
      <c r="E22" s="100"/>
      <c r="F22" s="183" t="s">
        <v>109</v>
      </c>
      <c r="G22" s="125">
        <v>2361</v>
      </c>
      <c r="H22" s="183" t="s">
        <v>109</v>
      </c>
    </row>
    <row r="23" spans="3:10" ht="15.65" thickBot="1" x14ac:dyDescent="0.35">
      <c r="C23" s="101"/>
      <c r="D23" s="104"/>
      <c r="E23" s="103" t="s">
        <v>63</v>
      </c>
      <c r="F23" s="183" t="s">
        <v>109</v>
      </c>
      <c r="G23" s="102">
        <v>2361</v>
      </c>
      <c r="H23" s="183" t="s">
        <v>109</v>
      </c>
      <c r="I23" s="91"/>
    </row>
    <row r="24" spans="3:10" x14ac:dyDescent="0.3">
      <c r="C24" s="101"/>
      <c r="D24" s="100"/>
      <c r="E24" s="100"/>
      <c r="F24" s="99"/>
      <c r="G24" s="99"/>
      <c r="H24" s="98"/>
    </row>
    <row r="25" spans="3:10" ht="15.65" thickBot="1" x14ac:dyDescent="0.35">
      <c r="C25" s="97"/>
      <c r="D25" s="96"/>
      <c r="E25" s="95" t="s">
        <v>58</v>
      </c>
      <c r="F25" s="94"/>
      <c r="G25" s="93">
        <v>229704</v>
      </c>
      <c r="H25" s="116">
        <v>671857.20000000007</v>
      </c>
    </row>
    <row r="26" spans="3:10" ht="15.65" thickTop="1" x14ac:dyDescent="0.3">
      <c r="E26" s="115"/>
      <c r="G26" s="124"/>
      <c r="H26" s="90"/>
      <c r="J26" s="92"/>
    </row>
    <row r="27" spans="3:10" x14ac:dyDescent="0.3">
      <c r="F27" s="91"/>
      <c r="G27" s="118"/>
      <c r="H27" s="117"/>
      <c r="I27" s="90"/>
    </row>
  </sheetData>
  <pageMargins left="0.75" right="0.75" top="1" bottom="1" header="0.5" footer="0.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F83FE9B7F37D4CACFD3D9CB35B1069" ma:contentTypeVersion="52" ma:contentTypeDescription="" ma:contentTypeScope="" ma:versionID="9096dc6b58b6bbb03d9808ceaa50ed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2020-07-22T07:00:00+00:00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200504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3FBFD81C9062479507CDE4473694D1" ma:contentTypeVersion="7" ma:contentTypeDescription="" ma:contentTypeScope="" ma:versionID="55a9a34cafd7babe107ac84614cc3deb">
  <xsd:schema xmlns:xsd="http://www.w3.org/2001/XMLSchema" xmlns:xs="http://www.w3.org/2001/XMLSchema" xmlns:p="http://schemas.microsoft.com/office/2006/metadata/properties" xmlns:ns2="dc463f71-b30c-4ab2-9473-d307f9d35888" targetNamespace="http://schemas.microsoft.com/office/2006/metadata/properties" ma:root="true" ma:fieldsID="88e67c6e6dc9a4a746c04bd2fa79be8b" ns2:_=""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8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9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10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11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12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13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14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15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6" nillable="true" ma:displayName="Agenda Order" ma:default="0" ma:internalName="AgendaOrder" ma:readOnly="false">
      <xsd:simpleType>
        <xsd:restriction base="dms:Boolean"/>
      </xsd:simpleType>
    </xsd:element>
    <xsd:element name="DelegatedOrder" ma:index="17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8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9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20" nillable="true" ma:displayName="OpenedDate" ma:format="DateOnly" ma:internalName="OpenedDate">
      <xsd:simpleType>
        <xsd:restriction base="dms:DateTime"/>
      </xsd:simpleType>
    </xsd:element>
    <xsd:element name="Prefix" ma:index="21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4F77D38-185F-4452-A2E9-DFB47B8FDBBD}"/>
</file>

<file path=customXml/itemProps2.xml><?xml version="1.0" encoding="utf-8"?>
<ds:datastoreItem xmlns:ds="http://schemas.openxmlformats.org/officeDocument/2006/customXml" ds:itemID="{A3952347-C971-4FC1-8E45-FB0E16866E1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c463f71-b30c-4ab2-9473-d307f9d358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EF5B95-1E30-4DEE-A7DE-B1C8D80737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1A98A1-8C5E-438C-A63A-39485177F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E46CBA4-A59A-4167-9122-88ECAFB39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REDACTED</vt:lpstr>
      <vt:lpstr>(R) (2)(a)(i) One Time (all)</vt:lpstr>
      <vt:lpstr>(R)(2)(a)(ii)Annual2020estimate</vt:lpstr>
      <vt:lpstr>(R) (2)(a)(iii)(A) and (B)</vt:lpstr>
      <vt:lpstr>(R) REC PURCHASES</vt:lpstr>
      <vt:lpstr>'(R) REC PURCHASES'!Print_Area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Chris Schaefer</cp:lastModifiedBy>
  <cp:lastPrinted>2020-05-22T15:43:23Z</cp:lastPrinted>
  <dcterms:created xsi:type="dcterms:W3CDTF">2016-07-07T17:22:29Z</dcterms:created>
  <dcterms:modified xsi:type="dcterms:W3CDTF">2020-07-21T23:57:22Z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0x0101006E56B4D1795A2E4DB2F0B01679ED314A00C7F83FE9B7F37D4CACFD3D9CB35B1069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