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345" windowWidth="18600" windowHeight="7680" activeTab="0"/>
  </bookViews>
  <sheets>
    <sheet name="WUTC_AW of Bellevue_MF" sheetId="1" r:id="rId1"/>
    <sheet name="Value" sheetId="2" r:id="rId2"/>
    <sheet name="Commodity Tonnages" sheetId="3" r:id="rId3"/>
    <sheet name="Pricing" sheetId="4" r:id="rId4"/>
    <sheet name="Multi_Family" sheetId="5" r:id="rId5"/>
  </sheets>
  <externalReferences>
    <externalReference r:id="rId8"/>
    <externalReference r:id="rId9"/>
  </externalReferences>
  <definedNames>
    <definedName name="_xlfn.IFERROR" hidden="1">#NAME?</definedName>
    <definedName name="color">#REF!</definedName>
    <definedName name="_xlnm.Print_Area" localSheetId="4">'Multi_Family'!$A$7:$N$102</definedName>
    <definedName name="_xlnm.Print_Area" localSheetId="3">'Pricing'!$A$1:$L$17</definedName>
    <definedName name="_xlnm.Print_Area" localSheetId="0">'WUTC_AW of Bellevue_MF'!$A$1:$P$76</definedName>
    <definedName name="_xlnm.Print_Titles" localSheetId="4">'Multi_Family'!$A:$B,'Multi_Family'!$1:$6</definedName>
  </definedNames>
  <calcPr fullCalcOnLoad="1"/>
</workbook>
</file>

<file path=xl/comments1.xml><?xml version="1.0" encoding="utf-8"?>
<comments xmlns="http://schemas.openxmlformats.org/spreadsheetml/2006/main">
  <authors>
    <author>Christensen, Abby Rose</author>
    <author>Johnson, Carla</author>
  </authors>
  <commentList>
    <comment ref="B8" authorId="0">
      <text>
        <r>
          <rPr>
            <b/>
            <sz val="9"/>
            <rFont val="Tahoma"/>
            <family val="2"/>
          </rPr>
          <t>Christensen, Abby Rose:</t>
        </r>
        <r>
          <rPr>
            <sz val="9"/>
            <rFont val="Tahoma"/>
            <family val="2"/>
          </rPr>
          <t xml:space="preserve">
Only includes Kenmore and Unincorp. County.  No MF in Beaux Arts, Hunts Point, Medina, or Yarrow Point</t>
        </r>
      </text>
    </comment>
    <comment ref="B9" authorId="1">
      <text>
        <r>
          <rPr>
            <b/>
            <sz val="9"/>
            <rFont val="Tahoma"/>
            <family val="2"/>
          </rPr>
          <t>Johnson, Carla:</t>
        </r>
        <r>
          <rPr>
            <sz val="9"/>
            <rFont val="Tahoma"/>
            <family val="2"/>
          </rPr>
          <t xml:space="preserve">
RSA Workbook/Multi Family/4172 Yards column B</t>
        </r>
      </text>
    </comment>
  </commentList>
</comments>
</file>

<file path=xl/comments5.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<sst xmlns="http://schemas.openxmlformats.org/spreadsheetml/2006/main" count="202" uniqueCount="97">
  <si>
    <t>Deferred Accounting Methodology</t>
  </si>
  <si>
    <t>Commodity</t>
  </si>
  <si>
    <t>Revenue</t>
  </si>
  <si>
    <t>Month</t>
  </si>
  <si>
    <t>(b1)</t>
  </si>
  <si>
    <t>(b2)</t>
  </si>
  <si>
    <t>(a)</t>
  </si>
  <si>
    <t>(c)</t>
  </si>
  <si>
    <t>(d)</t>
  </si>
  <si>
    <t>Commodity Gain/Loss Calculation</t>
  </si>
  <si>
    <t>Actual Commodity Revenues</t>
  </si>
  <si>
    <t xml:space="preserve">   Base Credits Billed</t>
  </si>
  <si>
    <t xml:space="preserve">      Total Base Credits Billed</t>
  </si>
  <si>
    <t>Excess Commodity Credits</t>
  </si>
  <si>
    <t>Alum</t>
  </si>
  <si>
    <t>Glass</t>
  </si>
  <si>
    <t>Tin/Iron</t>
  </si>
  <si>
    <t>ONP</t>
  </si>
  <si>
    <t>MWP</t>
  </si>
  <si>
    <t>Pet</t>
  </si>
  <si>
    <t>HDPE</t>
  </si>
  <si>
    <t>OCC</t>
  </si>
  <si>
    <t>Other</t>
  </si>
  <si>
    <t>Total</t>
  </si>
  <si>
    <t xml:space="preserve"> </t>
  </si>
  <si>
    <t xml:space="preserve">Total </t>
  </si>
  <si>
    <t>Glass (Cont)</t>
  </si>
  <si>
    <t>Commodity Value Timeframe:  October - September</t>
  </si>
  <si>
    <t>Total Tons</t>
  </si>
  <si>
    <t>Sorted Glass Percentage</t>
  </si>
  <si>
    <t>Sorted Glass</t>
  </si>
  <si>
    <t>Sampled Tons</t>
  </si>
  <si>
    <t>Sampling Percentages</t>
  </si>
  <si>
    <t>Magazines</t>
  </si>
  <si>
    <t>Tin</t>
  </si>
  <si>
    <t>Plastic</t>
  </si>
  <si>
    <t>Aluminum</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</si>
  <si>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</si>
  <si>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</si>
  <si>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</si>
  <si>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</si>
  <si>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</si>
  <si>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</si>
  <si>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</si>
  <si>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</si>
  <si>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</si>
  <si>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</si>
  <si>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</si>
  <si>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</si>
  <si>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</si>
  <si>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</si>
  <si>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</si>
  <si>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</si>
  <si>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</si>
  <si>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</si>
  <si>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</si>
  <si>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</si>
  <si>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</si>
  <si>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</si>
  <si>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EastSide Disposal</t>
  </si>
  <si>
    <t>East Side Disposal</t>
  </si>
  <si>
    <t>EastSide - Multi Family</t>
  </si>
  <si>
    <t>Multi-Family</t>
  </si>
  <si>
    <t>Yards</t>
  </si>
  <si>
    <t>per Yard</t>
  </si>
  <si>
    <t>Total yards</t>
  </si>
  <si>
    <t>Monthly Base Credit per Yard</t>
  </si>
  <si>
    <t>Deficient Commodity Credits</t>
  </si>
  <si>
    <t>.</t>
  </si>
  <si>
    <t>3.5x Compaction</t>
  </si>
  <si>
    <t>5x Compaction</t>
  </si>
  <si>
    <t>Total Additional Passback</t>
  </si>
  <si>
    <t>Multi-Family Additional Passback</t>
  </si>
  <si>
    <t>Multi-Family Additional Credit</t>
  </si>
  <si>
    <t>TG-12______</t>
  </si>
  <si>
    <t>TG-111991 Additional Passback</t>
  </si>
  <si>
    <t>For use in Budget Calculation</t>
  </si>
  <si>
    <t>Total Trailing 12 Mo. Commodity Value / Customer</t>
  </si>
  <si>
    <t>Most recent Total # of Customers</t>
  </si>
  <si>
    <t>Base Credit to be Passed Back</t>
  </si>
  <si>
    <t>Budget total Revenue</t>
  </si>
  <si>
    <t>Budget Revenue Passed Back</t>
  </si>
  <si>
    <t>Prior Plan B Total</t>
  </si>
  <si>
    <t>Current Plan A Total</t>
  </si>
  <si>
    <t>% of Revenue Passed Back</t>
  </si>
  <si>
    <t>% Passed Back</t>
  </si>
  <si>
    <t>Ferrous Metal</t>
  </si>
  <si>
    <t>Avg of last 6 months plan year</t>
  </si>
  <si>
    <t>Total Passback at end of 2 year plan year 2019</t>
  </si>
  <si>
    <t>Rabanco Ltd (dba Republic Services)</t>
  </si>
  <si>
    <t>May 2018-Oct 2018</t>
  </si>
  <si>
    <t>Total Bi-Annual Customers</t>
  </si>
  <si>
    <t xml:space="preserve"> True-up Computation</t>
  </si>
  <si>
    <t>2018/2019 Monthly True-up Amount</t>
  </si>
  <si>
    <t xml:space="preserve"> Projected Credit</t>
  </si>
  <si>
    <t>6 month running average "BASE CREDIT"</t>
  </si>
  <si>
    <t>11/18-4/19 Adjusted Debit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</si>
</sst>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_);_(* \(#,##0.00\);_(* &quot;-&quot;_);_(@_)"/>
    <numFmt numFmtId="167" formatCode="_(* #,##0.000_);_(* \(#,##0.000\);_(* &quot;-&quot;_);_(@_)"/>
    <numFmt numFmtId="168" formatCode="mmmm"/>
    <numFmt numFmtId="169" formatCode="#,##0.000"/>
    <numFmt numFmtId="170" formatCode="#,##0.0000"/>
    <numFmt numFmtId="171" formatCode="_(&quot;$&quot;* #,##0_);_(&quot;$&quot;* \(#,##0\);_(&quot;$&quot;* &quot;-&quot;??_);_(@_)"/>
    <numFmt numFmtId="172" formatCode="0.0%"/>
    <numFmt numFmtId="173" formatCode="#,##0.000000000000"/>
    <numFmt numFmtId="174" formatCode="#,##0.00000000000"/>
    <numFmt numFmtId="175" formatCode="_(* #,##0.000_);_(* \(#,##0.000\);_(* &quot;-&quot;???_);_(@_)"/>
    <numFmt numFmtId="176" formatCode="_(&quot;$&quot;* #,##0.0_);_(&quot;$&quot;* \(#,##0.0\);_(&quot;$&quot;* &quot;-&quot;??_);_(@_)"/>
    <numFmt numFmtId="177" formatCode="_(* #,##0.0_);_(* \(#,##0.0\);_(*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00"/>
    <numFmt numFmtId="183" formatCode="0.0"/>
    <numFmt numFmtId="184" formatCode="mmmm\-yy"/>
    <numFmt numFmtId="185" formatCode="0.0000000%"/>
    <numFmt numFmtId="186" formatCode="_(* #,##0.000000_);_(* \(#,##0.000000\);_(* &quot;-&quot;??_);_(@_)"/>
    <numFmt numFmtId="187" formatCode="&quot;$&quot;#,##0"/>
  </numFmts>
  <fonts count="59">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sz val="8"/>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rgb="FFCC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1">
    <xf numFmtId="0" fontId="0" fillId="0" borderId="0" xfId="0" applyAlignment="1">
      <alignment/>
    </xf>
    <xf numFmtId="0" fontId="1" fillId="0" borderId="0" xfId="62" applyFont="1">
      <alignment/>
      <protection/>
    </xf>
    <xf numFmtId="0" fontId="7" fillId="0" borderId="0" xfId="62" applyFont="1">
      <alignment/>
      <protection/>
    </xf>
    <xf numFmtId="0" fontId="7" fillId="0" borderId="0" xfId="62" applyFont="1" applyAlignment="1">
      <alignment horizontal="center"/>
      <protection/>
    </xf>
    <xf numFmtId="0" fontId="8" fillId="0" borderId="0" xfId="62" applyFont="1" applyAlignment="1">
      <alignment horizontal="center"/>
      <protection/>
    </xf>
    <xf numFmtId="0" fontId="6" fillId="0" borderId="0" xfId="62">
      <alignment/>
      <protection/>
    </xf>
    <xf numFmtId="0" fontId="9" fillId="0" borderId="0" xfId="62" applyFont="1">
      <alignment/>
      <protection/>
    </xf>
    <xf numFmtId="14" fontId="7" fillId="0" borderId="0" xfId="62" applyNumberFormat="1" applyFont="1" applyAlignment="1">
      <alignment horizontal="center"/>
      <protection/>
    </xf>
    <xf numFmtId="0" fontId="10" fillId="0" borderId="0" xfId="62" applyFont="1">
      <alignment/>
      <protection/>
    </xf>
    <xf numFmtId="0" fontId="11" fillId="0" borderId="0" xfId="62" applyFont="1">
      <alignment/>
      <protection/>
    </xf>
    <xf numFmtId="0" fontId="11" fillId="0" borderId="0" xfId="62" applyFont="1" applyAlignment="1">
      <alignment horizontal="center"/>
      <protection/>
    </xf>
    <xf numFmtId="0" fontId="9" fillId="0" borderId="0" xfId="62" applyFont="1" applyAlignment="1">
      <alignment horizontal="center"/>
      <protection/>
    </xf>
    <xf numFmtId="166" fontId="9" fillId="0" borderId="0" xfId="62" applyNumberFormat="1" applyFont="1" applyAlignment="1">
      <alignment horizontal="center"/>
      <protection/>
    </xf>
    <xf numFmtId="1" fontId="7" fillId="0" borderId="0" xfId="62" applyNumberFormat="1" applyFont="1">
      <alignment/>
      <protection/>
    </xf>
    <xf numFmtId="41" fontId="7" fillId="0" borderId="0" xfId="62" applyNumberFormat="1" applyFont="1">
      <alignment/>
      <protection/>
    </xf>
    <xf numFmtId="166" fontId="9" fillId="0" borderId="0" xfId="62" applyNumberFormat="1" applyFont="1">
      <alignment/>
      <protection/>
    </xf>
    <xf numFmtId="166" fontId="7" fillId="0" borderId="0" xfId="62" applyNumberFormat="1" applyFont="1">
      <alignment/>
      <protection/>
    </xf>
    <xf numFmtId="168" fontId="7" fillId="0" borderId="0" xfId="62" applyNumberFormat="1" applyFont="1" applyAlignment="1">
      <alignment horizontal="right"/>
      <protection/>
    </xf>
    <xf numFmtId="41" fontId="13" fillId="0" borderId="0" xfId="62" applyNumberFormat="1" applyFont="1" applyAlignment="1">
      <alignment horizontal="left"/>
      <protection/>
    </xf>
    <xf numFmtId="41" fontId="7" fillId="0" borderId="10" xfId="62" applyNumberFormat="1" applyFont="1" applyBorder="1">
      <alignment/>
      <protection/>
    </xf>
    <xf numFmtId="166" fontId="7" fillId="0" borderId="10" xfId="62" applyNumberFormat="1" applyFont="1" applyBorder="1">
      <alignment/>
      <protection/>
    </xf>
    <xf numFmtId="167" fontId="7" fillId="0" borderId="0" xfId="62" applyNumberFormat="1" applyFont="1">
      <alignment/>
      <protection/>
    </xf>
    <xf numFmtId="166" fontId="6" fillId="0" borderId="0" xfId="62" applyNumberFormat="1">
      <alignment/>
      <protection/>
    </xf>
    <xf numFmtId="168" fontId="7" fillId="0" borderId="0" xfId="62" applyNumberFormat="1" applyFont="1">
      <alignment/>
      <protection/>
    </xf>
    <xf numFmtId="41" fontId="7" fillId="0" borderId="11" xfId="62" applyNumberFormat="1" applyFont="1" applyBorder="1">
      <alignment/>
      <protection/>
    </xf>
    <xf numFmtId="166" fontId="7" fillId="0" borderId="11" xfId="62" applyNumberFormat="1" applyFont="1" applyBorder="1">
      <alignment/>
      <protection/>
    </xf>
    <xf numFmtId="41" fontId="9" fillId="0" borderId="12" xfId="62" applyNumberFormat="1" applyFont="1" applyBorder="1">
      <alignment/>
      <protection/>
    </xf>
    <xf numFmtId="41" fontId="7" fillId="0" borderId="12" xfId="62" applyNumberFormat="1" applyFont="1" applyBorder="1">
      <alignment/>
      <protection/>
    </xf>
    <xf numFmtId="41" fontId="10" fillId="0" borderId="0" xfId="62" applyNumberFormat="1" applyFont="1">
      <alignment/>
      <protection/>
    </xf>
    <xf numFmtId="41" fontId="7" fillId="0" borderId="0" xfId="62" applyNumberFormat="1" applyFont="1" applyAlignment="1">
      <alignment horizontal="right"/>
      <protection/>
    </xf>
    <xf numFmtId="1" fontId="10" fillId="0" borderId="0" xfId="62" applyNumberFormat="1" applyFont="1">
      <alignment/>
      <protection/>
    </xf>
    <xf numFmtId="167" fontId="12" fillId="0" borderId="0" xfId="62" applyNumberFormat="1" applyFont="1">
      <alignment/>
      <protection/>
    </xf>
    <xf numFmtId="41" fontId="7" fillId="0" borderId="0" xfId="62" applyNumberFormat="1" applyFont="1" applyBorder="1">
      <alignment/>
      <protection/>
    </xf>
    <xf numFmtId="41" fontId="7" fillId="0" borderId="13" xfId="62" applyNumberFormat="1" applyFont="1" applyBorder="1">
      <alignment/>
      <protection/>
    </xf>
    <xf numFmtId="167" fontId="7" fillId="0" borderId="11" xfId="62" applyNumberFormat="1" applyFont="1" applyBorder="1">
      <alignment/>
      <protection/>
    </xf>
    <xf numFmtId="166" fontId="7" fillId="0" borderId="0" xfId="62" applyNumberFormat="1" applyFont="1" applyAlignment="1">
      <alignment horizontal="centerContinuous"/>
      <protection/>
    </xf>
    <xf numFmtId="166" fontId="7" fillId="0" borderId="13" xfId="62" applyNumberFormat="1" applyFont="1" applyBorder="1">
      <alignment/>
      <protection/>
    </xf>
    <xf numFmtId="166" fontId="7" fillId="0" borderId="14" xfId="62" applyNumberFormat="1" applyFont="1" applyBorder="1">
      <alignment/>
      <protection/>
    </xf>
    <xf numFmtId="2" fontId="6" fillId="0" borderId="0" xfId="62"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69" fontId="1" fillId="0" borderId="0" xfId="0" applyNumberFormat="1" applyFont="1" applyAlignment="1">
      <alignment horizontal="center"/>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5" applyAlignment="1">
      <alignment/>
    </xf>
    <xf numFmtId="40" fontId="7" fillId="0" borderId="0" xfId="0" applyNumberFormat="1" applyFont="1" applyAlignment="1">
      <alignment/>
    </xf>
    <xf numFmtId="43" fontId="7" fillId="0" borderId="0" xfId="42" applyFont="1" applyAlignment="1">
      <alignment/>
    </xf>
    <xf numFmtId="164" fontId="0" fillId="0" borderId="0" xfId="42" applyNumberFormat="1" applyFont="1" applyAlignment="1">
      <alignment/>
    </xf>
    <xf numFmtId="170" fontId="0" fillId="0" borderId="0" xfId="0" applyNumberFormat="1" applyAlignment="1">
      <alignment/>
    </xf>
    <xf numFmtId="165" fontId="0" fillId="0" borderId="0" xfId="65"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5" applyFont="1" applyFill="1" applyAlignment="1">
      <alignment/>
    </xf>
    <xf numFmtId="43" fontId="7" fillId="0" borderId="15"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5" applyNumberFormat="1" applyFont="1" applyAlignment="1">
      <alignment/>
    </xf>
    <xf numFmtId="10" fontId="9" fillId="33" borderId="0" xfId="65" applyNumberFormat="1" applyFont="1" applyFill="1" applyAlignment="1">
      <alignment/>
    </xf>
    <xf numFmtId="9" fontId="7" fillId="0" borderId="0" xfId="65"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6" applyFont="1" applyAlignment="1">
      <alignment/>
    </xf>
    <xf numFmtId="44" fontId="9" fillId="0" borderId="0" xfId="46" applyFont="1" applyBorder="1" applyAlignment="1">
      <alignment/>
    </xf>
    <xf numFmtId="43" fontId="9" fillId="0" borderId="0" xfId="42" applyFont="1" applyBorder="1" applyAlignment="1">
      <alignment/>
    </xf>
    <xf numFmtId="44" fontId="7" fillId="0" borderId="0" xfId="46"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6" applyNumberFormat="1" applyFont="1" applyBorder="1" applyAlignment="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6" fontId="7" fillId="0" borderId="0" xfId="62" applyNumberFormat="1" applyFont="1" applyBorder="1">
      <alignment/>
      <protection/>
    </xf>
    <xf numFmtId="0" fontId="11" fillId="0" borderId="0" xfId="62" applyFont="1" applyBorder="1">
      <alignment/>
      <protection/>
    </xf>
    <xf numFmtId="0" fontId="11" fillId="0" borderId="0" xfId="62" applyFont="1" applyBorder="1" applyAlignment="1">
      <alignment horizontal="center"/>
      <protection/>
    </xf>
    <xf numFmtId="0" fontId="9" fillId="0" borderId="0" xfId="62" applyFont="1" applyBorder="1" applyAlignment="1">
      <alignment horizontal="center"/>
      <protection/>
    </xf>
    <xf numFmtId="166" fontId="9" fillId="0" borderId="0" xfId="62" applyNumberFormat="1" applyFont="1" applyBorder="1" applyAlignment="1">
      <alignment horizontal="center"/>
      <protection/>
    </xf>
    <xf numFmtId="166" fontId="9" fillId="0" borderId="0" xfId="62" applyNumberFormat="1" applyFont="1" applyBorder="1">
      <alignment/>
      <protection/>
    </xf>
    <xf numFmtId="168" fontId="7" fillId="0" borderId="0" xfId="62" applyNumberFormat="1" applyFont="1" applyBorder="1" applyAlignment="1">
      <alignment horizontal="right"/>
      <protection/>
    </xf>
    <xf numFmtId="41" fontId="12" fillId="0" borderId="0" xfId="62" applyNumberFormat="1" applyFont="1" applyBorder="1">
      <alignment/>
      <protection/>
    </xf>
    <xf numFmtId="41" fontId="13" fillId="0" borderId="0" xfId="62" applyNumberFormat="1" applyFont="1" applyBorder="1" applyAlignment="1">
      <alignment horizontal="left"/>
      <protection/>
    </xf>
    <xf numFmtId="0" fontId="6" fillId="0" borderId="0" xfId="62" applyBorder="1">
      <alignment/>
      <protection/>
    </xf>
    <xf numFmtId="166" fontId="6" fillId="0" borderId="0" xfId="62" applyNumberFormat="1" applyBorder="1">
      <alignment/>
      <protection/>
    </xf>
    <xf numFmtId="168" fontId="7" fillId="0" borderId="0" xfId="62" applyNumberFormat="1" applyFont="1" applyBorder="1">
      <alignment/>
      <protection/>
    </xf>
    <xf numFmtId="167" fontId="7" fillId="0" borderId="0" xfId="62"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5" applyNumberFormat="1" applyFont="1" applyFill="1" applyAlignment="1">
      <alignment/>
    </xf>
    <xf numFmtId="17" fontId="7" fillId="0" borderId="0" xfId="0" applyNumberFormat="1" applyFont="1" applyFill="1" applyAlignment="1">
      <alignment/>
    </xf>
    <xf numFmtId="43" fontId="9" fillId="0" borderId="0" xfId="42" applyFont="1" applyAlignment="1">
      <alignment/>
    </xf>
    <xf numFmtId="0" fontId="7" fillId="0" borderId="0" xfId="0" applyFont="1" applyBorder="1" applyAlignment="1">
      <alignment/>
    </xf>
    <xf numFmtId="0" fontId="9" fillId="0" borderId="0" xfId="0" applyFont="1" applyFill="1" applyBorder="1" applyAlignment="1">
      <alignment/>
    </xf>
    <xf numFmtId="17" fontId="7" fillId="0" borderId="0" xfId="0" applyNumberFormat="1" applyFont="1" applyAlignment="1">
      <alignment/>
    </xf>
    <xf numFmtId="0" fontId="7" fillId="0" borderId="0" xfId="0" applyFont="1" applyAlignment="1">
      <alignment/>
    </xf>
    <xf numFmtId="166" fontId="7" fillId="0" borderId="0" xfId="62" applyNumberFormat="1" applyFont="1" applyAlignment="1">
      <alignment horizontal="right"/>
      <protection/>
    </xf>
    <xf numFmtId="168" fontId="7" fillId="0" borderId="0" xfId="62" applyNumberFormat="1" applyFont="1" applyFill="1" applyAlignment="1">
      <alignment horizontal="right"/>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NumberFormat="1" applyFont="1" applyBorder="1" applyAlignment="1">
      <alignment/>
    </xf>
    <xf numFmtId="40" fontId="9" fillId="0" borderId="0" xfId="0" applyNumberFormat="1" applyFont="1" applyAlignment="1">
      <alignment/>
    </xf>
    <xf numFmtId="4" fontId="9" fillId="0" borderId="10" xfId="0" applyNumberFormat="1" applyFont="1" applyBorder="1" applyAlignment="1">
      <alignment/>
    </xf>
    <xf numFmtId="43" fontId="7" fillId="0" borderId="10" xfId="42" applyFont="1" applyBorder="1" applyAlignment="1">
      <alignment/>
    </xf>
    <xf numFmtId="43" fontId="9" fillId="0" borderId="10" xfId="42" applyFont="1" applyBorder="1" applyAlignment="1">
      <alignment/>
    </xf>
    <xf numFmtId="8" fontId="7" fillId="0" borderId="0" xfId="46" applyNumberFormat="1" applyFont="1" applyAlignment="1" quotePrefix="1">
      <alignment/>
    </xf>
    <xf numFmtId="8" fontId="7" fillId="0" borderId="0" xfId="46" applyNumberFormat="1" applyFont="1" applyFill="1" applyAlignment="1" quotePrefix="1">
      <alignment/>
    </xf>
    <xf numFmtId="171" fontId="7" fillId="0" borderId="0" xfId="46" applyNumberFormat="1" applyFont="1" applyAlignment="1">
      <alignment/>
    </xf>
    <xf numFmtId="0" fontId="16" fillId="0" borderId="16" xfId="62" applyFont="1" applyBorder="1" applyAlignment="1">
      <alignment horizontal="center"/>
      <protection/>
    </xf>
    <xf numFmtId="0" fontId="7" fillId="0" borderId="0" xfId="62" applyFont="1" applyBorder="1">
      <alignment/>
      <protection/>
    </xf>
    <xf numFmtId="166" fontId="16" fillId="0" borderId="17" xfId="62" applyNumberFormat="1" applyFont="1" applyBorder="1" applyAlignment="1">
      <alignment horizontal="center"/>
      <protection/>
    </xf>
    <xf numFmtId="166" fontId="17" fillId="0" borderId="17" xfId="62" applyNumberFormat="1" applyFont="1" applyFill="1" applyBorder="1" applyAlignment="1">
      <alignment horizontal="center"/>
      <protection/>
    </xf>
    <xf numFmtId="41" fontId="13" fillId="0" borderId="17" xfId="62" applyNumberFormat="1" applyFont="1" applyBorder="1">
      <alignment/>
      <protection/>
    </xf>
    <xf numFmtId="167" fontId="9" fillId="0" borderId="17" xfId="62" applyNumberFormat="1" applyFont="1" applyBorder="1">
      <alignment/>
      <protection/>
    </xf>
    <xf numFmtId="41" fontId="7" fillId="0" borderId="18" xfId="62" applyNumberFormat="1" applyFont="1" applyBorder="1">
      <alignment/>
      <protection/>
    </xf>
    <xf numFmtId="172" fontId="7" fillId="0" borderId="0" xfId="65" applyNumberFormat="1" applyFont="1" applyAlignment="1">
      <alignment/>
    </xf>
    <xf numFmtId="172" fontId="1" fillId="0" borderId="0" xfId="65" applyNumberFormat="1" applyFont="1" applyAlignment="1">
      <alignment horizontal="center"/>
    </xf>
    <xf numFmtId="166" fontId="7" fillId="35" borderId="11" xfId="62" applyNumberFormat="1" applyFont="1" applyFill="1" applyBorder="1">
      <alignment/>
      <protection/>
    </xf>
    <xf numFmtId="44" fontId="7" fillId="0" borderId="0" xfId="46" applyNumberFormat="1" applyFont="1" applyAlignment="1" quotePrefix="1">
      <alignment/>
    </xf>
    <xf numFmtId="44" fontId="7" fillId="0" borderId="0" xfId="46" applyNumberFormat="1" applyFont="1" applyAlignment="1">
      <alignment/>
    </xf>
    <xf numFmtId="167" fontId="7" fillId="0" borderId="10" xfId="62" applyNumberFormat="1" applyFont="1" applyBorder="1">
      <alignment/>
      <protection/>
    </xf>
    <xf numFmtId="166" fontId="7" fillId="0" borderId="15" xfId="62" applyNumberFormat="1" applyFont="1" applyBorder="1">
      <alignment/>
      <protection/>
    </xf>
    <xf numFmtId="44" fontId="7" fillId="34" borderId="19" xfId="46" applyNumberFormat="1" applyFont="1" applyFill="1" applyBorder="1" applyAlignment="1">
      <alignment/>
    </xf>
    <xf numFmtId="44" fontId="7" fillId="34" borderId="19" xfId="46" applyNumberFormat="1" applyFont="1" applyFill="1" applyBorder="1" applyAlignment="1">
      <alignment horizontal="center"/>
    </xf>
    <xf numFmtId="44" fontId="56" fillId="34" borderId="19" xfId="46" applyNumberFormat="1" applyFont="1" applyFill="1" applyBorder="1" applyAlignment="1">
      <alignment/>
    </xf>
    <xf numFmtId="44" fontId="56" fillId="34" borderId="19" xfId="46" applyNumberFormat="1" applyFont="1" applyFill="1" applyBorder="1" applyAlignment="1">
      <alignment horizontal="center"/>
    </xf>
    <xf numFmtId="167" fontId="7" fillId="36" borderId="14" xfId="62" applyNumberFormat="1" applyFont="1" applyFill="1" applyBorder="1">
      <alignment/>
      <protection/>
    </xf>
    <xf numFmtId="166" fontId="7" fillId="36" borderId="0" xfId="62" applyNumberFormat="1" applyFont="1" applyFill="1">
      <alignment/>
      <protection/>
    </xf>
    <xf numFmtId="172" fontId="7" fillId="36" borderId="19" xfId="65" applyNumberFormat="1" applyFont="1" applyFill="1" applyBorder="1" applyAlignment="1">
      <alignment/>
    </xf>
    <xf numFmtId="8" fontId="7" fillId="34" borderId="19" xfId="46" applyNumberFormat="1" applyFont="1" applyFill="1" applyBorder="1" applyAlignment="1">
      <alignment/>
    </xf>
    <xf numFmtId="172" fontId="57" fillId="37" borderId="20" xfId="65" applyNumberFormat="1" applyFont="1" applyFill="1" applyBorder="1" applyAlignment="1">
      <alignment horizontal="center"/>
    </xf>
    <xf numFmtId="41" fontId="58" fillId="37" borderId="20" xfId="62" applyNumberFormat="1" applyFont="1" applyFill="1" applyBorder="1" applyAlignment="1">
      <alignment horizontal="center"/>
      <protection/>
    </xf>
    <xf numFmtId="41" fontId="58" fillId="37" borderId="20" xfId="62" applyNumberFormat="1" applyFont="1" applyFill="1" applyBorder="1">
      <alignment/>
      <protection/>
    </xf>
    <xf numFmtId="43" fontId="58" fillId="38" borderId="20" xfId="42" applyFont="1" applyFill="1" applyBorder="1" applyAlignment="1">
      <alignment horizontal="center"/>
    </xf>
    <xf numFmtId="167" fontId="58" fillId="37" borderId="20" xfId="62" applyNumberFormat="1" applyFont="1" applyFill="1" applyBorder="1">
      <alignment/>
      <protection/>
    </xf>
    <xf numFmtId="43" fontId="7" fillId="0" borderId="0" xfId="42" applyFont="1" applyFill="1" applyAlignment="1" quotePrefix="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_98REC_CR"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7"/>
  <sheetViews>
    <sheetView showGridLines="0" tabSelected="1" zoomScalePageLayoutView="0" workbookViewId="0" topLeftCell="A1">
      <selection activeCell="I73" sqref="I73"/>
    </sheetView>
  </sheetViews>
  <sheetFormatPr defaultColWidth="9.140625" defaultRowHeight="12.75"/>
  <cols>
    <col min="1" max="1" width="23.5742187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9.00390625" style="5" bestFit="1" customWidth="1"/>
    <col min="10" max="10" width="10.8515625" style="5" customWidth="1"/>
    <col min="11" max="11" width="7.140625" style="5" customWidth="1"/>
    <col min="12" max="12" width="9.57421875" style="5" customWidth="1"/>
    <col min="13" max="14" width="9.57421875" style="5" hidden="1"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89</v>
      </c>
      <c r="B1" s="2"/>
      <c r="C1" s="2"/>
      <c r="D1" s="2"/>
      <c r="E1" s="2"/>
      <c r="F1" s="2"/>
      <c r="G1" s="3"/>
      <c r="H1" s="2"/>
      <c r="I1" s="2"/>
      <c r="J1" s="1" t="s">
        <v>74</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2" ht="12.75">
      <c r="A4" s="6" t="s">
        <v>62</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1</v>
      </c>
      <c r="G5" s="11"/>
      <c r="H5" s="11"/>
      <c r="I5" s="11"/>
      <c r="J5" s="11"/>
      <c r="K5" s="11"/>
      <c r="L5" s="2"/>
      <c r="M5" s="2"/>
      <c r="N5" s="2"/>
      <c r="O5" s="123" t="str">
        <f>"Total "&amp;F5</f>
        <v>Total Commodity</v>
      </c>
      <c r="P5" s="124"/>
      <c r="Q5" s="2"/>
      <c r="R5" s="2"/>
      <c r="S5" s="2"/>
      <c r="T5" s="2"/>
      <c r="U5" s="2"/>
      <c r="V5" s="13"/>
      <c r="W5" s="14"/>
      <c r="X5" s="14"/>
      <c r="Y5" s="14"/>
      <c r="AA5" s="14"/>
    </row>
    <row r="6" spans="1:16" s="16" customFormat="1" ht="11.25">
      <c r="A6" s="15"/>
      <c r="B6" s="12"/>
      <c r="C6" s="12"/>
      <c r="D6" s="12" t="s">
        <v>1</v>
      </c>
      <c r="E6" s="12"/>
      <c r="F6" s="12" t="s">
        <v>2</v>
      </c>
      <c r="G6" s="12"/>
      <c r="H6" s="12"/>
      <c r="I6" s="12"/>
      <c r="J6" s="12"/>
      <c r="K6" s="12"/>
      <c r="O6" s="125" t="str">
        <f>+F6</f>
        <v>Revenue</v>
      </c>
      <c r="P6" s="88"/>
    </row>
    <row r="7" spans="1:16" s="16" customFormat="1" ht="11.25">
      <c r="A7" s="15" t="s">
        <v>3</v>
      </c>
      <c r="B7" s="12" t="s">
        <v>63</v>
      </c>
      <c r="C7" s="12"/>
      <c r="D7" s="12" t="s">
        <v>2</v>
      </c>
      <c r="E7" s="12"/>
      <c r="F7" s="12" t="s">
        <v>64</v>
      </c>
      <c r="G7" s="12"/>
      <c r="H7" s="12"/>
      <c r="I7" s="12"/>
      <c r="J7" s="12" t="s">
        <v>65</v>
      </c>
      <c r="K7" s="12"/>
      <c r="O7" s="125" t="str">
        <f>+F7</f>
        <v>per Yard</v>
      </c>
      <c r="P7" s="88"/>
    </row>
    <row r="8" spans="1:16" s="16" customFormat="1" ht="11.25">
      <c r="A8" s="112">
        <f>Multi_Family!$C$6</f>
        <v>43221</v>
      </c>
      <c r="B8" s="146">
        <v>1815.83</v>
      </c>
      <c r="C8" s="12"/>
      <c r="D8" s="148">
        <f>VLOOKUP(A8,Value!$A$6:$O$17,15,)</f>
        <v>37.6822456349997</v>
      </c>
      <c r="E8" s="12"/>
      <c r="F8" s="16">
        <f>ROUND(D8/B8,2)</f>
        <v>0.02</v>
      </c>
      <c r="G8" s="12"/>
      <c r="H8" s="12"/>
      <c r="I8" s="12"/>
      <c r="J8" s="14">
        <f>+B8</f>
        <v>1815.83</v>
      </c>
      <c r="K8" s="13">
        <f>YEAR(A8)</f>
        <v>2018</v>
      </c>
      <c r="O8" s="126">
        <f>VLOOKUP(A8,Value!$A$6:$O$17,13,FALSE)</f>
        <v>75.3644912699994</v>
      </c>
      <c r="P8" s="88"/>
    </row>
    <row r="9" spans="1:16" s="16" customFormat="1" ht="11.25">
      <c r="A9" s="17">
        <f>EOMONTH(A8,1)</f>
        <v>43281</v>
      </c>
      <c r="B9" s="147">
        <v>1815.83</v>
      </c>
      <c r="C9" s="18"/>
      <c r="D9" s="148">
        <f>VLOOKUP(A9,Value!$A$6:$O$17,15,)</f>
        <v>138.9767582999998</v>
      </c>
      <c r="E9" s="14"/>
      <c r="F9" s="16">
        <f>ROUND(D9/B9,2)</f>
        <v>0.08</v>
      </c>
      <c r="G9" s="14"/>
      <c r="H9" s="14"/>
      <c r="I9" s="14"/>
      <c r="J9" s="14">
        <f>+B9</f>
        <v>1815.83</v>
      </c>
      <c r="K9" s="13">
        <f>YEAR(A9)</f>
        <v>2018</v>
      </c>
      <c r="O9" s="126">
        <f>VLOOKUP(A9,Value!$A$6:$O$17,13,FALSE)</f>
        <v>277.9535165999996</v>
      </c>
      <c r="P9" s="88"/>
    </row>
    <row r="10" spans="1:16" s="16" customFormat="1" ht="11.25">
      <c r="A10" s="17">
        <f>EOMONTH(A9,1)</f>
        <v>43312</v>
      </c>
      <c r="B10" s="147">
        <v>1833.1499999999999</v>
      </c>
      <c r="C10" s="14"/>
      <c r="D10" s="148">
        <f>VLOOKUP(A10,Value!$A$6:$O$17,15,)</f>
        <v>337.5421008049997</v>
      </c>
      <c r="E10" s="14"/>
      <c r="F10" s="16">
        <f>ROUND(D10/B10,2)</f>
        <v>0.18</v>
      </c>
      <c r="G10" s="14"/>
      <c r="H10" s="14"/>
      <c r="I10" s="14"/>
      <c r="J10" s="14">
        <f>+B10</f>
        <v>1833.1499999999999</v>
      </c>
      <c r="K10" s="13">
        <f>YEAR(A10)</f>
        <v>2018</v>
      </c>
      <c r="O10" s="126">
        <f>VLOOKUP(A10,Value!$A$6:$O$17,13,FALSE)</f>
        <v>675.0842016099994</v>
      </c>
      <c r="P10" s="88"/>
    </row>
    <row r="11" spans="1:16" s="16" customFormat="1" ht="11.25">
      <c r="A11" s="17"/>
      <c r="B11" s="14"/>
      <c r="C11" s="14"/>
      <c r="E11" s="14"/>
      <c r="G11" s="14"/>
      <c r="H11" s="14"/>
      <c r="I11" s="14"/>
      <c r="J11" s="14"/>
      <c r="K11" s="13"/>
      <c r="O11" s="126"/>
      <c r="P11" s="88"/>
    </row>
    <row r="12" spans="1:16" s="16" customFormat="1" ht="11.25">
      <c r="A12" s="17" t="s">
        <v>82</v>
      </c>
      <c r="B12" s="19">
        <f>SUM(B8:B11)</f>
        <v>5464.8099999999995</v>
      </c>
      <c r="C12" s="18" t="s">
        <v>4</v>
      </c>
      <c r="D12" s="20">
        <f>SUM(D8:D11)</f>
        <v>514.2011047399992</v>
      </c>
      <c r="E12" s="14"/>
      <c r="G12" s="14"/>
      <c r="H12" s="14"/>
      <c r="I12" s="14"/>
      <c r="J12" s="14"/>
      <c r="K12" s="13"/>
      <c r="O12" s="126"/>
      <c r="P12" s="88"/>
    </row>
    <row r="13" spans="1:16" s="16" customFormat="1" ht="12" customHeight="1">
      <c r="A13" s="17"/>
      <c r="B13" s="14"/>
      <c r="C13" s="14"/>
      <c r="E13" s="14"/>
      <c r="G13" s="14"/>
      <c r="H13" s="14"/>
      <c r="I13" s="14"/>
      <c r="J13" s="14"/>
      <c r="K13" s="13"/>
      <c r="O13" s="126"/>
      <c r="P13" s="88"/>
    </row>
    <row r="14" spans="1:16" s="16" customFormat="1" ht="11.25">
      <c r="A14" s="17">
        <f>EOMONTH(A10,1)</f>
        <v>43343</v>
      </c>
      <c r="B14" s="147">
        <v>1861.29</v>
      </c>
      <c r="C14" s="14"/>
      <c r="D14" s="148">
        <f>VLOOKUP(A14,Value!$A$6:$O$17,15,)</f>
        <v>321.6878325299998</v>
      </c>
      <c r="E14" s="14"/>
      <c r="F14" s="16">
        <f aca="true" t="shared" si="0" ref="F14:F22">ROUND(D14/B14,2)</f>
        <v>0.17</v>
      </c>
      <c r="G14" s="21"/>
      <c r="H14" s="14"/>
      <c r="I14" s="14"/>
      <c r="J14" s="14">
        <f aca="true" t="shared" si="1" ref="J14:J22">+B14</f>
        <v>1861.29</v>
      </c>
      <c r="K14" s="13">
        <f aca="true" t="shared" si="2" ref="K14:K22">YEAR(A14)</f>
        <v>2018</v>
      </c>
      <c r="O14" s="126">
        <f>VLOOKUP(A14,Value!$A$6:$O$17,13,FALSE)</f>
        <v>643.3756650599996</v>
      </c>
      <c r="P14" s="88"/>
    </row>
    <row r="15" spans="1:16" s="16" customFormat="1" ht="11.25">
      <c r="A15" s="17">
        <f aca="true" t="shared" si="3" ref="A15:A21">EOMONTH(A14,1)</f>
        <v>43373</v>
      </c>
      <c r="B15" s="147">
        <v>1861.29</v>
      </c>
      <c r="C15" s="14"/>
      <c r="D15" s="148">
        <f>VLOOKUP(A15,Value!$A$6:$O$17,15,)</f>
        <v>339.02416971499974</v>
      </c>
      <c r="E15" s="14"/>
      <c r="F15" s="16">
        <f t="shared" si="0"/>
        <v>0.18</v>
      </c>
      <c r="G15" s="21"/>
      <c r="H15" s="14"/>
      <c r="I15" s="14"/>
      <c r="J15" s="14">
        <f t="shared" si="1"/>
        <v>1861.29</v>
      </c>
      <c r="K15" s="13">
        <f t="shared" si="2"/>
        <v>2018</v>
      </c>
      <c r="O15" s="126">
        <f>VLOOKUP(A15,Value!$A$6:$O$17,13,FALSE)</f>
        <v>678.0483394299995</v>
      </c>
      <c r="P15" s="88"/>
    </row>
    <row r="16" spans="1:16" s="16" customFormat="1" ht="11.25">
      <c r="A16" s="17">
        <f t="shared" si="3"/>
        <v>43404</v>
      </c>
      <c r="B16" s="147">
        <v>1862.59</v>
      </c>
      <c r="C16" s="14"/>
      <c r="D16" s="148">
        <f>VLOOKUP(A16,Value!$A$6:$O$17,15,)</f>
        <v>354.2904658799997</v>
      </c>
      <c r="E16" s="14"/>
      <c r="F16" s="16">
        <f t="shared" si="0"/>
        <v>0.19</v>
      </c>
      <c r="G16" s="21"/>
      <c r="H16" s="14"/>
      <c r="I16" s="14"/>
      <c r="J16" s="14">
        <f t="shared" si="1"/>
        <v>1862.59</v>
      </c>
      <c r="K16" s="13">
        <f t="shared" si="2"/>
        <v>2018</v>
      </c>
      <c r="O16" s="126">
        <f>VLOOKUP(A16,Value!$A$6:$O$17,13,FALSE)</f>
        <v>708.5809317599994</v>
      </c>
      <c r="P16" s="88"/>
    </row>
    <row r="17" spans="1:16" s="16" customFormat="1" ht="11.25">
      <c r="A17" s="17">
        <f t="shared" si="3"/>
        <v>43434</v>
      </c>
      <c r="B17" s="147"/>
      <c r="C17" s="14"/>
      <c r="D17" s="148">
        <f>VLOOKUP(A17,Value!$A$6:$O$17,15,)</f>
        <v>0</v>
      </c>
      <c r="E17" s="14"/>
      <c r="F17" s="16" t="e">
        <f t="shared" si="0"/>
        <v>#DIV/0!</v>
      </c>
      <c r="G17" s="21"/>
      <c r="H17" s="14"/>
      <c r="I17" s="14"/>
      <c r="J17" s="14">
        <f t="shared" si="1"/>
        <v>0</v>
      </c>
      <c r="K17" s="13">
        <f t="shared" si="2"/>
        <v>2018</v>
      </c>
      <c r="O17" s="126">
        <f>VLOOKUP(A17,Value!$A$6:$O$17,13,FALSE)</f>
        <v>0</v>
      </c>
      <c r="P17" s="88"/>
    </row>
    <row r="18" spans="1:25" s="16" customFormat="1" ht="11.25">
      <c r="A18" s="17">
        <f t="shared" si="3"/>
        <v>43465</v>
      </c>
      <c r="B18" s="147"/>
      <c r="C18" s="14"/>
      <c r="D18" s="148">
        <f>VLOOKUP(A18,Value!$A$6:$O$17,15,)</f>
        <v>0</v>
      </c>
      <c r="E18" s="14"/>
      <c r="F18" s="16" t="e">
        <f t="shared" si="0"/>
        <v>#DIV/0!</v>
      </c>
      <c r="G18" s="21"/>
      <c r="H18" s="14"/>
      <c r="I18" s="14"/>
      <c r="J18" s="14">
        <f t="shared" si="1"/>
        <v>0</v>
      </c>
      <c r="K18" s="13">
        <f t="shared" si="2"/>
        <v>2018</v>
      </c>
      <c r="O18" s="126">
        <f>VLOOKUP(A18,Value!$A$6:$O$17,13,FALSE)</f>
        <v>0</v>
      </c>
      <c r="P18" s="88"/>
      <c r="X18" s="14"/>
      <c r="Y18" s="14"/>
    </row>
    <row r="19" spans="1:27" s="16" customFormat="1" ht="11.25">
      <c r="A19" s="17">
        <f t="shared" si="3"/>
        <v>43496</v>
      </c>
      <c r="B19" s="147"/>
      <c r="C19" s="14"/>
      <c r="D19" s="148">
        <f>VLOOKUP(A19,Value!$A$6:$O$17,15,)</f>
        <v>0</v>
      </c>
      <c r="E19" s="14"/>
      <c r="F19" s="16" t="e">
        <f t="shared" si="0"/>
        <v>#DIV/0!</v>
      </c>
      <c r="G19" s="21"/>
      <c r="H19" s="14"/>
      <c r="I19" s="14"/>
      <c r="J19" s="14">
        <f t="shared" si="1"/>
        <v>0</v>
      </c>
      <c r="K19" s="13">
        <f t="shared" si="2"/>
        <v>2019</v>
      </c>
      <c r="L19" s="14"/>
      <c r="M19" s="14"/>
      <c r="N19" s="14"/>
      <c r="O19" s="126">
        <f>VLOOKUP(A19,Value!$A$6:$O$17,13,FALSE)</f>
        <v>0</v>
      </c>
      <c r="P19" s="88"/>
      <c r="Q19" s="14"/>
      <c r="R19" s="14"/>
      <c r="S19" s="14"/>
      <c r="T19" s="14"/>
      <c r="U19" s="14"/>
      <c r="V19" s="14"/>
      <c r="W19" s="14"/>
      <c r="Y19" s="14"/>
      <c r="AA19" s="14"/>
    </row>
    <row r="20" spans="1:16" s="16" customFormat="1" ht="11.25">
      <c r="A20" s="17">
        <f t="shared" si="3"/>
        <v>43524</v>
      </c>
      <c r="B20" s="147"/>
      <c r="C20" s="14"/>
      <c r="D20" s="148">
        <f>VLOOKUP(A20,Value!$A$6:$O$17,15,)</f>
        <v>0</v>
      </c>
      <c r="E20" s="14"/>
      <c r="F20" s="16" t="e">
        <f t="shared" si="0"/>
        <v>#DIV/0!</v>
      </c>
      <c r="G20" s="21"/>
      <c r="H20" s="14"/>
      <c r="I20" s="14"/>
      <c r="J20" s="14">
        <f t="shared" si="1"/>
        <v>0</v>
      </c>
      <c r="K20" s="13">
        <f t="shared" si="2"/>
        <v>2019</v>
      </c>
      <c r="O20" s="126">
        <f>VLOOKUP(A20,Value!$A$6:$O$17,13,FALSE)</f>
        <v>0</v>
      </c>
      <c r="P20" s="32"/>
    </row>
    <row r="21" spans="1:16" s="16" customFormat="1" ht="11.25">
      <c r="A21" s="17">
        <f t="shared" si="3"/>
        <v>43555</v>
      </c>
      <c r="B21" s="147"/>
      <c r="C21" s="14"/>
      <c r="D21" s="148">
        <f>VLOOKUP(A21,Value!$A$6:$O$17,15,)</f>
        <v>0</v>
      </c>
      <c r="E21" s="14"/>
      <c r="F21" s="16" t="e">
        <f t="shared" si="0"/>
        <v>#DIV/0!</v>
      </c>
      <c r="G21" s="21"/>
      <c r="H21" s="18"/>
      <c r="I21" s="14"/>
      <c r="J21" s="14">
        <f t="shared" si="1"/>
        <v>0</v>
      </c>
      <c r="K21" s="13">
        <f t="shared" si="2"/>
        <v>2019</v>
      </c>
      <c r="O21" s="126">
        <f>VLOOKUP(A21,Value!$A$6:$O$17,13,FALSE)</f>
        <v>0</v>
      </c>
      <c r="P21" s="88"/>
    </row>
    <row r="22" spans="1:16" s="16" customFormat="1" ht="11.25">
      <c r="A22" s="17">
        <f>EOMONTH(A21,1)</f>
        <v>43585</v>
      </c>
      <c r="B22" s="147"/>
      <c r="C22" s="14"/>
      <c r="D22" s="148">
        <f>VLOOKUP(A22,Value!$A$6:$O$17,15,)</f>
        <v>0</v>
      </c>
      <c r="E22" s="14"/>
      <c r="F22" s="16" t="e">
        <f t="shared" si="0"/>
        <v>#DIV/0!</v>
      </c>
      <c r="G22" s="21"/>
      <c r="H22" s="18"/>
      <c r="I22" s="14"/>
      <c r="J22" s="14">
        <f t="shared" si="1"/>
        <v>0</v>
      </c>
      <c r="K22" s="13">
        <f t="shared" si="2"/>
        <v>2019</v>
      </c>
      <c r="O22" s="126">
        <f>VLOOKUP(A22,Value!$A$6:$O$17,13,FALSE)</f>
        <v>0</v>
      </c>
      <c r="P22" s="88"/>
    </row>
    <row r="23" spans="1:15" s="16" customFormat="1" ht="11.25">
      <c r="A23" s="17"/>
      <c r="B23" s="14"/>
      <c r="C23" s="14"/>
      <c r="E23" s="14"/>
      <c r="G23" s="14"/>
      <c r="H23" s="14"/>
      <c r="I23" s="14"/>
      <c r="J23" s="14"/>
      <c r="K23" s="13"/>
      <c r="O23" s="127"/>
    </row>
    <row r="24" spans="1:16" s="16" customFormat="1" ht="11.25">
      <c r="A24" s="17" t="s">
        <v>83</v>
      </c>
      <c r="B24" s="19">
        <f>SUM(B13:B23)</f>
        <v>5585.17</v>
      </c>
      <c r="C24" s="18" t="s">
        <v>5</v>
      </c>
      <c r="D24" s="20">
        <f>SUM(D13:D23)</f>
        <v>1015.0024681249993</v>
      </c>
      <c r="E24" s="14"/>
      <c r="G24" s="14"/>
      <c r="H24" s="14"/>
      <c r="I24" s="14"/>
      <c r="J24" s="14"/>
      <c r="K24" s="13"/>
      <c r="O24" s="127"/>
      <c r="P24" s="93" t="s">
        <v>76</v>
      </c>
    </row>
    <row r="25" spans="1:16" s="16" customFormat="1" ht="12.75">
      <c r="A25" s="5"/>
      <c r="B25" s="5"/>
      <c r="C25" s="5"/>
      <c r="D25" s="22"/>
      <c r="E25" s="5"/>
      <c r="F25" s="5"/>
      <c r="G25" s="5"/>
      <c r="H25" s="5"/>
      <c r="I25" s="5"/>
      <c r="J25" s="5"/>
      <c r="K25" s="5"/>
      <c r="O25" s="127">
        <f>SUM(O8:O24)</f>
        <v>3058.407145729997</v>
      </c>
      <c r="P25" s="97"/>
    </row>
    <row r="26" spans="1:16" s="16" customFormat="1" ht="12" thickBot="1">
      <c r="A26" s="23"/>
      <c r="B26" s="24">
        <f>+B12+B24</f>
        <v>11049.98</v>
      </c>
      <c r="C26" s="18"/>
      <c r="D26" s="25">
        <f>+D12+D24</f>
        <v>1529.2035728649985</v>
      </c>
      <c r="E26" s="18" t="s">
        <v>6</v>
      </c>
      <c r="F26" s="16">
        <f>(D26/B26)</f>
        <v>0.1383897140868127</v>
      </c>
      <c r="G26" s="18"/>
      <c r="H26" s="14"/>
      <c r="I26" s="14"/>
      <c r="J26" s="24">
        <f>SUM(J8:J25)</f>
        <v>11049.98</v>
      </c>
      <c r="K26" s="18" t="s">
        <v>8</v>
      </c>
      <c r="O26" s="128">
        <f>ROUND(O25/J26,3)</f>
        <v>0.277</v>
      </c>
      <c r="P26" s="88" t="s">
        <v>77</v>
      </c>
    </row>
    <row r="27" spans="2:16" s="16" customFormat="1" ht="12" thickTop="1">
      <c r="B27" s="14"/>
      <c r="C27" s="18"/>
      <c r="D27" s="14"/>
      <c r="E27" s="14"/>
      <c r="F27" s="14"/>
      <c r="G27" s="14"/>
      <c r="H27" s="14"/>
      <c r="I27" s="14"/>
      <c r="J27" s="14"/>
      <c r="K27" s="14"/>
      <c r="O27" s="129">
        <f>+J22</f>
        <v>0</v>
      </c>
      <c r="P27" s="88" t="s">
        <v>78</v>
      </c>
    </row>
    <row r="28" spans="1:16" s="16" customFormat="1" ht="11.25">
      <c r="A28" s="16" t="s">
        <v>87</v>
      </c>
      <c r="B28" s="14">
        <f>B26</f>
        <v>11049.98</v>
      </c>
      <c r="C28" s="18"/>
      <c r="D28" s="14">
        <f>D26</f>
        <v>1529.2035728649985</v>
      </c>
      <c r="E28" s="14"/>
      <c r="F28" s="21">
        <f>D28/B28</f>
        <v>0.1383897140868127</v>
      </c>
      <c r="G28" s="18" t="s">
        <v>7</v>
      </c>
      <c r="H28" s="14"/>
      <c r="I28" s="14"/>
      <c r="J28" s="14"/>
      <c r="K28" s="14"/>
      <c r="O28" s="32"/>
      <c r="P28" s="88"/>
    </row>
    <row r="29" spans="1:16" s="16" customFormat="1" ht="11.25">
      <c r="A29" s="16" t="s">
        <v>90</v>
      </c>
      <c r="B29" s="14"/>
      <c r="C29" s="18"/>
      <c r="D29" s="14"/>
      <c r="E29" s="14"/>
      <c r="F29" s="14"/>
      <c r="G29" s="14"/>
      <c r="H29" s="14"/>
      <c r="I29" s="14"/>
      <c r="J29" s="14"/>
      <c r="K29" s="14"/>
      <c r="O29" s="32"/>
      <c r="P29" s="88"/>
    </row>
    <row r="30" spans="2:16" s="16" customFormat="1" ht="11.25">
      <c r="B30" s="14"/>
      <c r="C30" s="18"/>
      <c r="D30" s="14"/>
      <c r="E30" s="14"/>
      <c r="F30" s="14"/>
      <c r="G30" s="14"/>
      <c r="H30" s="14"/>
      <c r="I30" s="14"/>
      <c r="J30" s="14"/>
      <c r="K30" s="14"/>
      <c r="O30" s="32"/>
      <c r="P30" s="88"/>
    </row>
    <row r="31" spans="2:16" s="16" customFormat="1" ht="11.25">
      <c r="B31" s="14"/>
      <c r="C31" s="14"/>
      <c r="D31" s="14"/>
      <c r="E31" s="14"/>
      <c r="F31" s="14"/>
      <c r="G31" s="14"/>
      <c r="H31" s="14"/>
      <c r="I31" s="14"/>
      <c r="J31" s="14"/>
      <c r="K31" s="14"/>
      <c r="O31" s="88"/>
      <c r="P31" s="88" t="s">
        <v>79</v>
      </c>
    </row>
    <row r="32" spans="2:11" s="16" customFormat="1" ht="12" thickBot="1">
      <c r="B32" s="26" t="s">
        <v>9</v>
      </c>
      <c r="C32" s="27"/>
      <c r="D32" s="27"/>
      <c r="E32" s="27"/>
      <c r="F32" s="14"/>
      <c r="G32" s="14"/>
      <c r="H32" s="14"/>
      <c r="I32" s="14"/>
      <c r="J32" s="14"/>
      <c r="K32" s="14"/>
    </row>
    <row r="33" spans="1:25" s="16" customFormat="1" ht="12" thickTop="1">
      <c r="A33" s="6"/>
      <c r="B33" s="28"/>
      <c r="C33" s="14"/>
      <c r="D33" s="14"/>
      <c r="E33" s="14"/>
      <c r="F33" s="14"/>
      <c r="G33" s="14"/>
      <c r="H33" s="14"/>
      <c r="I33" s="14"/>
      <c r="J33" s="14"/>
      <c r="K33" s="14"/>
      <c r="X33" s="14"/>
      <c r="Y33" s="14"/>
    </row>
    <row r="34" spans="1:11" s="16" customFormat="1" ht="11.25">
      <c r="A34" s="8"/>
      <c r="B34" s="28"/>
      <c r="C34" s="14"/>
      <c r="D34" s="14"/>
      <c r="E34" s="14"/>
      <c r="F34" s="29" t="s">
        <v>10</v>
      </c>
      <c r="G34" s="16">
        <f>+D26</f>
        <v>1529.2035728649985</v>
      </c>
      <c r="H34" s="18" t="s">
        <v>6</v>
      </c>
      <c r="I34" s="14"/>
      <c r="J34" s="14"/>
      <c r="K34" s="14"/>
    </row>
    <row r="35" spans="1:27" s="13" customFormat="1" ht="11.25">
      <c r="A35" s="30"/>
      <c r="B35" s="28"/>
      <c r="C35" s="14"/>
      <c r="D35" s="14"/>
      <c r="E35" s="14"/>
      <c r="F35" s="14"/>
      <c r="G35" s="14"/>
      <c r="H35" s="18"/>
      <c r="I35" s="14"/>
      <c r="J35" s="14"/>
      <c r="K35" s="14"/>
      <c r="O35" s="16">
        <f>12*O27*O26</f>
        <v>0</v>
      </c>
      <c r="P35" s="13" t="s">
        <v>80</v>
      </c>
      <c r="W35" s="14"/>
      <c r="X35" s="16"/>
      <c r="Y35" s="16"/>
      <c r="AA35" s="14"/>
    </row>
    <row r="36" spans="2:16" s="16" customFormat="1" ht="11.25">
      <c r="B36" s="14" t="s">
        <v>66</v>
      </c>
      <c r="C36" s="14"/>
      <c r="D36" s="14"/>
      <c r="E36" s="14"/>
      <c r="F36" s="149">
        <v>0.53</v>
      </c>
      <c r="G36" s="14"/>
      <c r="H36" s="14"/>
      <c r="I36" s="14"/>
      <c r="J36" s="14"/>
      <c r="K36" s="14"/>
      <c r="O36" s="16">
        <f>12*O27*G59</f>
        <v>0</v>
      </c>
      <c r="P36" s="16" t="s">
        <v>81</v>
      </c>
    </row>
    <row r="37" spans="2:15" s="16" customFormat="1" ht="11.25">
      <c r="B37" s="14"/>
      <c r="C37" s="14" t="str">
        <f>"Customers from "&amp;TEXT($A$8,"mm/yy")&amp;" - "&amp;TEXT($A$10,"mm/yy")</f>
        <v>Customers from 05/18 - 07/18</v>
      </c>
      <c r="D37" s="14"/>
      <c r="E37" s="14"/>
      <c r="F37" s="14">
        <f>+B12</f>
        <v>5464.8099999999995</v>
      </c>
      <c r="G37" s="18" t="s">
        <v>4</v>
      </c>
      <c r="H37" s="14"/>
      <c r="I37" s="14"/>
      <c r="J37" s="14"/>
      <c r="K37" s="14"/>
      <c r="O37" s="130" t="e">
        <f>+O36/O35</f>
        <v>#DIV/0!</v>
      </c>
    </row>
    <row r="38" spans="2:11" s="16" customFormat="1" ht="11.25">
      <c r="B38" s="14"/>
      <c r="C38" s="14" t="s">
        <v>11</v>
      </c>
      <c r="D38" s="14"/>
      <c r="E38" s="14"/>
      <c r="F38" s="20">
        <f>F36*B12</f>
        <v>2896.3493</v>
      </c>
      <c r="G38" s="18"/>
      <c r="H38" s="14"/>
      <c r="I38" s="14"/>
      <c r="J38" s="31"/>
      <c r="K38" s="14"/>
    </row>
    <row r="39" spans="2:11" s="16" customFormat="1" ht="11.25">
      <c r="B39" s="14"/>
      <c r="C39" s="14"/>
      <c r="D39" s="14"/>
      <c r="E39" s="14"/>
      <c r="F39" s="32"/>
      <c r="G39" s="18"/>
      <c r="H39" s="14"/>
      <c r="I39" s="14"/>
      <c r="J39" s="14"/>
      <c r="K39" s="14"/>
    </row>
    <row r="40" spans="2:11" s="16" customFormat="1" ht="11.25">
      <c r="B40" s="14" t="s">
        <v>66</v>
      </c>
      <c r="C40" s="14"/>
      <c r="D40" s="14"/>
      <c r="E40" s="14"/>
      <c r="F40" s="149">
        <v>0.213</v>
      </c>
      <c r="G40" s="14"/>
      <c r="H40" s="14"/>
      <c r="I40" s="14"/>
      <c r="J40" s="14"/>
      <c r="K40" s="14"/>
    </row>
    <row r="41" spans="2:11" s="16" customFormat="1" ht="11.25">
      <c r="B41" s="14"/>
      <c r="C41" s="14" t="str">
        <f>"Customers from "&amp;TEXT($A$14,"mm/yy")&amp;" - "&amp;TEXT($A$22,"mm/yy")</f>
        <v>Customers from 08/18 - 04/19</v>
      </c>
      <c r="D41" s="14"/>
      <c r="E41" s="14"/>
      <c r="F41" s="14">
        <f>+B26-F37</f>
        <v>5585.17</v>
      </c>
      <c r="G41" s="18" t="s">
        <v>5</v>
      </c>
      <c r="H41" s="14"/>
      <c r="I41" s="14"/>
      <c r="J41" s="14"/>
      <c r="K41" s="14"/>
    </row>
    <row r="42" spans="2:11" s="16" customFormat="1" ht="11.25">
      <c r="B42" s="14"/>
      <c r="C42" s="14" t="s">
        <v>11</v>
      </c>
      <c r="D42" s="14"/>
      <c r="E42" s="14"/>
      <c r="F42" s="20">
        <f>F40*F41</f>
        <v>1189.64121</v>
      </c>
      <c r="G42" s="18"/>
      <c r="H42" s="14"/>
      <c r="I42" s="14"/>
      <c r="J42" s="14"/>
      <c r="K42" s="14"/>
    </row>
    <row r="43" spans="2:11" s="16" customFormat="1" ht="11.25">
      <c r="B43" s="14"/>
      <c r="C43" s="14"/>
      <c r="D43" s="14"/>
      <c r="E43" s="14"/>
      <c r="F43" s="33"/>
      <c r="G43" s="18"/>
      <c r="H43" s="14"/>
      <c r="I43" s="14"/>
      <c r="J43" s="14"/>
      <c r="K43" s="14"/>
    </row>
    <row r="44" spans="2:11" s="16" customFormat="1" ht="12" thickBot="1">
      <c r="B44" s="14"/>
      <c r="C44" s="14" t="s">
        <v>12</v>
      </c>
      <c r="D44" s="14"/>
      <c r="E44" s="14"/>
      <c r="F44" s="25">
        <f>+F38+F42</f>
        <v>4085.9905099999996</v>
      </c>
      <c r="G44" s="136">
        <f>+F44</f>
        <v>4085.9905099999996</v>
      </c>
      <c r="H44" s="14"/>
      <c r="I44" s="14"/>
      <c r="J44" s="14"/>
      <c r="K44" s="14"/>
    </row>
    <row r="45" spans="2:11" s="16" customFormat="1" ht="12" thickTop="1">
      <c r="B45" s="14"/>
      <c r="C45" s="14"/>
      <c r="D45" s="14"/>
      <c r="E45" s="14"/>
      <c r="F45" s="14"/>
      <c r="G45" s="14"/>
      <c r="H45" s="14"/>
      <c r="I45" s="14"/>
      <c r="J45" s="14"/>
      <c r="K45" s="14"/>
    </row>
    <row r="46" spans="2:11" s="16" customFormat="1" ht="11.25">
      <c r="B46" s="14"/>
      <c r="C46" s="14"/>
      <c r="D46" s="14"/>
      <c r="E46" s="14"/>
      <c r="F46" s="14"/>
      <c r="G46" s="14"/>
      <c r="H46" s="14"/>
      <c r="I46" s="14"/>
      <c r="J46" s="14"/>
      <c r="K46" s="14"/>
    </row>
    <row r="47" spans="2:11" s="16" customFormat="1" ht="12" thickBot="1">
      <c r="B47" s="14"/>
      <c r="C47" s="14"/>
      <c r="D47" s="14"/>
      <c r="E47" s="14"/>
      <c r="F47" s="29" t="s">
        <v>67</v>
      </c>
      <c r="G47" s="37">
        <f>+G34-G44</f>
        <v>-2556.786937135001</v>
      </c>
      <c r="H47" s="14"/>
      <c r="I47" s="14"/>
      <c r="J47" s="14"/>
      <c r="K47" s="14"/>
    </row>
    <row r="48" spans="2:25" s="16" customFormat="1" ht="12" thickTop="1">
      <c r="B48" s="14"/>
      <c r="C48" s="14"/>
      <c r="D48" s="14"/>
      <c r="E48" s="14"/>
      <c r="F48" s="14"/>
      <c r="G48" s="14"/>
      <c r="H48" s="14"/>
      <c r="I48" s="14"/>
      <c r="J48" s="14"/>
      <c r="K48" s="14"/>
      <c r="Y48" s="14"/>
    </row>
    <row r="49" spans="2:11" s="16" customFormat="1" ht="11.25">
      <c r="B49" s="14"/>
      <c r="C49" s="14"/>
      <c r="D49" s="14"/>
      <c r="E49" s="14"/>
      <c r="F49" s="14"/>
      <c r="G49" s="14"/>
      <c r="H49" s="14"/>
      <c r="I49" s="14"/>
      <c r="J49" s="14"/>
      <c r="K49" s="14"/>
    </row>
    <row r="50" spans="2:11" s="16" customFormat="1" ht="12" thickBot="1">
      <c r="B50" s="26" t="str">
        <f>$K$22+1&amp;" Recycle Adjustment Calculation"</f>
        <v>2020 Recycle Adjustment Calculation</v>
      </c>
      <c r="C50" s="27"/>
      <c r="D50" s="27"/>
      <c r="E50" s="27"/>
      <c r="F50" s="27"/>
      <c r="G50" s="14"/>
      <c r="H50" s="14"/>
      <c r="I50" s="14"/>
      <c r="J50" s="14"/>
      <c r="K50" s="14"/>
    </row>
    <row r="51" spans="2:27" s="16" customFormat="1" ht="12" thickTop="1">
      <c r="B51" s="28"/>
      <c r="C51" s="14"/>
      <c r="D51" s="14"/>
      <c r="E51" s="14"/>
      <c r="F51" s="14"/>
      <c r="G51" s="14"/>
      <c r="H51" s="14"/>
      <c r="I51" s="14"/>
      <c r="J51" s="14"/>
      <c r="K51" s="14"/>
      <c r="L51" s="14"/>
      <c r="M51" s="14"/>
      <c r="N51" s="14"/>
      <c r="O51" s="14"/>
      <c r="P51" s="14"/>
      <c r="Q51" s="14"/>
      <c r="R51" s="14"/>
      <c r="S51" s="14"/>
      <c r="T51" s="14"/>
      <c r="U51" s="14"/>
      <c r="V51" s="14"/>
      <c r="W51" s="14"/>
      <c r="AA51" s="14"/>
    </row>
    <row r="52" spans="2:11" s="16" customFormat="1" ht="11.25">
      <c r="B52" s="14" t="s">
        <v>92</v>
      </c>
      <c r="C52" s="14"/>
      <c r="D52" s="14"/>
      <c r="E52" s="14"/>
      <c r="F52" s="14"/>
      <c r="G52" s="14"/>
      <c r="H52" s="14"/>
      <c r="I52" s="14"/>
      <c r="J52" s="14"/>
      <c r="K52" s="14"/>
    </row>
    <row r="53" spans="2:11" s="16" customFormat="1" ht="11.25">
      <c r="B53" s="14"/>
      <c r="C53" s="14"/>
      <c r="D53" s="14"/>
      <c r="E53" s="14"/>
      <c r="F53" s="29" t="s">
        <v>91</v>
      </c>
      <c r="G53" s="14">
        <f>+J26</f>
        <v>11049.98</v>
      </c>
      <c r="H53" s="18" t="s">
        <v>8</v>
      </c>
      <c r="I53" s="14"/>
      <c r="J53" s="14"/>
      <c r="K53" s="14"/>
    </row>
    <row r="54" spans="2:11" s="16" customFormat="1" ht="11.25">
      <c r="B54" s="14"/>
      <c r="C54" s="14"/>
      <c r="D54" s="14"/>
      <c r="E54" s="14"/>
      <c r="F54" s="29" t="s">
        <v>13</v>
      </c>
      <c r="G54" s="16">
        <f>+G47</f>
        <v>-2556.786937135001</v>
      </c>
      <c r="H54" s="14"/>
      <c r="I54" s="14"/>
      <c r="J54" s="14"/>
      <c r="K54" s="14"/>
    </row>
    <row r="55" spans="2:11" s="16" customFormat="1" ht="11.25">
      <c r="B55" s="14"/>
      <c r="C55" s="14"/>
      <c r="D55" s="14"/>
      <c r="E55" s="14"/>
      <c r="F55" s="29"/>
      <c r="G55" s="14"/>
      <c r="H55" s="14"/>
      <c r="I55" s="14"/>
      <c r="J55" s="14"/>
      <c r="K55" s="14"/>
    </row>
    <row r="56" spans="2:11" s="16" customFormat="1" ht="12" thickBot="1">
      <c r="B56" s="14"/>
      <c r="C56" s="14"/>
      <c r="D56" s="14"/>
      <c r="E56" s="14"/>
      <c r="F56" s="29" t="s">
        <v>93</v>
      </c>
      <c r="G56" s="34">
        <f>ROUND(G54/G53,3)</f>
        <v>-0.231</v>
      </c>
      <c r="H56" s="14"/>
      <c r="I56" s="21">
        <f>+G56</f>
        <v>-0.231</v>
      </c>
      <c r="J56" s="14"/>
      <c r="K56" s="14"/>
    </row>
    <row r="57" spans="2:25" s="16" customFormat="1" ht="12" thickTop="1">
      <c r="B57" s="14"/>
      <c r="C57" s="14"/>
      <c r="D57" s="14"/>
      <c r="E57" s="14"/>
      <c r="F57" s="29"/>
      <c r="G57" s="14"/>
      <c r="H57" s="14"/>
      <c r="I57" s="21"/>
      <c r="J57" s="14"/>
      <c r="K57" s="14"/>
      <c r="Y57" s="14"/>
    </row>
    <row r="58" spans="2:12" s="16" customFormat="1" ht="11.25">
      <c r="B58" s="14" t="s">
        <v>94</v>
      </c>
      <c r="C58" s="14"/>
      <c r="D58" s="14"/>
      <c r="E58" s="14"/>
      <c r="F58" s="29"/>
      <c r="G58" s="14"/>
      <c r="H58" s="14"/>
      <c r="I58" s="21"/>
      <c r="J58" s="14"/>
      <c r="K58" s="14"/>
      <c r="L58" s="142" t="s">
        <v>84</v>
      </c>
    </row>
    <row r="59" spans="2:12" s="16" customFormat="1" ht="12" thickBot="1">
      <c r="B59" s="28"/>
      <c r="C59" s="14"/>
      <c r="D59" s="14"/>
      <c r="E59" s="14"/>
      <c r="F59" s="29" t="s">
        <v>95</v>
      </c>
      <c r="G59" s="141">
        <f>+F28/Value!P18*L59</f>
        <v>0.1383897140868127</v>
      </c>
      <c r="H59" s="14"/>
      <c r="I59" s="16">
        <f>+G59</f>
        <v>0.1383897140868127</v>
      </c>
      <c r="J59" s="18" t="s">
        <v>7</v>
      </c>
      <c r="K59" s="14"/>
      <c r="L59" s="143">
        <f>+'[1]WUTC_AW of Kent_MF'!$O$56</f>
        <v>0.5</v>
      </c>
    </row>
    <row r="60" spans="2:25" s="14" customFormat="1" ht="12" thickTop="1">
      <c r="B60" s="28"/>
      <c r="I60" s="21"/>
      <c r="X60" s="16"/>
      <c r="Y60" s="16"/>
    </row>
    <row r="61" spans="2:11" s="16" customFormat="1" ht="12" thickBot="1">
      <c r="B61" s="14"/>
      <c r="C61" s="14"/>
      <c r="D61" s="14"/>
      <c r="E61" s="14"/>
      <c r="F61" s="14"/>
      <c r="G61" s="29" t="s">
        <v>96</v>
      </c>
      <c r="H61" s="24"/>
      <c r="I61" s="25">
        <f>ROUND(+I56+I59,2)</f>
        <v>-0.09</v>
      </c>
      <c r="J61" s="14"/>
      <c r="K61" s="14"/>
    </row>
    <row r="62" s="16" customFormat="1" ht="12" thickTop="1">
      <c r="I62" s="21"/>
    </row>
    <row r="63" spans="7:9" s="16" customFormat="1" ht="11.25">
      <c r="G63" s="111" t="s">
        <v>69</v>
      </c>
      <c r="I63" s="16">
        <f>+I61*3.5</f>
        <v>-0.315</v>
      </c>
    </row>
    <row r="64" spans="1:9" s="16" customFormat="1" ht="11.25">
      <c r="A64" s="88"/>
      <c r="B64" s="88"/>
      <c r="C64" s="88"/>
      <c r="D64" s="88"/>
      <c r="E64" s="88"/>
      <c r="F64" s="88"/>
      <c r="G64" s="111" t="s">
        <v>70</v>
      </c>
      <c r="I64" s="16">
        <f>I61*5</f>
        <v>-0.44999999999999996</v>
      </c>
    </row>
    <row r="65" spans="1:7" s="16" customFormat="1" ht="10.5" customHeight="1">
      <c r="A65" s="89"/>
      <c r="B65" s="90"/>
      <c r="C65" s="91"/>
      <c r="D65" s="91"/>
      <c r="E65" s="91"/>
      <c r="F65" s="92"/>
      <c r="G65" s="111"/>
    </row>
    <row r="66" spans="1:25" s="16" customFormat="1" ht="11.25" hidden="1">
      <c r="A66" s="93"/>
      <c r="B66" s="92"/>
      <c r="C66" s="92"/>
      <c r="D66" s="92"/>
      <c r="E66" s="92"/>
      <c r="F66" s="92"/>
      <c r="G66" s="111" t="s">
        <v>71</v>
      </c>
      <c r="I66" s="122">
        <v>43980.83115786259</v>
      </c>
      <c r="J66" s="35"/>
      <c r="K66" s="35"/>
      <c r="Y66" s="14"/>
    </row>
    <row r="67" spans="7:9" s="16" customFormat="1" ht="11.25" hidden="1">
      <c r="G67" s="111" t="s">
        <v>75</v>
      </c>
      <c r="I67" s="122">
        <v>6170.158374271459</v>
      </c>
    </row>
    <row r="68" spans="1:25" s="14" customFormat="1" ht="11.25">
      <c r="A68" s="94"/>
      <c r="B68" s="95"/>
      <c r="C68" s="32"/>
      <c r="D68" s="88"/>
      <c r="E68" s="32"/>
      <c r="F68" s="88"/>
      <c r="G68" s="16"/>
      <c r="H68" s="16"/>
      <c r="I68" s="16"/>
      <c r="X68" s="16"/>
      <c r="Y68" s="16"/>
    </row>
    <row r="69" spans="1:9" s="16" customFormat="1" ht="11.25">
      <c r="A69" s="16" t="s">
        <v>88</v>
      </c>
      <c r="C69" s="32"/>
      <c r="D69" s="88"/>
      <c r="E69" s="32"/>
      <c r="F69" s="88"/>
      <c r="G69" s="111" t="s">
        <v>72</v>
      </c>
      <c r="I69" s="134"/>
    </row>
    <row r="70" spans="1:9" s="16" customFormat="1" ht="11.25">
      <c r="A70" s="94"/>
      <c r="B70" s="32"/>
      <c r="C70" s="96"/>
      <c r="D70" s="88"/>
      <c r="E70" s="32"/>
      <c r="F70" s="88"/>
      <c r="G70" s="14"/>
      <c r="H70" s="14"/>
      <c r="I70" s="14"/>
    </row>
    <row r="71" spans="1:9" s="16" customFormat="1" ht="11.25">
      <c r="A71" s="94"/>
      <c r="B71" s="32"/>
      <c r="C71" s="32"/>
      <c r="D71" s="88"/>
      <c r="E71" s="32"/>
      <c r="F71" s="88"/>
      <c r="G71" s="111" t="s">
        <v>73</v>
      </c>
      <c r="I71" s="135">
        <f>I69/(G53)</f>
        <v>0</v>
      </c>
    </row>
    <row r="72" spans="1:6" s="16" customFormat="1" ht="11.25">
      <c r="A72" s="94"/>
      <c r="B72" s="95"/>
      <c r="C72" s="32"/>
      <c r="D72" s="88"/>
      <c r="E72" s="32"/>
      <c r="F72" s="88"/>
    </row>
    <row r="73" spans="1:9" s="16" customFormat="1" ht="12" thickBot="1">
      <c r="A73" s="94"/>
      <c r="B73" s="95"/>
      <c r="C73" s="32"/>
      <c r="D73" s="88"/>
      <c r="E73" s="32"/>
      <c r="F73" s="88"/>
      <c r="G73" s="29" t="str">
        <f>G61</f>
        <v>11/18-4/19 Adjusted Debit</v>
      </c>
      <c r="H73" s="24"/>
      <c r="I73" s="132">
        <f>I61+I71</f>
        <v>-0.09</v>
      </c>
    </row>
    <row r="74" spans="1:25" s="16" customFormat="1" ht="12" thickTop="1">
      <c r="A74" s="94"/>
      <c r="B74" s="95"/>
      <c r="C74" s="32"/>
      <c r="D74" s="88"/>
      <c r="E74" s="32"/>
      <c r="F74" s="88"/>
      <c r="Y74" s="14"/>
    </row>
    <row r="75" spans="1:9" s="16" customFormat="1" ht="11.25">
      <c r="A75" s="94"/>
      <c r="B75" s="95"/>
      <c r="C75" s="32"/>
      <c r="D75" s="88"/>
      <c r="E75" s="32"/>
      <c r="F75" s="88"/>
      <c r="G75" s="111" t="s">
        <v>69</v>
      </c>
      <c r="I75" s="16">
        <f>+I73*3.5</f>
        <v>-0.315</v>
      </c>
    </row>
    <row r="76" spans="1:9" s="16" customFormat="1" ht="11.25">
      <c r="A76" s="94"/>
      <c r="B76" s="95"/>
      <c r="C76" s="32"/>
      <c r="D76" s="88"/>
      <c r="E76" s="32"/>
      <c r="F76" s="88"/>
      <c r="G76" s="111" t="s">
        <v>70</v>
      </c>
      <c r="I76" s="16">
        <f>I73*5</f>
        <v>-0.44999999999999996</v>
      </c>
    </row>
    <row r="77" spans="1:6" s="16" customFormat="1" ht="11.25">
      <c r="A77" s="94"/>
      <c r="B77" s="95"/>
      <c r="C77" s="32"/>
      <c r="D77" s="88"/>
      <c r="E77" s="32"/>
      <c r="F77" s="88"/>
    </row>
    <row r="78" spans="1:27" s="16" customFormat="1" ht="11.25">
      <c r="A78" s="94"/>
      <c r="B78" s="95"/>
      <c r="C78" s="32"/>
      <c r="D78" s="88"/>
      <c r="E78" s="32"/>
      <c r="F78" s="88"/>
      <c r="G78" s="14"/>
      <c r="H78" s="13"/>
      <c r="I78" s="14"/>
      <c r="J78" s="14"/>
      <c r="K78" s="13"/>
      <c r="L78" s="14"/>
      <c r="M78" s="14"/>
      <c r="N78" s="14"/>
      <c r="O78" s="14"/>
      <c r="P78" s="14"/>
      <c r="Q78" s="14"/>
      <c r="R78" s="14"/>
      <c r="S78" s="14"/>
      <c r="T78" s="14"/>
      <c r="U78" s="14"/>
      <c r="V78" s="13"/>
      <c r="W78" s="14"/>
      <c r="AA78" s="14"/>
    </row>
    <row r="79" spans="1:6" s="16" customFormat="1" ht="11.25">
      <c r="A79" s="94"/>
      <c r="B79" s="95"/>
      <c r="C79" s="32"/>
      <c r="D79" s="88"/>
      <c r="E79" s="32"/>
      <c r="F79" s="88"/>
    </row>
    <row r="80" spans="1:6" s="16" customFormat="1" ht="11.25">
      <c r="A80" s="94"/>
      <c r="B80" s="95"/>
      <c r="C80" s="32"/>
      <c r="D80" s="88"/>
      <c r="E80" s="32"/>
      <c r="F80" s="88"/>
    </row>
    <row r="81" spans="1:6" s="16" customFormat="1" ht="11.25">
      <c r="A81" s="94"/>
      <c r="B81" s="32"/>
      <c r="C81" s="32"/>
      <c r="D81" s="88"/>
      <c r="E81" s="32"/>
      <c r="F81" s="88"/>
    </row>
    <row r="82" spans="1:6" s="16" customFormat="1" ht="11.25">
      <c r="A82" s="94"/>
      <c r="B82" s="32"/>
      <c r="C82" s="96"/>
      <c r="D82" s="88"/>
      <c r="E82" s="32"/>
      <c r="F82" s="88"/>
    </row>
    <row r="83" spans="1:25" s="16" customFormat="1" ht="12.75">
      <c r="A83" s="97"/>
      <c r="B83" s="97"/>
      <c r="C83" s="97"/>
      <c r="D83" s="98"/>
      <c r="E83" s="97"/>
      <c r="F83" s="97"/>
      <c r="Y83" s="14"/>
    </row>
    <row r="84" spans="1:6" s="16" customFormat="1" ht="11.25">
      <c r="A84" s="99"/>
      <c r="B84" s="32"/>
      <c r="C84" s="96"/>
      <c r="D84" s="88"/>
      <c r="E84" s="96"/>
      <c r="F84" s="100"/>
    </row>
    <row r="85" s="16" customFormat="1" ht="11.25"/>
    <row r="86" s="16" customFormat="1" ht="11.25"/>
    <row r="87" s="16" customFormat="1" ht="11.25">
      <c r="B87" s="8"/>
    </row>
    <row r="88" spans="2:25" s="14" customFormat="1" ht="11.25">
      <c r="B88" s="28"/>
      <c r="X88" s="16"/>
      <c r="Y88" s="16"/>
    </row>
    <row r="89" s="16" customFormat="1" ht="11.25"/>
    <row r="90" s="16" customFormat="1" ht="11.25"/>
    <row r="91" s="16" customFormat="1" ht="11.25"/>
    <row r="92" s="16" customFormat="1" ht="11.25"/>
    <row r="93" s="16" customFormat="1" ht="11.25"/>
    <row r="94" s="16" customFormat="1" ht="11.25"/>
    <row r="95" s="16" customFormat="1" ht="11.25"/>
    <row r="96" s="16" customFormat="1" ht="11.25"/>
    <row r="97" s="16" customFormat="1" ht="11.25">
      <c r="A97" s="6"/>
    </row>
    <row r="98" s="16" customFormat="1" ht="12.75">
      <c r="AA98" s="5"/>
    </row>
    <row r="99" s="16" customFormat="1" ht="12.75">
      <c r="AA99" s="5"/>
    </row>
    <row r="100" s="16" customFormat="1" ht="12.75">
      <c r="AA100" s="5"/>
    </row>
    <row r="101" s="16" customFormat="1" ht="12.75">
      <c r="AA101" s="5"/>
    </row>
    <row r="102" spans="7:27" s="16" customFormat="1" ht="12.75">
      <c r="G102" s="36"/>
      <c r="I102" s="36"/>
      <c r="J102" s="36"/>
      <c r="L102" s="36"/>
      <c r="M102" s="36"/>
      <c r="N102" s="36"/>
      <c r="O102" s="36"/>
      <c r="P102" s="36"/>
      <c r="Q102" s="36"/>
      <c r="R102" s="36"/>
      <c r="S102" s="36"/>
      <c r="T102" s="36"/>
      <c r="U102" s="36"/>
      <c r="V102" s="36"/>
      <c r="W102" s="36"/>
      <c r="X102" s="36"/>
      <c r="Y102" s="36"/>
      <c r="AA102" s="5"/>
    </row>
    <row r="103" s="16" customFormat="1" ht="12.75">
      <c r="AA103" s="5"/>
    </row>
    <row r="104" spans="7:27" s="16" customFormat="1" ht="13.5" thickBot="1">
      <c r="G104" s="37"/>
      <c r="I104" s="37"/>
      <c r="J104" s="37"/>
      <c r="L104" s="37"/>
      <c r="M104" s="37"/>
      <c r="N104" s="37"/>
      <c r="O104" s="37"/>
      <c r="P104" s="37"/>
      <c r="Q104" s="37"/>
      <c r="R104" s="37"/>
      <c r="S104" s="37"/>
      <c r="T104" s="37"/>
      <c r="U104" s="37"/>
      <c r="V104" s="37"/>
      <c r="W104" s="37"/>
      <c r="X104" s="37"/>
      <c r="Y104" s="37"/>
      <c r="AA104" s="5"/>
    </row>
    <row r="105" ht="13.5" thickTop="1"/>
    <row r="106" spans="23:25" ht="12.75">
      <c r="W106" s="38"/>
      <c r="X106" s="38"/>
      <c r="Y106" s="38"/>
    </row>
    <row r="107" spans="23:27" ht="12.75">
      <c r="W107" s="38"/>
      <c r="AA107" s="38"/>
    </row>
  </sheetData>
  <sheetProtection/>
  <printOptions horizontalCentered="1"/>
  <pageMargins left="0" right="0" top="0.26" bottom="0.33" header="0" footer="0"/>
  <pageSetup fitToHeight="1" fitToWidth="1" orientation="portrait" scale="58" r:id="rId3"/>
  <headerFooter alignWithMargins="0">
    <oddFooter>&amp;R&amp;"Helv,Regular"&amp;6\\SERVER1\DPUBLIC\EXCEL\WUTC\&amp;F, &amp;A, &amp;D, &amp;T, 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118"/>
  <sheetViews>
    <sheetView showGridLines="0" zoomScalePageLayoutView="0" workbookViewId="0" topLeftCell="A1">
      <selection activeCell="L6" sqref="L6"/>
    </sheetView>
  </sheetViews>
  <sheetFormatPr defaultColWidth="9.140625" defaultRowHeight="12.75"/>
  <cols>
    <col min="1" max="1" width="8.140625" style="0" customWidth="1"/>
    <col min="2" max="2" width="2.140625" style="0" customWidth="1"/>
    <col min="3" max="13" width="11.7109375" style="0" customWidth="1"/>
    <col min="14" max="14" width="2.8515625" style="0" customWidth="1"/>
    <col min="15" max="15" width="9.00390625" style="54" bestFit="1" customWidth="1"/>
    <col min="16" max="16" width="15.8515625" style="0" customWidth="1"/>
  </cols>
  <sheetData>
    <row r="1" spans="1:2" ht="12.75">
      <c r="A1" s="39" t="s">
        <v>27</v>
      </c>
      <c r="B1" s="40"/>
    </row>
    <row r="2" spans="1:2" ht="12.75">
      <c r="A2" s="41" t="str">
        <f>'WUTC_AW of Bellevue_MF'!A1</f>
        <v>Rabanco Ltd (dba Republic Services)</v>
      </c>
      <c r="B2" s="41"/>
    </row>
    <row r="3" ht="12.75">
      <c r="B3" s="52"/>
    </row>
    <row r="4" spans="2:15" ht="12.75">
      <c r="B4" s="52"/>
      <c r="C4" s="52"/>
      <c r="D4" s="52"/>
      <c r="E4" s="52"/>
      <c r="F4" s="52"/>
      <c r="G4" s="52"/>
      <c r="H4" s="52"/>
      <c r="I4" s="52"/>
      <c r="J4" s="52"/>
      <c r="K4" s="52"/>
      <c r="L4" s="52"/>
      <c r="M4" s="52"/>
      <c r="O4" s="55" t="str">
        <f>+TEXT(P18,"00.0%")&amp;" of"</f>
        <v>50.0% of</v>
      </c>
    </row>
    <row r="5" spans="2:16" ht="12.75">
      <c r="B5" s="52"/>
      <c r="C5" s="43" t="s">
        <v>14</v>
      </c>
      <c r="D5" s="43" t="s">
        <v>15</v>
      </c>
      <c r="E5" s="43" t="s">
        <v>26</v>
      </c>
      <c r="F5" s="43" t="s">
        <v>16</v>
      </c>
      <c r="G5" s="43" t="s">
        <v>17</v>
      </c>
      <c r="H5" s="43" t="s">
        <v>18</v>
      </c>
      <c r="I5" s="43" t="s">
        <v>19</v>
      </c>
      <c r="J5" s="43" t="s">
        <v>20</v>
      </c>
      <c r="K5" s="43" t="s">
        <v>21</v>
      </c>
      <c r="L5" s="43" t="s">
        <v>22</v>
      </c>
      <c r="M5" s="43" t="s">
        <v>23</v>
      </c>
      <c r="O5" s="55" t="s">
        <v>23</v>
      </c>
      <c r="P5" s="43" t="s">
        <v>85</v>
      </c>
    </row>
    <row r="6" spans="1:17" ht="15.75" customHeight="1">
      <c r="A6" s="47">
        <f>+Pricing!A4</f>
        <v>43221</v>
      </c>
      <c r="B6" s="52"/>
      <c r="C6" s="53">
        <f>'Commodity Tonnages'!C6*Pricing!C4</f>
        <v>299.92237874999995</v>
      </c>
      <c r="D6" s="57">
        <f>'Commodity Tonnages'!D6*Pricing!D4</f>
        <v>-164.92819824</v>
      </c>
      <c r="E6" s="57">
        <f>'Commodity Tonnages'!E6*Pricing!E4</f>
        <v>0</v>
      </c>
      <c r="F6" s="57">
        <f>'Commodity Tonnages'!F6*Pricing!F4</f>
        <v>55.2310308</v>
      </c>
      <c r="G6" s="57">
        <f>'Commodity Tonnages'!G6*Pricing!G4</f>
        <v>0</v>
      </c>
      <c r="H6" s="57">
        <f>'Commodity Tonnages'!H6*Pricing!H4</f>
        <v>-273.1124174399999</v>
      </c>
      <c r="I6" s="57">
        <f>'Commodity Tonnages'!I6*Pricing!I4</f>
        <v>83.297516895</v>
      </c>
      <c r="J6" s="57">
        <f>'Commodity Tonnages'!J6*Pricing!J4</f>
        <v>83.297516895</v>
      </c>
      <c r="K6" s="57">
        <f>'Commodity Tonnages'!K6*Pricing!K4</f>
        <v>286.40189952</v>
      </c>
      <c r="L6" s="57">
        <f>'Commodity Tonnages'!L6*Pricing!L4</f>
        <v>-294.74523591000064</v>
      </c>
      <c r="M6" s="116">
        <f>SUM(C6:L6)</f>
        <v>75.3644912699994</v>
      </c>
      <c r="O6" s="77">
        <f>M6*P6</f>
        <v>37.6822456349997</v>
      </c>
      <c r="P6" s="145">
        <v>0.5</v>
      </c>
      <c r="Q6" s="56"/>
    </row>
    <row r="7" spans="1:17" ht="15.75" customHeight="1">
      <c r="A7" s="47">
        <f>+Pricing!A5</f>
        <v>43281</v>
      </c>
      <c r="B7" s="52"/>
      <c r="C7" s="53">
        <f>'Commodity Tonnages'!C7*Pricing!C5</f>
        <v>163.60783049999998</v>
      </c>
      <c r="D7" s="57">
        <f>'Commodity Tonnages'!D7*Pricing!D5</f>
        <v>-65.91876615999999</v>
      </c>
      <c r="E7" s="57">
        <f>'Commodity Tonnages'!E7*Pricing!E5</f>
        <v>0</v>
      </c>
      <c r="F7" s="57">
        <f>'Commodity Tonnages'!F7*Pricing!F5</f>
        <v>29.929915949999998</v>
      </c>
      <c r="G7" s="57">
        <f>'Commodity Tonnages'!G7*Pricing!G5</f>
        <v>0</v>
      </c>
      <c r="H7" s="57">
        <f>'Commodity Tonnages'!H7*Pricing!H5</f>
        <v>20.14486399999999</v>
      </c>
      <c r="I7" s="57">
        <f>'Commodity Tonnages'!I7*Pricing!I5</f>
        <v>38.48694198</v>
      </c>
      <c r="J7" s="57">
        <f>'Commodity Tonnages'!J7*Pricing!J5</f>
        <v>38.48694198</v>
      </c>
      <c r="K7" s="57">
        <f>'Commodity Tonnages'!K7*Pricing!K5</f>
        <v>208.76912297999996</v>
      </c>
      <c r="L7" s="57">
        <f>'Commodity Tonnages'!L7*Pricing!L5</f>
        <v>-155.55333463000034</v>
      </c>
      <c r="M7" s="116">
        <f aca="true" t="shared" si="0" ref="M7:M17">SUM(C7:L7)</f>
        <v>277.9535165999996</v>
      </c>
      <c r="O7" s="77">
        <f aca="true" t="shared" si="1" ref="O7:O17">M7*P7</f>
        <v>138.9767582999998</v>
      </c>
      <c r="P7" s="145">
        <v>0.5</v>
      </c>
      <c r="Q7" s="56"/>
    </row>
    <row r="8" spans="1:17" ht="15.75" customHeight="1">
      <c r="A8" s="47">
        <f>+Pricing!A6</f>
        <v>43312</v>
      </c>
      <c r="B8" s="48"/>
      <c r="C8" s="53">
        <f>'Commodity Tonnages'!C8*Pricing!C6</f>
        <v>267.85356675</v>
      </c>
      <c r="D8" s="57">
        <f>'Commodity Tonnages'!D8*Pricing!D6</f>
        <v>-21.16333128</v>
      </c>
      <c r="E8" s="57">
        <f>'Commodity Tonnages'!E8*Pricing!E6</f>
        <v>0</v>
      </c>
      <c r="F8" s="57">
        <f>'Commodity Tonnages'!F8*Pricing!F6</f>
        <v>50.37848970000001</v>
      </c>
      <c r="G8" s="57">
        <f>'Commodity Tonnages'!G8*Pricing!G6</f>
        <v>0</v>
      </c>
      <c r="H8" s="57">
        <f>'Commodity Tonnages'!H8*Pricing!H6</f>
        <v>72.60559375999999</v>
      </c>
      <c r="I8" s="57">
        <f>'Commodity Tonnages'!I8*Pricing!I6</f>
        <v>82.22271865500001</v>
      </c>
      <c r="J8" s="57">
        <f>'Commodity Tonnages'!J8*Pricing!J6</f>
        <v>82.22271865500001</v>
      </c>
      <c r="K8" s="57">
        <f>'Commodity Tonnages'!K8*Pricing!K6</f>
        <v>408.57364548</v>
      </c>
      <c r="L8" s="57">
        <f>'Commodity Tonnages'!L8*Pricing!L6</f>
        <v>-267.6092001100006</v>
      </c>
      <c r="M8" s="116">
        <f t="shared" si="0"/>
        <v>675.0842016099994</v>
      </c>
      <c r="O8" s="77">
        <f t="shared" si="1"/>
        <v>337.5421008049997</v>
      </c>
      <c r="P8" s="145">
        <v>0.5</v>
      </c>
      <c r="Q8" s="56"/>
    </row>
    <row r="9" spans="1:17" ht="15.75" customHeight="1">
      <c r="A9" s="47">
        <f>+Pricing!A7</f>
        <v>43343</v>
      </c>
      <c r="B9" s="48"/>
      <c r="C9" s="53">
        <f>'Commodity Tonnages'!C9*Pricing!C7</f>
        <v>215.20951650000003</v>
      </c>
      <c r="D9" s="57">
        <f>'Commodity Tonnages'!D9*Pricing!D7</f>
        <v>3.5246140800000005</v>
      </c>
      <c r="E9" s="57">
        <f>'Commodity Tonnages'!E9*Pricing!E7</f>
        <v>0</v>
      </c>
      <c r="F9" s="57">
        <f>'Commodity Tonnages'!F9*Pricing!F7</f>
        <v>27.492943500000003</v>
      </c>
      <c r="G9" s="57">
        <f>'Commodity Tonnages'!G9*Pricing!G7</f>
        <v>0</v>
      </c>
      <c r="H9" s="57">
        <f>'Commodity Tonnages'!H9*Pricing!H7</f>
        <v>117.22822463999997</v>
      </c>
      <c r="I9" s="57">
        <f>'Commodity Tonnages'!I9*Pricing!I7</f>
        <v>101.90930550000002</v>
      </c>
      <c r="J9" s="57">
        <f>'Commodity Tonnages'!J9*Pricing!J7</f>
        <v>101.90930550000002</v>
      </c>
      <c r="K9" s="57">
        <f>'Commodity Tonnages'!K9*Pricing!K7</f>
        <v>291.11493312</v>
      </c>
      <c r="L9" s="57">
        <f>'Commodity Tonnages'!L9*Pricing!L7</f>
        <v>-215.0131777800005</v>
      </c>
      <c r="M9" s="116">
        <f>SUM(C9:L9)</f>
        <v>643.3756650599996</v>
      </c>
      <c r="O9" s="77">
        <f t="shared" si="1"/>
        <v>321.6878325299998</v>
      </c>
      <c r="P9" s="145">
        <v>0.5</v>
      </c>
      <c r="Q9" s="56"/>
    </row>
    <row r="10" spans="1:17" ht="15.75" customHeight="1">
      <c r="A10" s="47">
        <f>+Pricing!A8</f>
        <v>43373</v>
      </c>
      <c r="B10" s="48"/>
      <c r="C10" s="53">
        <f>'Commodity Tonnages'!C10*Pricing!C8</f>
        <v>180.8029905</v>
      </c>
      <c r="D10" s="57">
        <f>'Commodity Tonnages'!D10*Pricing!D8</f>
        <v>-66.29414792</v>
      </c>
      <c r="E10" s="57">
        <f>'Commodity Tonnages'!E10*Pricing!E8</f>
        <v>0</v>
      </c>
      <c r="F10" s="57">
        <f>'Commodity Tonnages'!F10*Pricing!F8</f>
        <v>29.454636750000002</v>
      </c>
      <c r="G10" s="57">
        <f>'Commodity Tonnages'!G10*Pricing!G8</f>
        <v>0</v>
      </c>
      <c r="H10" s="57">
        <f>'Commodity Tonnages'!H10*Pricing!H8</f>
        <v>356.3062095999998</v>
      </c>
      <c r="I10" s="57">
        <f>'Commodity Tonnages'!I10*Pricing!I8</f>
        <v>45.358269605</v>
      </c>
      <c r="J10" s="57">
        <f>'Commodity Tonnages'!J10*Pricing!J8</f>
        <v>45.358269605</v>
      </c>
      <c r="K10" s="57">
        <f>'Commodity Tonnages'!K10*Pricing!K8</f>
        <v>291.6199341</v>
      </c>
      <c r="L10" s="57">
        <f>'Commodity Tonnages'!L10*Pricing!L8</f>
        <v>-204.55782281000043</v>
      </c>
      <c r="M10" s="116">
        <f t="shared" si="0"/>
        <v>678.0483394299995</v>
      </c>
      <c r="O10" s="77">
        <f t="shared" si="1"/>
        <v>339.02416971499974</v>
      </c>
      <c r="P10" s="145">
        <v>0.5</v>
      </c>
      <c r="Q10" s="56"/>
    </row>
    <row r="11" spans="1:17" ht="15.75" customHeight="1">
      <c r="A11" s="47">
        <f>+Pricing!A9</f>
        <v>43404</v>
      </c>
      <c r="B11" s="48"/>
      <c r="C11" s="53">
        <f>'Commodity Tonnages'!C11*Pricing!C9</f>
        <v>182.635947</v>
      </c>
      <c r="D11" s="57">
        <f>'Commodity Tonnages'!D11*Pricing!D9</f>
        <v>-78.16122912000002</v>
      </c>
      <c r="E11" s="57">
        <f>'Commodity Tonnages'!E11*Pricing!E9</f>
        <v>0</v>
      </c>
      <c r="F11" s="57">
        <f>'Commodity Tonnages'!F11*Pricing!F9</f>
        <v>34.2100044</v>
      </c>
      <c r="G11" s="57">
        <f>'Commodity Tonnages'!G11*Pricing!G9</f>
        <v>0</v>
      </c>
      <c r="H11" s="57">
        <f>'Commodity Tonnages'!H11*Pricing!H9</f>
        <v>353.1916627199999</v>
      </c>
      <c r="I11" s="57">
        <f>'Commodity Tonnages'!I11*Pricing!I9</f>
        <v>44.80784724000001</v>
      </c>
      <c r="J11" s="57">
        <f>'Commodity Tonnages'!J11*Pricing!J9</f>
        <v>44.80784724000001</v>
      </c>
      <c r="K11" s="57">
        <f>'Commodity Tonnages'!K11*Pricing!K9</f>
        <v>338.74993152</v>
      </c>
      <c r="L11" s="57">
        <f>'Commodity Tonnages'!L11*Pricing!L9</f>
        <v>-211.66107924000048</v>
      </c>
      <c r="M11" s="116">
        <f t="shared" si="0"/>
        <v>708.5809317599994</v>
      </c>
      <c r="O11" s="77">
        <f t="shared" si="1"/>
        <v>354.2904658799997</v>
      </c>
      <c r="P11" s="145">
        <v>0.5</v>
      </c>
      <c r="Q11" s="56"/>
    </row>
    <row r="12" spans="1:17" ht="15.75" customHeight="1">
      <c r="A12" s="47">
        <f>+Pricing!A10</f>
        <v>43434</v>
      </c>
      <c r="B12" s="48"/>
      <c r="C12" s="53">
        <f>'Commodity Tonnages'!C12*Pricing!C10</f>
        <v>0</v>
      </c>
      <c r="D12" s="57">
        <f>'Commodity Tonnages'!D12*Pricing!D10</f>
        <v>0</v>
      </c>
      <c r="E12" s="57">
        <f>'Commodity Tonnages'!E12*Pricing!E10</f>
        <v>0</v>
      </c>
      <c r="F12" s="57">
        <f>'Commodity Tonnages'!F12*Pricing!F10</f>
        <v>0</v>
      </c>
      <c r="G12" s="57">
        <f>'Commodity Tonnages'!G12*Pricing!G10</f>
        <v>0</v>
      </c>
      <c r="H12" s="57">
        <f>'Commodity Tonnages'!H12*Pricing!H10</f>
        <v>0</v>
      </c>
      <c r="I12" s="57">
        <f>'Commodity Tonnages'!I12*Pricing!I10</f>
        <v>0</v>
      </c>
      <c r="J12" s="57">
        <f>'Commodity Tonnages'!J12*Pricing!J10</f>
        <v>0</v>
      </c>
      <c r="K12" s="57">
        <f>'Commodity Tonnages'!K12*Pricing!K10</f>
        <v>0</v>
      </c>
      <c r="L12" s="57">
        <f>'Commodity Tonnages'!L12*Pricing!L10</f>
        <v>0</v>
      </c>
      <c r="M12" s="116">
        <f t="shared" si="0"/>
        <v>0</v>
      </c>
      <c r="O12" s="77">
        <f t="shared" si="1"/>
        <v>0</v>
      </c>
      <c r="P12" s="145">
        <v>0.5</v>
      </c>
      <c r="Q12" s="56"/>
    </row>
    <row r="13" spans="1:17" ht="15.75" customHeight="1">
      <c r="A13" s="47">
        <f>+Pricing!A11</f>
        <v>43465</v>
      </c>
      <c r="B13" s="48"/>
      <c r="C13" s="53">
        <f>'Commodity Tonnages'!C13*Pricing!C11</f>
        <v>0</v>
      </c>
      <c r="D13" s="57">
        <f>'Commodity Tonnages'!D13*Pricing!D11</f>
        <v>0</v>
      </c>
      <c r="E13" s="57">
        <f>'Commodity Tonnages'!E13*Pricing!E11</f>
        <v>0</v>
      </c>
      <c r="F13" s="57">
        <f>'Commodity Tonnages'!F13*Pricing!F11</f>
        <v>0</v>
      </c>
      <c r="G13" s="57">
        <f>'Commodity Tonnages'!G13*Pricing!G11</f>
        <v>0</v>
      </c>
      <c r="H13" s="57">
        <f>'Commodity Tonnages'!H13*Pricing!H11</f>
        <v>0</v>
      </c>
      <c r="I13" s="57">
        <f>'Commodity Tonnages'!I13*Pricing!I11</f>
        <v>0</v>
      </c>
      <c r="J13" s="57">
        <f>'Commodity Tonnages'!J13*Pricing!J11</f>
        <v>0</v>
      </c>
      <c r="K13" s="57">
        <f>'Commodity Tonnages'!K13*Pricing!K11</f>
        <v>0</v>
      </c>
      <c r="L13" s="57">
        <f>'Commodity Tonnages'!L13*Pricing!L11</f>
        <v>0</v>
      </c>
      <c r="M13" s="116">
        <f t="shared" si="0"/>
        <v>0</v>
      </c>
      <c r="O13" s="77">
        <f t="shared" si="1"/>
        <v>0</v>
      </c>
      <c r="P13" s="145">
        <v>0.5</v>
      </c>
      <c r="Q13" s="56"/>
    </row>
    <row r="14" spans="1:17" ht="15.75" customHeight="1">
      <c r="A14" s="47">
        <f>+Pricing!A12</f>
        <v>43496</v>
      </c>
      <c r="B14" s="48"/>
      <c r="C14" s="53">
        <f>'Commodity Tonnages'!C14*Pricing!C12</f>
        <v>0</v>
      </c>
      <c r="D14" s="57">
        <f>'Commodity Tonnages'!D14*Pricing!D12</f>
        <v>0</v>
      </c>
      <c r="E14" s="57">
        <f>'Commodity Tonnages'!E14*Pricing!E12</f>
        <v>0</v>
      </c>
      <c r="F14" s="57">
        <f>'Commodity Tonnages'!F14*Pricing!F12</f>
        <v>0</v>
      </c>
      <c r="G14" s="57">
        <f>'Commodity Tonnages'!G14*Pricing!G12</f>
        <v>0</v>
      </c>
      <c r="H14" s="57">
        <f>'Commodity Tonnages'!H14*Pricing!H12</f>
        <v>0</v>
      </c>
      <c r="I14" s="57">
        <f>'Commodity Tonnages'!I14*Pricing!I12</f>
        <v>0</v>
      </c>
      <c r="J14" s="57">
        <f>'Commodity Tonnages'!J14*Pricing!J12</f>
        <v>0</v>
      </c>
      <c r="K14" s="57">
        <f>'Commodity Tonnages'!K14*Pricing!K12</f>
        <v>0</v>
      </c>
      <c r="L14" s="57">
        <f>'Commodity Tonnages'!L14*Pricing!L12</f>
        <v>0</v>
      </c>
      <c r="M14" s="116">
        <f t="shared" si="0"/>
        <v>0</v>
      </c>
      <c r="O14" s="77">
        <f t="shared" si="1"/>
        <v>0</v>
      </c>
      <c r="P14" s="145">
        <v>0.5</v>
      </c>
      <c r="Q14" s="56"/>
    </row>
    <row r="15" spans="1:17" ht="15.75" customHeight="1">
      <c r="A15" s="47">
        <f>+Pricing!A13</f>
        <v>43524</v>
      </c>
      <c r="B15" s="48"/>
      <c r="C15" s="53">
        <f>'Commodity Tonnages'!C15*Pricing!C13</f>
        <v>0</v>
      </c>
      <c r="D15" s="57">
        <f>'Commodity Tonnages'!D15*Pricing!D13</f>
        <v>0</v>
      </c>
      <c r="E15" s="57">
        <f>'Commodity Tonnages'!E15*Pricing!E13</f>
        <v>0</v>
      </c>
      <c r="F15" s="57">
        <f>'Commodity Tonnages'!F15*Pricing!F13</f>
        <v>0</v>
      </c>
      <c r="G15" s="57">
        <f>'Commodity Tonnages'!G15*Pricing!G13</f>
        <v>0</v>
      </c>
      <c r="H15" s="57">
        <f>'Commodity Tonnages'!H15*Pricing!H13</f>
        <v>0</v>
      </c>
      <c r="I15" s="57">
        <f>'Commodity Tonnages'!I15*Pricing!I13</f>
        <v>0</v>
      </c>
      <c r="J15" s="57">
        <f>'Commodity Tonnages'!J15*Pricing!J13</f>
        <v>0</v>
      </c>
      <c r="K15" s="57">
        <f>'Commodity Tonnages'!K15*Pricing!K13</f>
        <v>0</v>
      </c>
      <c r="L15" s="57">
        <f>'Commodity Tonnages'!L15*Pricing!L13</f>
        <v>0</v>
      </c>
      <c r="M15" s="116">
        <f t="shared" si="0"/>
        <v>0</v>
      </c>
      <c r="O15" s="77">
        <f t="shared" si="1"/>
        <v>0</v>
      </c>
      <c r="P15" s="145">
        <v>0.5</v>
      </c>
      <c r="Q15" s="56"/>
    </row>
    <row r="16" spans="1:17" ht="15.75" customHeight="1">
      <c r="A16" s="47">
        <f>+Pricing!A14</f>
        <v>43555</v>
      </c>
      <c r="B16" s="48"/>
      <c r="C16" s="53">
        <f>'Commodity Tonnages'!C16*Pricing!C14</f>
        <v>0</v>
      </c>
      <c r="D16" s="57">
        <f>'Commodity Tonnages'!D16*Pricing!D14</f>
        <v>0</v>
      </c>
      <c r="E16" s="57">
        <f>'Commodity Tonnages'!E16*Pricing!E14</f>
        <v>0</v>
      </c>
      <c r="F16" s="57">
        <f>'Commodity Tonnages'!F16*Pricing!F14</f>
        <v>0</v>
      </c>
      <c r="G16" s="57">
        <f>'Commodity Tonnages'!G16*Pricing!G14</f>
        <v>0</v>
      </c>
      <c r="H16" s="57">
        <f>'Commodity Tonnages'!H16*Pricing!H14</f>
        <v>0</v>
      </c>
      <c r="I16" s="57">
        <f>'Commodity Tonnages'!I16*Pricing!I14</f>
        <v>0</v>
      </c>
      <c r="J16" s="57">
        <f>'Commodity Tonnages'!J16*Pricing!J14</f>
        <v>0</v>
      </c>
      <c r="K16" s="57">
        <f>'Commodity Tonnages'!K16*Pricing!K14</f>
        <v>0</v>
      </c>
      <c r="L16" s="57">
        <f>'Commodity Tonnages'!L16*Pricing!L14</f>
        <v>0</v>
      </c>
      <c r="M16" s="116">
        <f t="shared" si="0"/>
        <v>0</v>
      </c>
      <c r="O16" s="77">
        <f t="shared" si="1"/>
        <v>0</v>
      </c>
      <c r="P16" s="145">
        <v>0.5</v>
      </c>
      <c r="Q16" s="56"/>
    </row>
    <row r="17" spans="1:17" ht="15.75" customHeight="1">
      <c r="A17" s="47">
        <f>+Pricing!A15</f>
        <v>43585</v>
      </c>
      <c r="B17" s="48"/>
      <c r="C17" s="53">
        <f>'Commodity Tonnages'!C17*Pricing!C15</f>
        <v>0</v>
      </c>
      <c r="D17" s="57">
        <f>'Commodity Tonnages'!D17*Pricing!D15</f>
        <v>0</v>
      </c>
      <c r="E17" s="57">
        <f>'Commodity Tonnages'!E17*Pricing!E15</f>
        <v>0</v>
      </c>
      <c r="F17" s="57">
        <f>'Commodity Tonnages'!F17*Pricing!F15</f>
        <v>0</v>
      </c>
      <c r="G17" s="57">
        <f>'Commodity Tonnages'!G17*Pricing!G15</f>
        <v>0</v>
      </c>
      <c r="H17" s="57">
        <f>'Commodity Tonnages'!H17*Pricing!H15</f>
        <v>0</v>
      </c>
      <c r="I17" s="57">
        <f>'Commodity Tonnages'!I17*Pricing!I15</f>
        <v>0</v>
      </c>
      <c r="J17" s="57">
        <f>'Commodity Tonnages'!J17*Pricing!J15</f>
        <v>0</v>
      </c>
      <c r="K17" s="57">
        <f>'Commodity Tonnages'!K17*Pricing!K15</f>
        <v>0</v>
      </c>
      <c r="L17" s="57">
        <f>'Commodity Tonnages'!L17*Pricing!L15</f>
        <v>0</v>
      </c>
      <c r="M17" s="116">
        <f t="shared" si="0"/>
        <v>0</v>
      </c>
      <c r="O17" s="77">
        <f t="shared" si="1"/>
        <v>0</v>
      </c>
      <c r="P17" s="145">
        <v>0.5</v>
      </c>
      <c r="Q17" s="56"/>
    </row>
    <row r="18" spans="1:16" ht="15.75" customHeight="1">
      <c r="A18" s="51" t="s">
        <v>25</v>
      </c>
      <c r="B18" s="48"/>
      <c r="C18" s="113">
        <f aca="true" t="shared" si="2" ref="C18:L18">SUM(C6:C17)</f>
        <v>1310.03223</v>
      </c>
      <c r="D18" s="114">
        <f t="shared" si="2"/>
        <v>-392.94105864000005</v>
      </c>
      <c r="E18" s="114">
        <f t="shared" si="2"/>
        <v>0</v>
      </c>
      <c r="F18" s="113">
        <f t="shared" si="2"/>
        <v>226.6970211</v>
      </c>
      <c r="G18" s="113">
        <f t="shared" si="2"/>
        <v>0</v>
      </c>
      <c r="H18" s="113">
        <f t="shared" si="2"/>
        <v>646.3641372799998</v>
      </c>
      <c r="I18" s="113">
        <f t="shared" si="2"/>
        <v>396.08259987499997</v>
      </c>
      <c r="J18" s="113">
        <f t="shared" si="2"/>
        <v>396.08259987499997</v>
      </c>
      <c r="K18" s="113">
        <f t="shared" si="2"/>
        <v>1825.2294667200001</v>
      </c>
      <c r="L18" s="114">
        <f t="shared" si="2"/>
        <v>-1349.139850480003</v>
      </c>
      <c r="M18" s="117">
        <f>SUM(C18:L18)</f>
        <v>3058.407145729997</v>
      </c>
      <c r="O18" s="115">
        <f>SUM(O6:O17)</f>
        <v>1529.2035728649985</v>
      </c>
      <c r="P18" s="131">
        <f>+O18/M18</f>
        <v>0.5</v>
      </c>
    </row>
    <row r="19" spans="1:15" ht="12.75">
      <c r="A19" s="48"/>
      <c r="B19" s="48"/>
      <c r="C19" s="53"/>
      <c r="D19" s="53"/>
      <c r="E19" s="53"/>
      <c r="F19" s="53"/>
      <c r="G19" s="53"/>
      <c r="H19" s="53"/>
      <c r="I19" s="53"/>
      <c r="J19" s="53"/>
      <c r="K19" s="53"/>
      <c r="L19" s="53"/>
      <c r="M19" s="53"/>
      <c r="O19" s="59"/>
    </row>
    <row r="20" spans="1:15" ht="12.75">
      <c r="A20" s="48"/>
      <c r="B20" s="48"/>
      <c r="C20" s="48"/>
      <c r="D20" s="48"/>
      <c r="E20" s="48"/>
      <c r="F20" s="48"/>
      <c r="G20" s="48"/>
      <c r="H20" s="48"/>
      <c r="I20" s="48"/>
      <c r="J20" s="48"/>
      <c r="K20" s="48"/>
      <c r="L20" s="48"/>
      <c r="M20" s="49"/>
      <c r="O20" s="60"/>
    </row>
    <row r="21" spans="1:15" ht="12.75">
      <c r="A21" s="48"/>
      <c r="B21" s="48"/>
      <c r="C21" s="48"/>
      <c r="D21" s="48"/>
      <c r="E21" s="48"/>
      <c r="F21" s="48"/>
      <c r="G21" s="48"/>
      <c r="H21" s="48"/>
      <c r="I21" s="48"/>
      <c r="J21" s="48"/>
      <c r="K21" s="48"/>
      <c r="L21" s="48"/>
      <c r="M21" s="49"/>
      <c r="O21" s="61"/>
    </row>
    <row r="22" spans="1:13" ht="12.75">
      <c r="A22" s="48"/>
      <c r="B22" s="48"/>
      <c r="C22" s="48"/>
      <c r="D22" s="48"/>
      <c r="E22" s="48"/>
      <c r="F22" s="48"/>
      <c r="G22" s="48"/>
      <c r="H22" s="48"/>
      <c r="I22" s="48"/>
      <c r="J22" s="48"/>
      <c r="K22" s="48"/>
      <c r="L22" s="48"/>
      <c r="M22" s="49"/>
    </row>
    <row r="23" spans="1:13" ht="12.75">
      <c r="A23" s="48"/>
      <c r="B23" s="48"/>
      <c r="C23" s="48"/>
      <c r="D23" s="48"/>
      <c r="E23" s="48"/>
      <c r="F23" s="48"/>
      <c r="G23" s="48"/>
      <c r="H23" s="48"/>
      <c r="I23" s="48"/>
      <c r="J23" s="48"/>
      <c r="K23" s="48"/>
      <c r="L23" s="48"/>
      <c r="M23" s="49"/>
    </row>
    <row r="24" spans="1:13" ht="12.75">
      <c r="A24" s="48"/>
      <c r="B24" s="48"/>
      <c r="C24" s="48"/>
      <c r="D24" s="48"/>
      <c r="E24" s="48"/>
      <c r="F24" s="48"/>
      <c r="G24" s="48"/>
      <c r="H24" s="48"/>
      <c r="I24" s="48"/>
      <c r="J24" s="48"/>
      <c r="K24" s="48"/>
      <c r="L24" s="48"/>
      <c r="M24" s="49"/>
    </row>
    <row r="25" spans="1:13" ht="12.75">
      <c r="A25" s="48"/>
      <c r="B25" s="48"/>
      <c r="C25" s="48"/>
      <c r="D25" s="48"/>
      <c r="E25" s="48"/>
      <c r="F25" s="48"/>
      <c r="G25" s="48"/>
      <c r="H25" s="48"/>
      <c r="I25" s="48"/>
      <c r="J25" s="48"/>
      <c r="K25" s="48"/>
      <c r="L25" s="48"/>
      <c r="M25" s="49"/>
    </row>
    <row r="26" spans="1:13" ht="12.75">
      <c r="A26" s="48"/>
      <c r="B26" s="48"/>
      <c r="C26" s="48"/>
      <c r="D26" s="48"/>
      <c r="E26" s="48"/>
      <c r="F26" s="48"/>
      <c r="G26" s="48"/>
      <c r="H26" s="48"/>
      <c r="I26" s="48"/>
      <c r="J26" s="48"/>
      <c r="K26" s="48"/>
      <c r="L26" s="48"/>
      <c r="M26" s="49"/>
    </row>
    <row r="27" spans="1:13" ht="12.75">
      <c r="A27" s="48"/>
      <c r="B27" s="48"/>
      <c r="C27" s="48"/>
      <c r="D27" s="48"/>
      <c r="E27" s="48"/>
      <c r="F27" s="48"/>
      <c r="G27" s="48"/>
      <c r="H27" s="48"/>
      <c r="I27" s="48"/>
      <c r="J27" s="48"/>
      <c r="K27" s="48"/>
      <c r="L27" s="48"/>
      <c r="M27" s="49"/>
    </row>
    <row r="28" spans="1:13" ht="12.75">
      <c r="A28" s="48"/>
      <c r="B28" s="48"/>
      <c r="C28" s="48"/>
      <c r="D28" s="48"/>
      <c r="E28" s="48"/>
      <c r="F28" s="48"/>
      <c r="G28" s="48"/>
      <c r="H28" s="48"/>
      <c r="I28" s="48"/>
      <c r="J28" s="48"/>
      <c r="K28" s="48"/>
      <c r="L28" s="48"/>
      <c r="M28" s="48"/>
    </row>
    <row r="29" spans="1:13" ht="12.75">
      <c r="A29" s="48"/>
      <c r="B29" s="48"/>
      <c r="C29" s="48"/>
      <c r="D29" s="48"/>
      <c r="E29" s="48"/>
      <c r="F29" s="48"/>
      <c r="G29" s="48"/>
      <c r="H29" s="48"/>
      <c r="I29" s="48"/>
      <c r="J29" s="48"/>
      <c r="K29" s="48"/>
      <c r="L29" s="48"/>
      <c r="M29" s="48"/>
    </row>
    <row r="30" spans="1:13" ht="12.75">
      <c r="A30" s="48"/>
      <c r="B30" s="48"/>
      <c r="C30" s="48"/>
      <c r="D30" s="48"/>
      <c r="E30" s="48"/>
      <c r="F30" s="48"/>
      <c r="G30" s="48"/>
      <c r="H30" s="48"/>
      <c r="I30" s="48"/>
      <c r="J30" s="48"/>
      <c r="K30" s="48"/>
      <c r="L30" s="48"/>
      <c r="M30" s="48"/>
    </row>
    <row r="31" spans="1:13" ht="12.75">
      <c r="A31" s="48"/>
      <c r="B31" s="48"/>
      <c r="C31" s="48"/>
      <c r="D31" s="48"/>
      <c r="E31" s="48"/>
      <c r="F31" s="48"/>
      <c r="G31" s="48"/>
      <c r="H31" s="48"/>
      <c r="I31" s="48"/>
      <c r="J31" s="48"/>
      <c r="K31" s="48"/>
      <c r="L31" s="48"/>
      <c r="M31" s="48"/>
    </row>
    <row r="32" spans="1:13" ht="12.75">
      <c r="A32" s="48"/>
      <c r="B32" s="48"/>
      <c r="C32" s="48"/>
      <c r="D32" s="48"/>
      <c r="E32" s="48"/>
      <c r="F32" s="48"/>
      <c r="G32" s="48"/>
      <c r="H32" s="48"/>
      <c r="I32" s="48"/>
      <c r="J32" s="48"/>
      <c r="K32" s="48"/>
      <c r="L32" s="48"/>
      <c r="M32" s="48"/>
    </row>
    <row r="33" spans="1:13" ht="12.75">
      <c r="A33" s="48"/>
      <c r="B33" s="48"/>
      <c r="C33" s="48"/>
      <c r="D33" s="48"/>
      <c r="E33" s="48"/>
      <c r="F33" s="48"/>
      <c r="G33" s="48"/>
      <c r="H33" s="48"/>
      <c r="I33" s="48"/>
      <c r="J33" s="48"/>
      <c r="K33" s="48"/>
      <c r="L33" s="48"/>
      <c r="M33" s="48"/>
    </row>
    <row r="34" spans="1:13" ht="12.75">
      <c r="A34" s="48"/>
      <c r="B34" s="48"/>
      <c r="C34" s="48"/>
      <c r="D34" s="48"/>
      <c r="E34" s="48"/>
      <c r="F34" s="48"/>
      <c r="G34" s="48"/>
      <c r="H34" s="48"/>
      <c r="I34" s="48"/>
      <c r="J34" s="48"/>
      <c r="K34" s="48"/>
      <c r="L34" s="48"/>
      <c r="M34" s="48"/>
    </row>
    <row r="35" spans="1:13" ht="12.75">
      <c r="A35" s="48"/>
      <c r="B35" s="48"/>
      <c r="C35" s="48"/>
      <c r="D35" s="48"/>
      <c r="E35" s="48"/>
      <c r="F35" s="48"/>
      <c r="G35" s="48"/>
      <c r="H35" s="48"/>
      <c r="I35" s="48"/>
      <c r="J35" s="48"/>
      <c r="K35" s="48"/>
      <c r="L35" s="48"/>
      <c r="M35" s="48"/>
    </row>
    <row r="36" spans="1:13" ht="12.75">
      <c r="A36" s="48"/>
      <c r="B36" s="48"/>
      <c r="C36" s="48"/>
      <c r="D36" s="48"/>
      <c r="E36" s="48"/>
      <c r="F36" s="48"/>
      <c r="G36" s="48"/>
      <c r="H36" s="48"/>
      <c r="I36" s="48"/>
      <c r="J36" s="48"/>
      <c r="K36" s="48"/>
      <c r="L36" s="48"/>
      <c r="M36" s="48"/>
    </row>
    <row r="37" spans="1:13" ht="12.75">
      <c r="A37" s="48"/>
      <c r="B37" s="48"/>
      <c r="C37" s="48"/>
      <c r="D37" s="48"/>
      <c r="E37" s="48"/>
      <c r="F37" s="48"/>
      <c r="G37" s="48"/>
      <c r="H37" s="48"/>
      <c r="I37" s="48"/>
      <c r="J37" s="48"/>
      <c r="K37" s="48"/>
      <c r="L37" s="48"/>
      <c r="M37" s="48"/>
    </row>
    <row r="38" spans="1:13" ht="12.75">
      <c r="A38" s="48"/>
      <c r="B38" s="48"/>
      <c r="C38" s="48"/>
      <c r="D38" s="48"/>
      <c r="E38" s="48"/>
      <c r="F38" s="48"/>
      <c r="G38" s="48"/>
      <c r="H38" s="48"/>
      <c r="I38" s="48"/>
      <c r="J38" s="48"/>
      <c r="K38" s="48"/>
      <c r="L38" s="48"/>
      <c r="M38" s="48"/>
    </row>
    <row r="39" spans="1:13" ht="12.75">
      <c r="A39" s="48"/>
      <c r="B39" s="48"/>
      <c r="C39" s="48"/>
      <c r="D39" s="48"/>
      <c r="E39" s="48"/>
      <c r="F39" s="48"/>
      <c r="G39" s="48"/>
      <c r="H39" s="48"/>
      <c r="I39" s="48"/>
      <c r="J39" s="48"/>
      <c r="K39" s="48"/>
      <c r="L39" s="48"/>
      <c r="M39" s="48"/>
    </row>
    <row r="40" spans="1:13" ht="12.75">
      <c r="A40" s="48"/>
      <c r="B40" s="48"/>
      <c r="C40" s="48"/>
      <c r="D40" s="48"/>
      <c r="E40" s="48"/>
      <c r="F40" s="48"/>
      <c r="G40" s="48"/>
      <c r="H40" s="48"/>
      <c r="I40" s="48"/>
      <c r="J40" s="48"/>
      <c r="K40" s="48"/>
      <c r="L40" s="48"/>
      <c r="M40" s="48"/>
    </row>
    <row r="41" spans="1:13" ht="12.75">
      <c r="A41" s="48"/>
      <c r="B41" s="48"/>
      <c r="C41" s="48"/>
      <c r="D41" s="48"/>
      <c r="E41" s="48"/>
      <c r="F41" s="48"/>
      <c r="G41" s="48"/>
      <c r="H41" s="48"/>
      <c r="I41" s="48"/>
      <c r="J41" s="48"/>
      <c r="K41" s="48"/>
      <c r="L41" s="48"/>
      <c r="M41" s="48"/>
    </row>
    <row r="42" spans="1:13" ht="12.75">
      <c r="A42" s="48"/>
      <c r="B42" s="48"/>
      <c r="C42" s="48"/>
      <c r="D42" s="48"/>
      <c r="E42" s="48"/>
      <c r="F42" s="48"/>
      <c r="G42" s="48"/>
      <c r="H42" s="48"/>
      <c r="I42" s="48"/>
      <c r="J42" s="48"/>
      <c r="K42" s="48"/>
      <c r="L42" s="48"/>
      <c r="M42" s="48"/>
    </row>
    <row r="43" spans="1:13" ht="12.75">
      <c r="A43" s="48"/>
      <c r="B43" s="48"/>
      <c r="C43" s="48"/>
      <c r="D43" s="48"/>
      <c r="E43" s="48"/>
      <c r="F43" s="48"/>
      <c r="G43" s="48"/>
      <c r="H43" s="48"/>
      <c r="I43" s="48"/>
      <c r="J43" s="48"/>
      <c r="K43" s="48"/>
      <c r="L43" s="48"/>
      <c r="M43" s="48"/>
    </row>
    <row r="44" spans="1:13" ht="12.75">
      <c r="A44" s="48"/>
      <c r="B44" s="48"/>
      <c r="C44" s="48"/>
      <c r="D44" s="48"/>
      <c r="E44" s="48"/>
      <c r="F44" s="48"/>
      <c r="G44" s="48"/>
      <c r="H44" s="48"/>
      <c r="I44" s="48"/>
      <c r="J44" s="48"/>
      <c r="K44" s="48"/>
      <c r="L44" s="48"/>
      <c r="M44" s="48"/>
    </row>
    <row r="45" spans="1:13" ht="12.75">
      <c r="A45" s="48"/>
      <c r="B45" s="48"/>
      <c r="C45" s="48"/>
      <c r="D45" s="48"/>
      <c r="E45" s="48"/>
      <c r="F45" s="48"/>
      <c r="G45" s="48"/>
      <c r="H45" s="48"/>
      <c r="I45" s="48"/>
      <c r="J45" s="48"/>
      <c r="K45" s="48"/>
      <c r="L45" s="48"/>
      <c r="M45" s="48"/>
    </row>
    <row r="46" spans="1:13" ht="12.75">
      <c r="A46" s="48"/>
      <c r="B46" s="48"/>
      <c r="C46" s="48"/>
      <c r="D46" s="48"/>
      <c r="E46" s="48"/>
      <c r="F46" s="48"/>
      <c r="G46" s="48"/>
      <c r="H46" s="48"/>
      <c r="I46" s="48"/>
      <c r="J46" s="48"/>
      <c r="K46" s="48"/>
      <c r="L46" s="48"/>
      <c r="M46" s="48"/>
    </row>
    <row r="47" spans="1:13" ht="12.75">
      <c r="A47" s="48"/>
      <c r="B47" s="48"/>
      <c r="C47" s="48"/>
      <c r="D47" s="48"/>
      <c r="E47" s="48"/>
      <c r="F47" s="48"/>
      <c r="G47" s="48"/>
      <c r="H47" s="48"/>
      <c r="I47" s="48"/>
      <c r="J47" s="48"/>
      <c r="K47" s="48"/>
      <c r="L47" s="48"/>
      <c r="M47" s="48"/>
    </row>
    <row r="48" spans="1:13" ht="12.75">
      <c r="A48" s="48"/>
      <c r="B48" s="48"/>
      <c r="C48" s="48"/>
      <c r="D48" s="48"/>
      <c r="E48" s="48"/>
      <c r="F48" s="48"/>
      <c r="G48" s="48"/>
      <c r="H48" s="48"/>
      <c r="I48" s="48"/>
      <c r="J48" s="48"/>
      <c r="K48" s="48"/>
      <c r="L48" s="48"/>
      <c r="M48" s="48"/>
    </row>
    <row r="49" spans="1:13" ht="12.75">
      <c r="A49" s="48"/>
      <c r="B49" s="48"/>
      <c r="C49" s="48"/>
      <c r="D49" s="48"/>
      <c r="E49" s="48"/>
      <c r="F49" s="48"/>
      <c r="G49" s="48"/>
      <c r="H49" s="48"/>
      <c r="I49" s="48"/>
      <c r="J49" s="48"/>
      <c r="K49" s="48"/>
      <c r="L49" s="48"/>
      <c r="M49" s="48"/>
    </row>
    <row r="50" spans="1:13" ht="12.75">
      <c r="A50" s="48"/>
      <c r="B50" s="48"/>
      <c r="C50" s="48"/>
      <c r="D50" s="48"/>
      <c r="E50" s="48"/>
      <c r="F50" s="48"/>
      <c r="G50" s="48"/>
      <c r="H50" s="48"/>
      <c r="I50" s="48"/>
      <c r="J50" s="48"/>
      <c r="K50" s="48"/>
      <c r="L50" s="48"/>
      <c r="M50" s="48"/>
    </row>
    <row r="51" spans="1:13" ht="12.75">
      <c r="A51" s="48"/>
      <c r="B51" s="48"/>
      <c r="C51" s="48"/>
      <c r="D51" s="48"/>
      <c r="E51" s="48"/>
      <c r="F51" s="48"/>
      <c r="G51" s="48"/>
      <c r="H51" s="48"/>
      <c r="I51" s="48"/>
      <c r="J51" s="48"/>
      <c r="K51" s="48"/>
      <c r="L51" s="48"/>
      <c r="M51" s="48"/>
    </row>
    <row r="52" spans="1:13" ht="12.75">
      <c r="A52" s="48"/>
      <c r="B52" s="48"/>
      <c r="C52" s="48"/>
      <c r="D52" s="48"/>
      <c r="E52" s="48"/>
      <c r="F52" s="48"/>
      <c r="G52" s="48"/>
      <c r="H52" s="48"/>
      <c r="I52" s="48"/>
      <c r="J52" s="48"/>
      <c r="K52" s="48"/>
      <c r="L52" s="48"/>
      <c r="M52" s="48"/>
    </row>
    <row r="53" spans="1:13" ht="12.75">
      <c r="A53" s="48"/>
      <c r="B53" s="48"/>
      <c r="C53" s="48"/>
      <c r="D53" s="48"/>
      <c r="E53" s="48"/>
      <c r="F53" s="48"/>
      <c r="G53" s="48"/>
      <c r="H53" s="48"/>
      <c r="I53" s="48"/>
      <c r="J53" s="48"/>
      <c r="K53" s="48"/>
      <c r="L53" s="48"/>
      <c r="M53" s="48"/>
    </row>
    <row r="54" spans="1:13" ht="12.75">
      <c r="A54" s="48"/>
      <c r="B54" s="48"/>
      <c r="C54" s="48"/>
      <c r="D54" s="48"/>
      <c r="E54" s="48"/>
      <c r="F54" s="48"/>
      <c r="G54" s="48"/>
      <c r="H54" s="48"/>
      <c r="I54" s="48"/>
      <c r="J54" s="48"/>
      <c r="K54" s="48"/>
      <c r="L54" s="48"/>
      <c r="M54" s="48"/>
    </row>
    <row r="55" spans="1:13" ht="12.75">
      <c r="A55" s="48"/>
      <c r="B55" s="48"/>
      <c r="C55" s="48"/>
      <c r="D55" s="48"/>
      <c r="E55" s="48"/>
      <c r="F55" s="48"/>
      <c r="G55" s="48"/>
      <c r="H55" s="48"/>
      <c r="I55" s="48"/>
      <c r="J55" s="48"/>
      <c r="K55" s="48"/>
      <c r="L55" s="48"/>
      <c r="M55" s="48"/>
    </row>
    <row r="56" spans="1:13" ht="12.75">
      <c r="A56" s="48"/>
      <c r="B56" s="48"/>
      <c r="C56" s="48"/>
      <c r="D56" s="48"/>
      <c r="E56" s="48"/>
      <c r="F56" s="48"/>
      <c r="G56" s="48"/>
      <c r="H56" s="48"/>
      <c r="I56" s="48"/>
      <c r="J56" s="48"/>
      <c r="K56" s="48"/>
      <c r="L56" s="48"/>
      <c r="M56" s="48"/>
    </row>
    <row r="57" spans="1:13" ht="12.75">
      <c r="A57" s="48"/>
      <c r="B57" s="48"/>
      <c r="C57" s="48"/>
      <c r="D57" s="48"/>
      <c r="E57" s="48"/>
      <c r="F57" s="48"/>
      <c r="G57" s="48"/>
      <c r="H57" s="48"/>
      <c r="I57" s="48"/>
      <c r="J57" s="48"/>
      <c r="K57" s="48"/>
      <c r="L57" s="48"/>
      <c r="M57" s="48"/>
    </row>
    <row r="58" spans="1:13" ht="12.75">
      <c r="A58" s="48"/>
      <c r="B58" s="48"/>
      <c r="C58" s="48"/>
      <c r="D58" s="48"/>
      <c r="E58" s="48"/>
      <c r="F58" s="48"/>
      <c r="G58" s="48"/>
      <c r="H58" s="48"/>
      <c r="I58" s="48"/>
      <c r="J58" s="48"/>
      <c r="K58" s="48"/>
      <c r="L58" s="48"/>
      <c r="M58" s="48"/>
    </row>
    <row r="59" spans="1:13" ht="12.75">
      <c r="A59" s="48"/>
      <c r="B59" s="48"/>
      <c r="C59" s="48"/>
      <c r="D59" s="48"/>
      <c r="E59" s="48"/>
      <c r="F59" s="48"/>
      <c r="G59" s="48"/>
      <c r="H59" s="48"/>
      <c r="I59" s="48"/>
      <c r="J59" s="48"/>
      <c r="K59" s="48"/>
      <c r="L59" s="48"/>
      <c r="M59" s="48"/>
    </row>
    <row r="60" spans="1:13" ht="12.75">
      <c r="A60" s="48"/>
      <c r="B60" s="48"/>
      <c r="C60" s="48"/>
      <c r="D60" s="48"/>
      <c r="E60" s="48"/>
      <c r="F60" s="48"/>
      <c r="G60" s="48"/>
      <c r="H60" s="48"/>
      <c r="I60" s="48"/>
      <c r="J60" s="48"/>
      <c r="K60" s="48"/>
      <c r="L60" s="48"/>
      <c r="M60" s="48"/>
    </row>
    <row r="61" spans="1:13" ht="12.75">
      <c r="A61" s="48"/>
      <c r="B61" s="48"/>
      <c r="C61" s="48"/>
      <c r="D61" s="48"/>
      <c r="E61" s="48"/>
      <c r="F61" s="48"/>
      <c r="G61" s="48"/>
      <c r="H61" s="48"/>
      <c r="I61" s="48"/>
      <c r="J61" s="48"/>
      <c r="K61" s="48"/>
      <c r="L61" s="48"/>
      <c r="M61" s="48"/>
    </row>
    <row r="62" spans="1:13" ht="12.75">
      <c r="A62" s="48"/>
      <c r="B62" s="48"/>
      <c r="C62" s="48"/>
      <c r="D62" s="48"/>
      <c r="E62" s="48"/>
      <c r="F62" s="48"/>
      <c r="G62" s="48"/>
      <c r="H62" s="48"/>
      <c r="I62" s="48"/>
      <c r="J62" s="48"/>
      <c r="K62" s="48"/>
      <c r="L62" s="48"/>
      <c r="M62" s="48"/>
    </row>
    <row r="63" spans="1:13" ht="12.75">
      <c r="A63" s="48"/>
      <c r="B63" s="48"/>
      <c r="C63" s="48"/>
      <c r="D63" s="48"/>
      <c r="E63" s="48"/>
      <c r="F63" s="48"/>
      <c r="G63" s="48"/>
      <c r="H63" s="48"/>
      <c r="I63" s="48"/>
      <c r="J63" s="48"/>
      <c r="K63" s="48"/>
      <c r="L63" s="48"/>
      <c r="M63" s="48"/>
    </row>
    <row r="64" spans="1:13" ht="12.75">
      <c r="A64" s="48"/>
      <c r="B64" s="48"/>
      <c r="C64" s="48"/>
      <c r="D64" s="48"/>
      <c r="E64" s="48"/>
      <c r="F64" s="48"/>
      <c r="G64" s="48"/>
      <c r="H64" s="48"/>
      <c r="I64" s="48"/>
      <c r="J64" s="48"/>
      <c r="K64" s="48"/>
      <c r="L64" s="48"/>
      <c r="M64" s="48"/>
    </row>
    <row r="65" spans="1:13" ht="12.75">
      <c r="A65" s="48"/>
      <c r="B65" s="48"/>
      <c r="C65" s="48"/>
      <c r="D65" s="48"/>
      <c r="E65" s="48"/>
      <c r="F65" s="48"/>
      <c r="G65" s="48"/>
      <c r="H65" s="48"/>
      <c r="I65" s="48"/>
      <c r="J65" s="48"/>
      <c r="K65" s="48"/>
      <c r="L65" s="48"/>
      <c r="M65" s="48"/>
    </row>
    <row r="66" spans="1:13" ht="12.75">
      <c r="A66" s="48"/>
      <c r="B66" s="48"/>
      <c r="C66" s="48"/>
      <c r="D66" s="48"/>
      <c r="E66" s="48"/>
      <c r="F66" s="48"/>
      <c r="G66" s="48"/>
      <c r="H66" s="48"/>
      <c r="I66" s="48"/>
      <c r="J66" s="48"/>
      <c r="K66" s="48"/>
      <c r="L66" s="48"/>
      <c r="M66" s="48"/>
    </row>
    <row r="67" spans="1:13" ht="12.75">
      <c r="A67" s="48"/>
      <c r="B67" s="48"/>
      <c r="C67" s="48"/>
      <c r="D67" s="48"/>
      <c r="E67" s="48"/>
      <c r="F67" s="48"/>
      <c r="G67" s="48"/>
      <c r="H67" s="48"/>
      <c r="I67" s="48"/>
      <c r="J67" s="48"/>
      <c r="K67" s="48"/>
      <c r="L67" s="48"/>
      <c r="M67" s="48"/>
    </row>
    <row r="68" spans="1:13" ht="12.75">
      <c r="A68" s="48"/>
      <c r="B68" s="48"/>
      <c r="C68" s="48"/>
      <c r="D68" s="48"/>
      <c r="E68" s="48"/>
      <c r="F68" s="48"/>
      <c r="G68" s="48"/>
      <c r="H68" s="48"/>
      <c r="I68" s="48"/>
      <c r="J68" s="48"/>
      <c r="K68" s="48"/>
      <c r="L68" s="48"/>
      <c r="M68" s="48"/>
    </row>
    <row r="69" spans="1:13" ht="12.75">
      <c r="A69" s="48"/>
      <c r="B69" s="48"/>
      <c r="C69" s="48"/>
      <c r="D69" s="48"/>
      <c r="E69" s="48"/>
      <c r="F69" s="48"/>
      <c r="G69" s="48"/>
      <c r="H69" s="48"/>
      <c r="I69" s="48"/>
      <c r="J69" s="48"/>
      <c r="K69" s="48"/>
      <c r="L69" s="48"/>
      <c r="M69" s="48"/>
    </row>
    <row r="70" spans="1:13" ht="12.75">
      <c r="A70" s="48"/>
      <c r="B70" s="48"/>
      <c r="C70" s="48"/>
      <c r="D70" s="48"/>
      <c r="E70" s="48"/>
      <c r="F70" s="48"/>
      <c r="G70" s="48"/>
      <c r="H70" s="48"/>
      <c r="I70" s="48"/>
      <c r="J70" s="48"/>
      <c r="K70" s="48"/>
      <c r="L70" s="48"/>
      <c r="M70" s="48"/>
    </row>
    <row r="71" spans="1:13" ht="12.75">
      <c r="A71" s="48"/>
      <c r="B71" s="48"/>
      <c r="C71" s="48"/>
      <c r="D71" s="48"/>
      <c r="E71" s="48"/>
      <c r="F71" s="48"/>
      <c r="G71" s="48"/>
      <c r="H71" s="48"/>
      <c r="I71" s="48"/>
      <c r="J71" s="48"/>
      <c r="K71" s="48"/>
      <c r="L71" s="48"/>
      <c r="M71" s="48"/>
    </row>
    <row r="72" spans="1:13" ht="12.75">
      <c r="A72" s="48"/>
      <c r="B72" s="48"/>
      <c r="C72" s="48"/>
      <c r="D72" s="48"/>
      <c r="E72" s="48"/>
      <c r="F72" s="48"/>
      <c r="G72" s="48"/>
      <c r="H72" s="48"/>
      <c r="I72" s="48"/>
      <c r="J72" s="48"/>
      <c r="K72" s="48"/>
      <c r="L72" s="48"/>
      <c r="M72" s="48"/>
    </row>
    <row r="73" spans="1:13" ht="12.75">
      <c r="A73" s="48"/>
      <c r="B73" s="48"/>
      <c r="C73" s="48"/>
      <c r="D73" s="48"/>
      <c r="E73" s="48"/>
      <c r="F73" s="48"/>
      <c r="G73" s="48"/>
      <c r="H73" s="48"/>
      <c r="I73" s="48"/>
      <c r="J73" s="48"/>
      <c r="K73" s="48"/>
      <c r="L73" s="48"/>
      <c r="M73" s="48"/>
    </row>
    <row r="74" spans="1:13" ht="12.75">
      <c r="A74" s="48"/>
      <c r="B74" s="48"/>
      <c r="C74" s="48"/>
      <c r="D74" s="48"/>
      <c r="E74" s="48"/>
      <c r="F74" s="48"/>
      <c r="G74" s="48"/>
      <c r="H74" s="48"/>
      <c r="I74" s="48"/>
      <c r="J74" s="48"/>
      <c r="K74" s="48"/>
      <c r="L74" s="48"/>
      <c r="M74" s="48"/>
    </row>
    <row r="75" spans="1:13" ht="12.75">
      <c r="A75" s="48"/>
      <c r="B75" s="48"/>
      <c r="C75" s="48"/>
      <c r="D75" s="48"/>
      <c r="E75" s="48"/>
      <c r="F75" s="48"/>
      <c r="G75" s="48"/>
      <c r="H75" s="48"/>
      <c r="I75" s="48"/>
      <c r="J75" s="48"/>
      <c r="K75" s="48"/>
      <c r="L75" s="48"/>
      <c r="M75" s="48"/>
    </row>
    <row r="76" spans="1:13" ht="12.75">
      <c r="A76" s="48"/>
      <c r="B76" s="48"/>
      <c r="C76" s="48"/>
      <c r="D76" s="48"/>
      <c r="E76" s="48"/>
      <c r="F76" s="48"/>
      <c r="G76" s="48"/>
      <c r="H76" s="48"/>
      <c r="I76" s="48"/>
      <c r="J76" s="48"/>
      <c r="K76" s="48"/>
      <c r="L76" s="48"/>
      <c r="M76" s="48"/>
    </row>
    <row r="77" spans="1:13" ht="12.75">
      <c r="A77" s="48"/>
      <c r="B77" s="48"/>
      <c r="C77" s="48"/>
      <c r="D77" s="48"/>
      <c r="E77" s="48"/>
      <c r="F77" s="48"/>
      <c r="G77" s="48"/>
      <c r="H77" s="48"/>
      <c r="I77" s="48"/>
      <c r="J77" s="48"/>
      <c r="K77" s="48"/>
      <c r="L77" s="48"/>
      <c r="M77" s="48"/>
    </row>
    <row r="78" spans="1:13" ht="12.75">
      <c r="A78" s="48"/>
      <c r="B78" s="48"/>
      <c r="C78" s="48"/>
      <c r="D78" s="48"/>
      <c r="E78" s="48"/>
      <c r="F78" s="48"/>
      <c r="G78" s="48"/>
      <c r="H78" s="48"/>
      <c r="I78" s="48"/>
      <c r="J78" s="48"/>
      <c r="K78" s="48"/>
      <c r="L78" s="48"/>
      <c r="M78" s="48"/>
    </row>
    <row r="79" spans="1:13" ht="12.75">
      <c r="A79" s="48"/>
      <c r="B79" s="48"/>
      <c r="C79" s="48"/>
      <c r="D79" s="48"/>
      <c r="E79" s="48"/>
      <c r="F79" s="48"/>
      <c r="G79" s="48"/>
      <c r="H79" s="48"/>
      <c r="I79" s="48"/>
      <c r="J79" s="48"/>
      <c r="K79" s="48"/>
      <c r="L79" s="48"/>
      <c r="M79" s="48"/>
    </row>
    <row r="80" spans="1:13" ht="12.75">
      <c r="A80" s="48"/>
      <c r="B80" s="48"/>
      <c r="C80" s="48"/>
      <c r="D80" s="48"/>
      <c r="E80" s="48"/>
      <c r="F80" s="48"/>
      <c r="G80" s="48"/>
      <c r="H80" s="48"/>
      <c r="I80" s="48"/>
      <c r="J80" s="48"/>
      <c r="K80" s="48"/>
      <c r="L80" s="48"/>
      <c r="M80" s="48"/>
    </row>
    <row r="81" spans="1:13" ht="12.75">
      <c r="A81" s="48"/>
      <c r="B81" s="48"/>
      <c r="C81" s="48"/>
      <c r="D81" s="48"/>
      <c r="E81" s="48"/>
      <c r="F81" s="48"/>
      <c r="G81" s="48"/>
      <c r="H81" s="48"/>
      <c r="I81" s="48"/>
      <c r="J81" s="48"/>
      <c r="K81" s="48"/>
      <c r="L81" s="48"/>
      <c r="M81" s="48"/>
    </row>
    <row r="82" spans="1:13" ht="12.75">
      <c r="A82" s="48"/>
      <c r="B82" s="48"/>
      <c r="C82" s="48"/>
      <c r="D82" s="48"/>
      <c r="E82" s="48"/>
      <c r="F82" s="48"/>
      <c r="G82" s="48"/>
      <c r="H82" s="48"/>
      <c r="I82" s="48"/>
      <c r="J82" s="48"/>
      <c r="K82" s="48"/>
      <c r="L82" s="48"/>
      <c r="M82" s="48"/>
    </row>
    <row r="83" spans="1:13" ht="12.75">
      <c r="A83" s="48"/>
      <c r="B83" s="48"/>
      <c r="C83" s="48"/>
      <c r="D83" s="48"/>
      <c r="E83" s="48"/>
      <c r="F83" s="48"/>
      <c r="G83" s="48"/>
      <c r="H83" s="48"/>
      <c r="I83" s="48"/>
      <c r="J83" s="48"/>
      <c r="K83" s="48"/>
      <c r="L83" s="48"/>
      <c r="M83" s="48"/>
    </row>
    <row r="84" spans="1:13" ht="12.75">
      <c r="A84" s="48"/>
      <c r="B84" s="48"/>
      <c r="C84" s="48"/>
      <c r="D84" s="48"/>
      <c r="E84" s="48"/>
      <c r="F84" s="48"/>
      <c r="G84" s="48"/>
      <c r="H84" s="48"/>
      <c r="I84" s="48"/>
      <c r="J84" s="48"/>
      <c r="K84" s="48"/>
      <c r="L84" s="48"/>
      <c r="M84" s="48"/>
    </row>
    <row r="85" spans="1:13" ht="12.75">
      <c r="A85" s="48"/>
      <c r="B85" s="48"/>
      <c r="C85" s="48"/>
      <c r="D85" s="48"/>
      <c r="E85" s="48"/>
      <c r="F85" s="48"/>
      <c r="G85" s="48"/>
      <c r="H85" s="48"/>
      <c r="I85" s="48"/>
      <c r="J85" s="48"/>
      <c r="K85" s="48"/>
      <c r="L85" s="48"/>
      <c r="M85" s="48"/>
    </row>
    <row r="86" spans="1:13" ht="12.75">
      <c r="A86" s="48"/>
      <c r="B86" s="48"/>
      <c r="C86" s="48"/>
      <c r="D86" s="48"/>
      <c r="E86" s="48"/>
      <c r="F86" s="48"/>
      <c r="G86" s="48"/>
      <c r="H86" s="48"/>
      <c r="I86" s="48"/>
      <c r="J86" s="48"/>
      <c r="K86" s="48"/>
      <c r="L86" s="48"/>
      <c r="M86" s="48"/>
    </row>
    <row r="87" spans="1:13" ht="12.75">
      <c r="A87" s="48"/>
      <c r="B87" s="48"/>
      <c r="C87" s="48"/>
      <c r="D87" s="48"/>
      <c r="E87" s="48"/>
      <c r="F87" s="48"/>
      <c r="G87" s="48"/>
      <c r="H87" s="48"/>
      <c r="I87" s="48"/>
      <c r="J87" s="48"/>
      <c r="K87" s="48"/>
      <c r="L87" s="48"/>
      <c r="M87" s="48"/>
    </row>
    <row r="88" spans="1:13" ht="12.75">
      <c r="A88" s="48"/>
      <c r="B88" s="48"/>
      <c r="C88" s="48"/>
      <c r="D88" s="48"/>
      <c r="E88" s="48"/>
      <c r="F88" s="48"/>
      <c r="G88" s="48"/>
      <c r="H88" s="48"/>
      <c r="I88" s="48"/>
      <c r="J88" s="48"/>
      <c r="K88" s="48"/>
      <c r="L88" s="48"/>
      <c r="M88" s="48"/>
    </row>
    <row r="89" spans="1:13" ht="12.75">
      <c r="A89" s="48"/>
      <c r="B89" s="48"/>
      <c r="C89" s="48"/>
      <c r="D89" s="48"/>
      <c r="E89" s="48"/>
      <c r="F89" s="48"/>
      <c r="G89" s="48"/>
      <c r="H89" s="48"/>
      <c r="I89" s="48"/>
      <c r="J89" s="48"/>
      <c r="K89" s="48"/>
      <c r="L89" s="48"/>
      <c r="M89" s="48"/>
    </row>
    <row r="90" spans="1:13" ht="12.75">
      <c r="A90" s="48"/>
      <c r="B90" s="48"/>
      <c r="C90" s="48"/>
      <c r="D90" s="48"/>
      <c r="E90" s="48"/>
      <c r="F90" s="48"/>
      <c r="G90" s="48"/>
      <c r="H90" s="48"/>
      <c r="I90" s="48"/>
      <c r="J90" s="48"/>
      <c r="K90" s="48"/>
      <c r="L90" s="48"/>
      <c r="M90" s="48"/>
    </row>
    <row r="91" spans="1:13" ht="12.75">
      <c r="A91" s="48"/>
      <c r="B91" s="48"/>
      <c r="C91" s="48"/>
      <c r="D91" s="48"/>
      <c r="E91" s="48"/>
      <c r="F91" s="48"/>
      <c r="G91" s="48"/>
      <c r="H91" s="48"/>
      <c r="I91" s="48"/>
      <c r="J91" s="48"/>
      <c r="K91" s="48"/>
      <c r="L91" s="48"/>
      <c r="M91" s="48"/>
    </row>
    <row r="92" spans="1:13" ht="12.75">
      <c r="A92" s="48"/>
      <c r="B92" s="48"/>
      <c r="C92" s="48"/>
      <c r="D92" s="48"/>
      <c r="E92" s="48"/>
      <c r="F92" s="48"/>
      <c r="G92" s="48"/>
      <c r="H92" s="48"/>
      <c r="I92" s="48"/>
      <c r="J92" s="48"/>
      <c r="K92" s="48"/>
      <c r="L92" s="48"/>
      <c r="M92" s="48"/>
    </row>
    <row r="93" spans="1:13" ht="12.75">
      <c r="A93" s="48"/>
      <c r="B93" s="48"/>
      <c r="C93" s="48"/>
      <c r="D93" s="48"/>
      <c r="E93" s="48"/>
      <c r="F93" s="48"/>
      <c r="G93" s="48"/>
      <c r="H93" s="48"/>
      <c r="I93" s="48"/>
      <c r="J93" s="48"/>
      <c r="K93" s="48"/>
      <c r="L93" s="48"/>
      <c r="M93" s="48"/>
    </row>
    <row r="94" spans="1:13" ht="12.75">
      <c r="A94" s="48"/>
      <c r="B94" s="48"/>
      <c r="C94" s="48"/>
      <c r="D94" s="48"/>
      <c r="E94" s="48"/>
      <c r="F94" s="48"/>
      <c r="G94" s="48"/>
      <c r="H94" s="48"/>
      <c r="I94" s="48"/>
      <c r="J94" s="48"/>
      <c r="K94" s="48"/>
      <c r="L94" s="48"/>
      <c r="M94" s="48"/>
    </row>
    <row r="95" spans="1:13" ht="12.75">
      <c r="A95" s="48"/>
      <c r="B95" s="48"/>
      <c r="C95" s="48"/>
      <c r="D95" s="48"/>
      <c r="E95" s="48"/>
      <c r="F95" s="48"/>
      <c r="G95" s="48"/>
      <c r="H95" s="48"/>
      <c r="I95" s="48"/>
      <c r="J95" s="48"/>
      <c r="K95" s="48"/>
      <c r="L95" s="48"/>
      <c r="M95" s="48"/>
    </row>
    <row r="96" spans="1:13" ht="12.75">
      <c r="A96" s="48"/>
      <c r="B96" s="48"/>
      <c r="C96" s="48"/>
      <c r="D96" s="48"/>
      <c r="E96" s="48"/>
      <c r="F96" s="48"/>
      <c r="G96" s="48"/>
      <c r="H96" s="48"/>
      <c r="I96" s="48"/>
      <c r="J96" s="48"/>
      <c r="K96" s="48"/>
      <c r="L96" s="48"/>
      <c r="M96" s="48"/>
    </row>
    <row r="97" spans="1:13" ht="12.75">
      <c r="A97" s="48"/>
      <c r="B97" s="48"/>
      <c r="C97" s="48"/>
      <c r="D97" s="48"/>
      <c r="E97" s="48"/>
      <c r="F97" s="48"/>
      <c r="G97" s="48"/>
      <c r="H97" s="48"/>
      <c r="I97" s="48"/>
      <c r="J97" s="48"/>
      <c r="K97" s="48"/>
      <c r="L97" s="48"/>
      <c r="M97" s="48"/>
    </row>
    <row r="98" spans="1:13" ht="12.75">
      <c r="A98" s="48"/>
      <c r="B98" s="48"/>
      <c r="C98" s="48"/>
      <c r="D98" s="48"/>
      <c r="E98" s="48"/>
      <c r="F98" s="48"/>
      <c r="G98" s="48"/>
      <c r="H98" s="48"/>
      <c r="I98" s="48"/>
      <c r="J98" s="48"/>
      <c r="K98" s="48"/>
      <c r="L98" s="48"/>
      <c r="M98" s="48"/>
    </row>
    <row r="99" spans="1:13" ht="12.75">
      <c r="A99" s="48"/>
      <c r="B99" s="48"/>
      <c r="C99" s="48"/>
      <c r="D99" s="48"/>
      <c r="E99" s="48"/>
      <c r="F99" s="48"/>
      <c r="G99" s="48"/>
      <c r="H99" s="48"/>
      <c r="I99" s="48"/>
      <c r="J99" s="48"/>
      <c r="K99" s="48"/>
      <c r="L99" s="48"/>
      <c r="M99" s="48"/>
    </row>
    <row r="100" spans="1:13" ht="12.75">
      <c r="A100" s="48"/>
      <c r="B100" s="48"/>
      <c r="C100" s="48"/>
      <c r="D100" s="48"/>
      <c r="E100" s="48"/>
      <c r="F100" s="48"/>
      <c r="G100" s="48"/>
      <c r="H100" s="48"/>
      <c r="I100" s="48"/>
      <c r="J100" s="48"/>
      <c r="K100" s="48"/>
      <c r="L100" s="48"/>
      <c r="M100" s="48"/>
    </row>
    <row r="101" spans="1:13" ht="12.75">
      <c r="A101" s="48"/>
      <c r="B101" s="48"/>
      <c r="C101" s="48"/>
      <c r="D101" s="48"/>
      <c r="E101" s="48"/>
      <c r="F101" s="48"/>
      <c r="G101" s="48"/>
      <c r="H101" s="48"/>
      <c r="I101" s="48"/>
      <c r="J101" s="48"/>
      <c r="K101" s="48"/>
      <c r="L101" s="48"/>
      <c r="M101" s="48"/>
    </row>
    <row r="102" spans="1:13" ht="12.75">
      <c r="A102" s="48"/>
      <c r="B102" s="48"/>
      <c r="C102" s="48"/>
      <c r="D102" s="48"/>
      <c r="E102" s="48"/>
      <c r="F102" s="48"/>
      <c r="G102" s="48"/>
      <c r="H102" s="48"/>
      <c r="I102" s="48"/>
      <c r="J102" s="48"/>
      <c r="K102" s="48"/>
      <c r="L102" s="48"/>
      <c r="M102" s="48"/>
    </row>
    <row r="103" spans="1:13" ht="12.75">
      <c r="A103" s="48"/>
      <c r="B103" s="48"/>
      <c r="C103" s="48"/>
      <c r="D103" s="48"/>
      <c r="E103" s="48"/>
      <c r="F103" s="48"/>
      <c r="G103" s="48"/>
      <c r="H103" s="48"/>
      <c r="I103" s="48"/>
      <c r="J103" s="48"/>
      <c r="K103" s="48"/>
      <c r="L103" s="48"/>
      <c r="M103" s="48"/>
    </row>
    <row r="104" spans="1:13" ht="12.75">
      <c r="A104" s="48"/>
      <c r="B104" s="48"/>
      <c r="C104" s="48"/>
      <c r="D104" s="48"/>
      <c r="E104" s="48"/>
      <c r="F104" s="48"/>
      <c r="G104" s="48"/>
      <c r="H104" s="48"/>
      <c r="I104" s="48"/>
      <c r="J104" s="48"/>
      <c r="K104" s="48"/>
      <c r="L104" s="48"/>
      <c r="M104" s="48"/>
    </row>
    <row r="105" spans="1:13" ht="12.75">
      <c r="A105" s="48"/>
      <c r="B105" s="48"/>
      <c r="C105" s="48"/>
      <c r="D105" s="48"/>
      <c r="E105" s="48"/>
      <c r="F105" s="48"/>
      <c r="G105" s="48"/>
      <c r="H105" s="48"/>
      <c r="I105" s="48"/>
      <c r="J105" s="48"/>
      <c r="K105" s="48"/>
      <c r="L105" s="48"/>
      <c r="M105" s="48"/>
    </row>
    <row r="106" spans="1:13" ht="12.75">
      <c r="A106" s="48"/>
      <c r="B106" s="48"/>
      <c r="C106" s="48"/>
      <c r="D106" s="48"/>
      <c r="E106" s="48"/>
      <c r="F106" s="48"/>
      <c r="G106" s="48"/>
      <c r="H106" s="48"/>
      <c r="I106" s="48"/>
      <c r="J106" s="48"/>
      <c r="K106" s="48"/>
      <c r="L106" s="48"/>
      <c r="M106" s="48"/>
    </row>
    <row r="107" spans="1:13" ht="12.75">
      <c r="A107" s="48"/>
      <c r="B107" s="48"/>
      <c r="C107" s="48"/>
      <c r="D107" s="48"/>
      <c r="E107" s="48"/>
      <c r="F107" s="48"/>
      <c r="G107" s="48"/>
      <c r="H107" s="48"/>
      <c r="I107" s="48"/>
      <c r="J107" s="48"/>
      <c r="K107" s="48"/>
      <c r="L107" s="48"/>
      <c r="M107" s="48"/>
    </row>
    <row r="108" spans="1:13" ht="12.75">
      <c r="A108" s="48"/>
      <c r="B108" s="48"/>
      <c r="C108" s="48"/>
      <c r="D108" s="48"/>
      <c r="E108" s="48"/>
      <c r="F108" s="48"/>
      <c r="G108" s="48"/>
      <c r="H108" s="48"/>
      <c r="I108" s="48"/>
      <c r="J108" s="48"/>
      <c r="K108" s="48"/>
      <c r="L108" s="48"/>
      <c r="M108" s="48"/>
    </row>
    <row r="109" spans="1:13" ht="12.75">
      <c r="A109" s="48"/>
      <c r="B109" s="48"/>
      <c r="C109" s="48"/>
      <c r="D109" s="48"/>
      <c r="E109" s="48"/>
      <c r="F109" s="48"/>
      <c r="G109" s="48"/>
      <c r="H109" s="48"/>
      <c r="I109" s="48"/>
      <c r="J109" s="48"/>
      <c r="K109" s="48"/>
      <c r="L109" s="48"/>
      <c r="M109" s="48"/>
    </row>
    <row r="110" spans="1:13" ht="12.75">
      <c r="A110" s="48"/>
      <c r="B110" s="48"/>
      <c r="C110" s="48"/>
      <c r="D110" s="48"/>
      <c r="E110" s="48"/>
      <c r="F110" s="48"/>
      <c r="G110" s="48"/>
      <c r="H110" s="48"/>
      <c r="I110" s="48"/>
      <c r="J110" s="48"/>
      <c r="K110" s="48"/>
      <c r="L110" s="48"/>
      <c r="M110" s="48"/>
    </row>
    <row r="111" spans="1:13" ht="12.75">
      <c r="A111" s="48"/>
      <c r="B111" s="48"/>
      <c r="C111" s="48"/>
      <c r="D111" s="48"/>
      <c r="E111" s="48"/>
      <c r="F111" s="48"/>
      <c r="G111" s="48"/>
      <c r="H111" s="48"/>
      <c r="I111" s="48"/>
      <c r="J111" s="48"/>
      <c r="K111" s="48"/>
      <c r="L111" s="48"/>
      <c r="M111" s="48"/>
    </row>
    <row r="112" spans="1:13" ht="12.75">
      <c r="A112" s="48"/>
      <c r="B112" s="48"/>
      <c r="C112" s="48"/>
      <c r="D112" s="48"/>
      <c r="E112" s="48"/>
      <c r="F112" s="48"/>
      <c r="G112" s="48"/>
      <c r="H112" s="48"/>
      <c r="I112" s="48"/>
      <c r="J112" s="48"/>
      <c r="K112" s="48"/>
      <c r="L112" s="48"/>
      <c r="M112" s="48"/>
    </row>
    <row r="113" spans="1:13" ht="12.75">
      <c r="A113" s="48"/>
      <c r="B113" s="48"/>
      <c r="C113" s="48"/>
      <c r="D113" s="48"/>
      <c r="E113" s="48"/>
      <c r="F113" s="48"/>
      <c r="G113" s="48"/>
      <c r="H113" s="48"/>
      <c r="I113" s="48"/>
      <c r="J113" s="48"/>
      <c r="K113" s="48"/>
      <c r="L113" s="48"/>
      <c r="M113" s="48"/>
    </row>
    <row r="114" spans="1:13" ht="12.75">
      <c r="A114" s="48"/>
      <c r="B114" s="48"/>
      <c r="C114" s="48"/>
      <c r="D114" s="48"/>
      <c r="E114" s="48"/>
      <c r="F114" s="48"/>
      <c r="G114" s="48"/>
      <c r="H114" s="48"/>
      <c r="I114" s="48"/>
      <c r="J114" s="48"/>
      <c r="K114" s="48"/>
      <c r="L114" s="48"/>
      <c r="M114" s="48"/>
    </row>
    <row r="115" spans="1:13" ht="12.75">
      <c r="A115" s="48"/>
      <c r="B115" s="48"/>
      <c r="C115" s="48"/>
      <c r="D115" s="48"/>
      <c r="E115" s="48"/>
      <c r="F115" s="48"/>
      <c r="G115" s="48"/>
      <c r="H115" s="48"/>
      <c r="I115" s="48"/>
      <c r="J115" s="48"/>
      <c r="K115" s="48"/>
      <c r="L115" s="48"/>
      <c r="M115" s="48"/>
    </row>
    <row r="116" spans="1:13" ht="12.75">
      <c r="A116" s="48"/>
      <c r="B116" s="48"/>
      <c r="C116" s="48"/>
      <c r="D116" s="48"/>
      <c r="E116" s="48"/>
      <c r="F116" s="48"/>
      <c r="G116" s="48"/>
      <c r="H116" s="48"/>
      <c r="I116" s="48"/>
      <c r="J116" s="48"/>
      <c r="K116" s="48"/>
      <c r="L116" s="48"/>
      <c r="M116" s="48"/>
    </row>
    <row r="117" spans="1:13" ht="12.75">
      <c r="A117" s="48"/>
      <c r="B117" s="48"/>
      <c r="C117" s="48"/>
      <c r="D117" s="48"/>
      <c r="E117" s="48"/>
      <c r="F117" s="48"/>
      <c r="G117" s="48"/>
      <c r="H117" s="48"/>
      <c r="I117" s="48"/>
      <c r="J117" s="48"/>
      <c r="K117" s="48"/>
      <c r="L117" s="48"/>
      <c r="M117" s="48"/>
    </row>
    <row r="118" spans="1:13" ht="12.75">
      <c r="A118" s="48"/>
      <c r="B118" s="48"/>
      <c r="C118" s="48"/>
      <c r="D118" s="48"/>
      <c r="E118" s="48"/>
      <c r="F118" s="48"/>
      <c r="G118" s="48"/>
      <c r="H118" s="48"/>
      <c r="I118" s="48"/>
      <c r="J118" s="48"/>
      <c r="K118" s="48"/>
      <c r="L118" s="48"/>
      <c r="M118" s="48"/>
    </row>
  </sheetData>
  <sheetProtection/>
  <printOptions/>
  <pageMargins left="0.25" right="0.25" top="0.75" bottom="0.75" header="0.3" footer="0.3"/>
  <pageSetup fitToHeight="0"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H6" sqref="H6"/>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39" t="str">
        <f>"Multi-Family Tonnages by Commodity ("&amp;TEXT(A6,"mmmm yyyy")&amp;" through "&amp;TEXT(A17,"mmmm yyyy")&amp;")"</f>
        <v>Multi-Family Tonnages by Commodity (May 2018 through April 2019)</v>
      </c>
      <c r="B1" s="40"/>
    </row>
    <row r="2" spans="1:2" ht="12.75">
      <c r="A2" s="41" t="s">
        <v>59</v>
      </c>
      <c r="B2" s="41"/>
    </row>
    <row r="3" spans="1:14" ht="12.75">
      <c r="A3" s="40"/>
      <c r="B3" s="42"/>
      <c r="C3" s="43" t="s">
        <v>14</v>
      </c>
      <c r="D3" s="43" t="s">
        <v>15</v>
      </c>
      <c r="E3" s="43" t="s">
        <v>26</v>
      </c>
      <c r="F3" s="43" t="s">
        <v>16</v>
      </c>
      <c r="G3" s="43" t="s">
        <v>17</v>
      </c>
      <c r="H3" s="43" t="s">
        <v>18</v>
      </c>
      <c r="I3" s="43" t="s">
        <v>19</v>
      </c>
      <c r="J3" s="43" t="s">
        <v>20</v>
      </c>
      <c r="K3" s="43" t="s">
        <v>21</v>
      </c>
      <c r="L3" s="43" t="s">
        <v>22</v>
      </c>
      <c r="M3" s="43"/>
      <c r="N3" s="43" t="s">
        <v>23</v>
      </c>
    </row>
    <row r="4" spans="1:5" s="45" customFormat="1" ht="12.75">
      <c r="A4" s="44"/>
      <c r="B4" s="44"/>
      <c r="D4" s="46"/>
      <c r="E4" s="46"/>
    </row>
    <row r="5" spans="1:14" ht="12.75">
      <c r="A5" s="47"/>
      <c r="B5" s="48"/>
      <c r="C5" s="49"/>
      <c r="D5" s="49"/>
      <c r="E5" s="49"/>
      <c r="F5" s="49"/>
      <c r="G5" s="49"/>
      <c r="H5" s="49"/>
      <c r="I5" s="49"/>
      <c r="J5" s="49"/>
      <c r="L5" s="48"/>
      <c r="M5" s="45"/>
      <c r="N5" s="49" t="s">
        <v>24</v>
      </c>
    </row>
    <row r="6" spans="1:16" ht="12.75">
      <c r="A6" s="105">
        <f>Multi_Family!$C$6</f>
        <v>43221</v>
      </c>
      <c r="B6" s="48" t="s">
        <v>47</v>
      </c>
      <c r="C6" s="84">
        <f>Multi_Family!C32</f>
        <v>0.27697499999999997</v>
      </c>
      <c r="D6" s="85">
        <f>Multi_Family!C34</f>
        <v>6.529224</v>
      </c>
      <c r="E6" s="84">
        <f>Multi_Family!C35</f>
        <v>0</v>
      </c>
      <c r="F6" s="84">
        <f>Multi_Family!C30</f>
        <v>0.609345</v>
      </c>
      <c r="G6" s="84">
        <f>Multi_Family!C27</f>
        <v>0</v>
      </c>
      <c r="H6" s="150">
        <f>Multi_Family!C65</f>
        <v>19.085423999999993</v>
      </c>
      <c r="I6" s="84">
        <f>Multi_Family!C31/2</f>
        <v>0.8290785</v>
      </c>
      <c r="J6" s="84">
        <f>Multi_Family!C31/2</f>
        <v>0.8290785</v>
      </c>
      <c r="K6" s="84">
        <f>Multi_Family!C28</f>
        <v>6.580926</v>
      </c>
      <c r="L6" s="84">
        <f>Multi_Family!C36</f>
        <v>2.189949000000005</v>
      </c>
      <c r="M6" s="45"/>
      <c r="N6" s="106">
        <f aca="true" t="shared" si="0" ref="N6:N17">SUM(C6:L6)</f>
        <v>36.93</v>
      </c>
      <c r="O6" s="58"/>
      <c r="P6" s="50"/>
    </row>
    <row r="7" spans="1:16" ht="12.75">
      <c r="A7" s="47">
        <f aca="true" t="shared" si="1" ref="A7:A17">EOMONTH(A6,1)</f>
        <v>43281</v>
      </c>
      <c r="B7" s="48" t="s">
        <v>48</v>
      </c>
      <c r="C7" s="84">
        <f>Multi_Family!D32</f>
        <v>0.14617499999999997</v>
      </c>
      <c r="D7" s="85">
        <f>Multi_Family!D34</f>
        <v>3.445832</v>
      </c>
      <c r="E7" s="84">
        <f>Multi_Family!D35</f>
        <v>0</v>
      </c>
      <c r="F7" s="84">
        <f>Multi_Family!D30</f>
        <v>0.321585</v>
      </c>
      <c r="G7" s="84">
        <f>Multi_Family!D27</f>
        <v>0</v>
      </c>
      <c r="H7" s="84">
        <f>Multi_Family!D65</f>
        <v>10.072431999999996</v>
      </c>
      <c r="I7" s="84">
        <f>Multi_Family!D31/2</f>
        <v>0.4375505</v>
      </c>
      <c r="J7" s="84">
        <f>Multi_Family!D31/2</f>
        <v>0.4375505</v>
      </c>
      <c r="K7" s="84">
        <f>Multi_Family!D28</f>
        <v>3.4731179999999995</v>
      </c>
      <c r="L7" s="84">
        <f>Multi_Family!D36</f>
        <v>1.1557570000000024</v>
      </c>
      <c r="M7" s="45"/>
      <c r="N7" s="106">
        <f t="shared" si="0"/>
        <v>19.489999999999995</v>
      </c>
      <c r="P7" s="50"/>
    </row>
    <row r="8" spans="1:16" ht="12.75">
      <c r="A8" s="47">
        <f t="shared" si="1"/>
        <v>43312</v>
      </c>
      <c r="B8" s="48" t="s">
        <v>49</v>
      </c>
      <c r="C8" s="84">
        <f>Multi_Family!E32</f>
        <v>0.251475</v>
      </c>
      <c r="D8" s="85">
        <f>Multi_Family!E34</f>
        <v>5.928104</v>
      </c>
      <c r="E8" s="84">
        <f>Multi_Family!E35</f>
        <v>0</v>
      </c>
      <c r="F8" s="84">
        <f>Multi_Family!E30</f>
        <v>0.5532450000000001</v>
      </c>
      <c r="G8" s="84">
        <f>Multi_Family!E27</f>
        <v>0</v>
      </c>
      <c r="H8" s="84">
        <f>Multi_Family!E65</f>
        <v>17.328303999999996</v>
      </c>
      <c r="I8" s="84">
        <f>Multi_Family!E31/2</f>
        <v>0.7527485</v>
      </c>
      <c r="J8" s="84">
        <f>Multi_Family!E31/2</f>
        <v>0.7527485</v>
      </c>
      <c r="K8" s="84">
        <f>Multi_Family!E28</f>
        <v>5.975046</v>
      </c>
      <c r="L8" s="84">
        <f>Multi_Family!E36</f>
        <v>1.9883290000000045</v>
      </c>
      <c r="M8" s="45"/>
      <c r="N8" s="106">
        <f t="shared" si="0"/>
        <v>33.53</v>
      </c>
      <c r="P8" s="50"/>
    </row>
    <row r="9" spans="1:16" ht="12.75">
      <c r="A9" s="47">
        <f t="shared" si="1"/>
        <v>43343</v>
      </c>
      <c r="B9" s="48" t="s">
        <v>50</v>
      </c>
      <c r="C9" s="84">
        <f>Multi_Family!F32</f>
        <v>0.20205</v>
      </c>
      <c r="D9" s="85">
        <f>Multi_Family!F34</f>
        <v>4.762992000000001</v>
      </c>
      <c r="E9" s="84">
        <f>Multi_Family!F35</f>
        <v>0</v>
      </c>
      <c r="F9" s="84">
        <f>Multi_Family!F30</f>
        <v>0.44451</v>
      </c>
      <c r="G9" s="84">
        <f>Multi_Family!F27</f>
        <v>0</v>
      </c>
      <c r="H9" s="84">
        <f>Multi_Family!F65</f>
        <v>13.922591999999996</v>
      </c>
      <c r="I9" s="84">
        <f>Multi_Family!F31/2</f>
        <v>0.6048030000000001</v>
      </c>
      <c r="J9" s="84">
        <f>Multi_Family!F31/2</f>
        <v>0.6048030000000001</v>
      </c>
      <c r="K9" s="84">
        <f>Multi_Family!F28</f>
        <v>4.800708</v>
      </c>
      <c r="L9" s="84">
        <f>Multi_Family!F36</f>
        <v>1.5975420000000036</v>
      </c>
      <c r="M9" s="45"/>
      <c r="N9" s="106">
        <f t="shared" si="0"/>
        <v>26.94</v>
      </c>
      <c r="P9" s="50"/>
    </row>
    <row r="10" spans="1:16" ht="12.75">
      <c r="A10" s="47">
        <f t="shared" si="1"/>
        <v>43373</v>
      </c>
      <c r="B10" s="48" t="s">
        <v>51</v>
      </c>
      <c r="C10" s="84">
        <f>Multi_Family!G32</f>
        <v>0.19222499999999998</v>
      </c>
      <c r="D10" s="85">
        <f>Multi_Family!G34</f>
        <v>4.531384</v>
      </c>
      <c r="E10" s="84">
        <f>Multi_Family!G35</f>
        <v>0</v>
      </c>
      <c r="F10" s="84">
        <f>Multi_Family!G30</f>
        <v>0.422895</v>
      </c>
      <c r="G10" s="84">
        <f>Multi_Family!G27</f>
        <v>0</v>
      </c>
      <c r="H10" s="84">
        <f>Multi_Family!G65</f>
        <v>13.245583999999994</v>
      </c>
      <c r="I10" s="84">
        <f>Multi_Family!G31/2</f>
        <v>0.5753935</v>
      </c>
      <c r="J10" s="84">
        <f>Multi_Family!G31/2</f>
        <v>0.5753935</v>
      </c>
      <c r="K10" s="84">
        <f>Multi_Family!G28</f>
        <v>4.567266</v>
      </c>
      <c r="L10" s="84">
        <f>Multi_Family!G36</f>
        <v>1.5198590000000032</v>
      </c>
      <c r="M10" s="45"/>
      <c r="N10" s="106">
        <f t="shared" si="0"/>
        <v>25.63</v>
      </c>
      <c r="P10" s="50"/>
    </row>
    <row r="11" spans="1:16" ht="12.75">
      <c r="A11" s="47">
        <f t="shared" si="1"/>
        <v>43404</v>
      </c>
      <c r="B11" s="48" t="s">
        <v>52</v>
      </c>
      <c r="C11" s="84">
        <f>Multi_Family!H32</f>
        <v>0.1989</v>
      </c>
      <c r="D11" s="85">
        <f>Multi_Family!H34</f>
        <v>4.6887360000000005</v>
      </c>
      <c r="E11" s="84">
        <f>Multi_Family!H35</f>
        <v>0</v>
      </c>
      <c r="F11" s="84">
        <f>Multi_Family!H30</f>
        <v>0.43758</v>
      </c>
      <c r="G11" s="84">
        <f>Multi_Family!H27</f>
        <v>0</v>
      </c>
      <c r="H11" s="84">
        <f>Multi_Family!H65</f>
        <v>13.705535999999997</v>
      </c>
      <c r="I11" s="84">
        <f>Multi_Family!H31/2</f>
        <v>0.5953740000000001</v>
      </c>
      <c r="J11" s="84">
        <f>Multi_Family!H31/2</f>
        <v>0.5953740000000001</v>
      </c>
      <c r="K11" s="84">
        <f>Multi_Family!H28</f>
        <v>4.725864</v>
      </c>
      <c r="L11" s="84">
        <f>Multi_Family!H36</f>
        <v>1.5726360000000035</v>
      </c>
      <c r="M11" s="45"/>
      <c r="N11" s="106">
        <f t="shared" si="0"/>
        <v>26.519999999999996</v>
      </c>
      <c r="P11" s="50"/>
    </row>
    <row r="12" spans="1:16" ht="12.75">
      <c r="A12" s="47">
        <f t="shared" si="1"/>
        <v>43434</v>
      </c>
      <c r="B12" s="48" t="s">
        <v>53</v>
      </c>
      <c r="C12" s="84">
        <f>Multi_Family!I32</f>
        <v>0</v>
      </c>
      <c r="D12" s="85">
        <f>Multi_Family!I34</f>
        <v>0</v>
      </c>
      <c r="E12" s="84">
        <f>Multi_Family!I35</f>
        <v>0</v>
      </c>
      <c r="F12" s="84">
        <f>Multi_Family!I30</f>
        <v>0</v>
      </c>
      <c r="G12" s="84">
        <f>Multi_Family!I27</f>
        <v>0</v>
      </c>
      <c r="H12" s="84">
        <f>Multi_Family!I65</f>
        <v>0</v>
      </c>
      <c r="I12" s="84">
        <f>Multi_Family!I31/2</f>
        <v>0</v>
      </c>
      <c r="J12" s="84">
        <f>Multi_Family!I31/2</f>
        <v>0</v>
      </c>
      <c r="K12" s="84">
        <f>Multi_Family!I28</f>
        <v>0</v>
      </c>
      <c r="L12" s="84">
        <f>Multi_Family!I36</f>
        <v>0</v>
      </c>
      <c r="M12" s="45"/>
      <c r="N12" s="106">
        <f t="shared" si="0"/>
        <v>0</v>
      </c>
      <c r="P12" s="50"/>
    </row>
    <row r="13" spans="1:16" ht="12.75">
      <c r="A13" s="47">
        <f t="shared" si="1"/>
        <v>43465</v>
      </c>
      <c r="B13" s="48" t="s">
        <v>54</v>
      </c>
      <c r="C13" s="84">
        <f>Multi_Family!J32</f>
        <v>0</v>
      </c>
      <c r="D13" s="85">
        <f>Multi_Family!J34</f>
        <v>0</v>
      </c>
      <c r="E13" s="84">
        <f>Multi_Family!J35</f>
        <v>0</v>
      </c>
      <c r="F13" s="84">
        <f>Multi_Family!J30</f>
        <v>0</v>
      </c>
      <c r="G13" s="84">
        <f>Multi_Family!J27</f>
        <v>0</v>
      </c>
      <c r="H13" s="84">
        <f>Multi_Family!J65</f>
        <v>0</v>
      </c>
      <c r="I13" s="84">
        <f>Multi_Family!J31/2</f>
        <v>0</v>
      </c>
      <c r="J13" s="84">
        <f>Multi_Family!J31/2</f>
        <v>0</v>
      </c>
      <c r="K13" s="84">
        <f>Multi_Family!J28</f>
        <v>0</v>
      </c>
      <c r="L13" s="84">
        <f>Multi_Family!J36</f>
        <v>0</v>
      </c>
      <c r="M13" s="45"/>
      <c r="N13" s="106">
        <f t="shared" si="0"/>
        <v>0</v>
      </c>
      <c r="P13" s="50"/>
    </row>
    <row r="14" spans="1:16" ht="12.75">
      <c r="A14" s="47">
        <f t="shared" si="1"/>
        <v>43496</v>
      </c>
      <c r="B14" s="48" t="s">
        <v>55</v>
      </c>
      <c r="C14" s="84">
        <f>Multi_Family!K32</f>
        <v>0</v>
      </c>
      <c r="D14" s="85">
        <f>Multi_Family!K34</f>
        <v>0</v>
      </c>
      <c r="E14" s="84">
        <f>Multi_Family!K35</f>
        <v>0</v>
      </c>
      <c r="F14" s="84">
        <f>Multi_Family!K30</f>
        <v>0</v>
      </c>
      <c r="G14" s="84">
        <f>Multi_Family!K27</f>
        <v>0</v>
      </c>
      <c r="H14" s="84">
        <f>Multi_Family!K65</f>
        <v>0</v>
      </c>
      <c r="I14" s="84">
        <f>Multi_Family!K31/2</f>
        <v>0</v>
      </c>
      <c r="J14" s="84">
        <f>Multi_Family!K31/2</f>
        <v>0</v>
      </c>
      <c r="K14" s="84">
        <f>Multi_Family!K28</f>
        <v>0</v>
      </c>
      <c r="L14" s="84">
        <f>Multi_Family!K36</f>
        <v>0</v>
      </c>
      <c r="M14" s="45"/>
      <c r="N14" s="106">
        <f t="shared" si="0"/>
        <v>0</v>
      </c>
      <c r="P14" s="50"/>
    </row>
    <row r="15" spans="1:16" ht="12.75">
      <c r="A15" s="47">
        <f t="shared" si="1"/>
        <v>43524</v>
      </c>
      <c r="B15" s="48" t="s">
        <v>56</v>
      </c>
      <c r="C15" s="84">
        <f>Multi_Family!L32</f>
        <v>0</v>
      </c>
      <c r="D15" s="85">
        <f>Multi_Family!L34</f>
        <v>0</v>
      </c>
      <c r="E15" s="84">
        <f>Multi_Family!L35</f>
        <v>0</v>
      </c>
      <c r="F15" s="84">
        <f>Multi_Family!L30</f>
        <v>0</v>
      </c>
      <c r="G15" s="84">
        <f>Multi_Family!L27</f>
        <v>0</v>
      </c>
      <c r="H15" s="84">
        <f>Multi_Family!L65</f>
        <v>0</v>
      </c>
      <c r="I15" s="84">
        <f>Multi_Family!L31/2</f>
        <v>0</v>
      </c>
      <c r="J15" s="84">
        <f>Multi_Family!L31/2</f>
        <v>0</v>
      </c>
      <c r="K15" s="84">
        <f>Multi_Family!L28</f>
        <v>0</v>
      </c>
      <c r="L15" s="84">
        <f>Multi_Family!L36</f>
        <v>0</v>
      </c>
      <c r="M15" s="45"/>
      <c r="N15" s="106">
        <f t="shared" si="0"/>
        <v>0</v>
      </c>
      <c r="P15" s="50"/>
    </row>
    <row r="16" spans="1:16" ht="12.75">
      <c r="A16" s="47">
        <f t="shared" si="1"/>
        <v>43555</v>
      </c>
      <c r="B16" s="48" t="s">
        <v>57</v>
      </c>
      <c r="C16" s="84">
        <f>Multi_Family!M32</f>
        <v>0</v>
      </c>
      <c r="D16" s="85">
        <f>Multi_Family!M34</f>
        <v>0</v>
      </c>
      <c r="E16" s="84">
        <f>Multi_Family!M35</f>
        <v>0</v>
      </c>
      <c r="F16" s="84">
        <f>Multi_Family!M30</f>
        <v>0</v>
      </c>
      <c r="G16" s="84">
        <f>Multi_Family!M27</f>
        <v>0</v>
      </c>
      <c r="H16" s="84">
        <f>Multi_Family!M65</f>
        <v>0</v>
      </c>
      <c r="I16" s="84">
        <f>Multi_Family!M31/2</f>
        <v>0</v>
      </c>
      <c r="J16" s="84">
        <f>Multi_Family!M31/2</f>
        <v>0</v>
      </c>
      <c r="K16" s="84">
        <f>Multi_Family!M28</f>
        <v>0</v>
      </c>
      <c r="L16" s="84">
        <f>Multi_Family!M36</f>
        <v>0</v>
      </c>
      <c r="M16" s="45"/>
      <c r="N16" s="106">
        <f t="shared" si="0"/>
        <v>0</v>
      </c>
      <c r="P16" s="50"/>
    </row>
    <row r="17" spans="1:16" ht="12.75">
      <c r="A17" s="47">
        <f t="shared" si="1"/>
        <v>43585</v>
      </c>
      <c r="B17" s="48" t="s">
        <v>58</v>
      </c>
      <c r="C17" s="84">
        <f>Multi_Family!N32</f>
        <v>0</v>
      </c>
      <c r="D17" s="85">
        <f>Multi_Family!N34</f>
        <v>0</v>
      </c>
      <c r="E17" s="84">
        <f>Multi_Family!N35</f>
        <v>0</v>
      </c>
      <c r="F17" s="84">
        <f>Multi_Family!N30</f>
        <v>0</v>
      </c>
      <c r="G17" s="84">
        <f>Multi_Family!N27</f>
        <v>0</v>
      </c>
      <c r="H17" s="84">
        <f>Multi_Family!N65</f>
        <v>0</v>
      </c>
      <c r="I17" s="84">
        <f>Multi_Family!N31/2</f>
        <v>0</v>
      </c>
      <c r="J17" s="84">
        <f>Multi_Family!N31/2</f>
        <v>0</v>
      </c>
      <c r="K17" s="84">
        <f>Multi_Family!N28</f>
        <v>0</v>
      </c>
      <c r="L17" s="84">
        <f>Multi_Family!N36</f>
        <v>0</v>
      </c>
      <c r="M17" s="45"/>
      <c r="N17" s="106">
        <f t="shared" si="0"/>
        <v>0</v>
      </c>
      <c r="P17" s="50"/>
    </row>
    <row r="18" spans="1:15" ht="12.75">
      <c r="A18" s="51" t="s">
        <v>25</v>
      </c>
      <c r="B18" s="48"/>
      <c r="C18" s="118">
        <f aca="true" t="shared" si="2" ref="C18:L18">SUM(C6:C17)</f>
        <v>1.2677999999999998</v>
      </c>
      <c r="D18" s="118">
        <f t="shared" si="2"/>
        <v>29.886271999999998</v>
      </c>
      <c r="E18" s="118">
        <f t="shared" si="2"/>
        <v>0</v>
      </c>
      <c r="F18" s="118">
        <f t="shared" si="2"/>
        <v>2.7891600000000003</v>
      </c>
      <c r="G18" s="118">
        <f t="shared" si="2"/>
        <v>0</v>
      </c>
      <c r="H18" s="118">
        <f t="shared" si="2"/>
        <v>87.35987199999997</v>
      </c>
      <c r="I18" s="118">
        <f t="shared" si="2"/>
        <v>3.794948</v>
      </c>
      <c r="J18" s="118">
        <f t="shared" si="2"/>
        <v>3.794948</v>
      </c>
      <c r="K18" s="118">
        <f t="shared" si="2"/>
        <v>30.122928</v>
      </c>
      <c r="L18" s="118">
        <f t="shared" si="2"/>
        <v>10.024072000000022</v>
      </c>
      <c r="M18" s="45"/>
      <c r="N18" s="119">
        <f>SUM(N6:N17)</f>
        <v>169.03999999999996</v>
      </c>
      <c r="O18" s="49"/>
    </row>
    <row r="19" spans="1:14" ht="12.75">
      <c r="A19" s="47"/>
      <c r="B19" s="48"/>
      <c r="C19" s="48"/>
      <c r="D19" s="48"/>
      <c r="E19" s="48"/>
      <c r="F19" s="48"/>
      <c r="G19" s="48"/>
      <c r="H19" s="48"/>
      <c r="I19" s="48"/>
      <c r="J19" s="48"/>
      <c r="K19" s="48"/>
      <c r="L19" s="48"/>
      <c r="M19" s="45"/>
      <c r="N19" s="49"/>
    </row>
    <row r="20" spans="1:14" ht="12.75">
      <c r="A20" s="39"/>
      <c r="B20" s="48"/>
      <c r="C20" s="48"/>
      <c r="D20" s="48"/>
      <c r="E20" s="48"/>
      <c r="F20" s="48"/>
      <c r="G20" s="48"/>
      <c r="H20" s="48"/>
      <c r="I20" s="48"/>
      <c r="J20" s="48"/>
      <c r="K20" s="48"/>
      <c r="L20" s="48"/>
      <c r="M20" s="45"/>
      <c r="N20" s="49"/>
    </row>
    <row r="21" spans="1:14" ht="12.75">
      <c r="A21" s="47"/>
      <c r="B21" s="48"/>
      <c r="C21" s="48"/>
      <c r="D21" s="48"/>
      <c r="E21" s="48"/>
      <c r="F21" s="48"/>
      <c r="G21" s="48"/>
      <c r="H21" s="48"/>
      <c r="I21" s="48"/>
      <c r="J21" s="48"/>
      <c r="K21" s="48"/>
      <c r="L21" s="48"/>
      <c r="M21" s="45"/>
      <c r="N21" s="49"/>
    </row>
    <row r="22" spans="1:14" ht="12.75">
      <c r="A22" s="47"/>
      <c r="B22" s="48"/>
      <c r="C22" s="48"/>
      <c r="D22" s="48"/>
      <c r="E22" s="48"/>
      <c r="F22" s="48"/>
      <c r="G22" s="48"/>
      <c r="H22" s="48"/>
      <c r="I22" s="48"/>
      <c r="J22" s="48"/>
      <c r="K22" s="48"/>
      <c r="L22" s="48"/>
      <c r="M22" s="45"/>
      <c r="N22" s="49"/>
    </row>
    <row r="23" spans="1:14" ht="12.75">
      <c r="A23" s="48"/>
      <c r="B23" s="48"/>
      <c r="C23" s="48"/>
      <c r="D23" s="48"/>
      <c r="E23" s="48"/>
      <c r="F23" s="48"/>
      <c r="G23" s="48"/>
      <c r="H23" s="48"/>
      <c r="I23" s="48"/>
      <c r="J23" s="48"/>
      <c r="K23" s="48"/>
      <c r="L23" s="48"/>
      <c r="M23" s="45"/>
      <c r="N23" s="49"/>
    </row>
    <row r="24" spans="1:14" ht="12.75">
      <c r="A24" s="48"/>
      <c r="B24" s="48"/>
      <c r="C24" s="48"/>
      <c r="D24" s="48"/>
      <c r="E24" s="48"/>
      <c r="F24" s="48"/>
      <c r="G24" s="48"/>
      <c r="H24" s="48"/>
      <c r="I24" s="48"/>
      <c r="J24" s="48"/>
      <c r="K24" s="48"/>
      <c r="L24" s="48"/>
      <c r="M24" s="45"/>
      <c r="N24" s="49"/>
    </row>
    <row r="25" spans="1:14" ht="12.75">
      <c r="A25" s="48"/>
      <c r="B25" s="48"/>
      <c r="C25" s="48"/>
      <c r="E25" s="48"/>
      <c r="F25" s="48"/>
      <c r="G25" s="48"/>
      <c r="H25" s="48"/>
      <c r="I25" s="48"/>
      <c r="J25" s="48"/>
      <c r="K25" s="48"/>
      <c r="L25" s="48"/>
      <c r="M25" s="45"/>
      <c r="N25" s="49"/>
    </row>
    <row r="26" spans="1:14" ht="12.75">
      <c r="A26" s="48"/>
      <c r="B26" s="48"/>
      <c r="C26" s="48"/>
      <c r="D26" s="48"/>
      <c r="E26" s="48"/>
      <c r="F26" s="48"/>
      <c r="G26" s="48"/>
      <c r="H26" s="48"/>
      <c r="I26" s="48"/>
      <c r="J26" s="48"/>
      <c r="K26" s="48"/>
      <c r="L26" s="48"/>
      <c r="M26" s="45"/>
      <c r="N26" s="49"/>
    </row>
    <row r="27" spans="1:14" ht="12.75">
      <c r="A27" s="48"/>
      <c r="B27" s="48"/>
      <c r="C27" s="48"/>
      <c r="D27" s="48"/>
      <c r="E27" s="48"/>
      <c r="F27" s="48"/>
      <c r="G27" s="48"/>
      <c r="H27" s="48"/>
      <c r="I27" s="48"/>
      <c r="J27" s="48"/>
      <c r="K27" s="48"/>
      <c r="L27" s="48"/>
      <c r="M27" s="45"/>
      <c r="N27" s="49"/>
    </row>
    <row r="28" spans="1:14" ht="12.75">
      <c r="A28" s="48"/>
      <c r="B28" s="48"/>
      <c r="C28" s="48"/>
      <c r="D28" s="48"/>
      <c r="E28" s="48"/>
      <c r="F28" s="48"/>
      <c r="G28" s="48"/>
      <c r="H28" s="48"/>
      <c r="I28" s="48"/>
      <c r="J28" s="48"/>
      <c r="K28" s="48"/>
      <c r="L28" s="48"/>
      <c r="M28" s="45"/>
      <c r="N28" s="48"/>
    </row>
    <row r="29" spans="1:14" ht="12.75">
      <c r="A29" s="48"/>
      <c r="B29" s="48"/>
      <c r="C29" s="48"/>
      <c r="D29" s="48"/>
      <c r="E29" s="48"/>
      <c r="F29" s="48"/>
      <c r="G29" s="48"/>
      <c r="H29" s="48"/>
      <c r="I29" s="48"/>
      <c r="J29" s="48"/>
      <c r="K29" s="48"/>
      <c r="L29" s="48"/>
      <c r="M29" s="45"/>
      <c r="N29" s="48"/>
    </row>
    <row r="30" spans="1:14" ht="12.75">
      <c r="A30" s="48"/>
      <c r="B30" s="48"/>
      <c r="C30" s="48"/>
      <c r="D30" s="48"/>
      <c r="E30" s="48"/>
      <c r="F30" s="48"/>
      <c r="G30" s="48"/>
      <c r="H30" s="48"/>
      <c r="I30" s="48"/>
      <c r="J30" s="48"/>
      <c r="K30" s="48"/>
      <c r="L30" s="48"/>
      <c r="M30" s="45"/>
      <c r="N30" s="48"/>
    </row>
    <row r="31" spans="1:14" ht="12.75">
      <c r="A31" s="48"/>
      <c r="B31" s="48"/>
      <c r="C31" s="48"/>
      <c r="D31" s="48"/>
      <c r="E31" s="48"/>
      <c r="F31" s="48"/>
      <c r="G31" s="48"/>
      <c r="H31" s="48"/>
      <c r="I31" s="48"/>
      <c r="J31" s="48"/>
      <c r="K31" s="48"/>
      <c r="L31" s="48"/>
      <c r="M31" s="45"/>
      <c r="N31" s="48"/>
    </row>
    <row r="32" spans="1:14" ht="12.75">
      <c r="A32" s="48"/>
      <c r="B32" s="48"/>
      <c r="C32" s="48"/>
      <c r="D32" s="48"/>
      <c r="E32" s="48"/>
      <c r="F32" s="48"/>
      <c r="G32" s="48"/>
      <c r="H32" s="48"/>
      <c r="I32" s="48"/>
      <c r="J32" s="48"/>
      <c r="K32" s="48"/>
      <c r="L32" s="48"/>
      <c r="M32" s="45"/>
      <c r="N32" s="48"/>
    </row>
    <row r="33" spans="1:14" ht="12.75">
      <c r="A33" s="48"/>
      <c r="B33" s="48"/>
      <c r="C33" s="48"/>
      <c r="D33" s="48"/>
      <c r="E33" s="48"/>
      <c r="F33" s="48"/>
      <c r="G33" s="48"/>
      <c r="H33" s="48"/>
      <c r="I33" s="48"/>
      <c r="J33" s="48"/>
      <c r="K33" s="48"/>
      <c r="L33" s="48"/>
      <c r="M33" s="45"/>
      <c r="N33" s="48"/>
    </row>
    <row r="34" spans="1:14" ht="12.75">
      <c r="A34" s="48"/>
      <c r="B34" s="48"/>
      <c r="C34" s="48"/>
      <c r="D34" s="48"/>
      <c r="E34" s="48"/>
      <c r="F34" s="48"/>
      <c r="G34" s="48"/>
      <c r="H34" s="48"/>
      <c r="I34" s="48"/>
      <c r="J34" s="48"/>
      <c r="K34" s="48"/>
      <c r="L34" s="48"/>
      <c r="M34" s="45"/>
      <c r="N34" s="48"/>
    </row>
    <row r="35" spans="1:14" ht="12.75">
      <c r="A35" s="48"/>
      <c r="B35" s="48"/>
      <c r="C35" s="48"/>
      <c r="D35" s="48"/>
      <c r="E35" s="48"/>
      <c r="F35" s="48"/>
      <c r="G35" s="48"/>
      <c r="H35" s="48"/>
      <c r="I35" s="48"/>
      <c r="J35" s="48"/>
      <c r="K35" s="48"/>
      <c r="L35" s="48"/>
      <c r="M35" s="45"/>
      <c r="N35" s="48"/>
    </row>
    <row r="36" spans="1:14" ht="12.75">
      <c r="A36" s="48"/>
      <c r="B36" s="48"/>
      <c r="C36" s="48"/>
      <c r="D36" s="48"/>
      <c r="E36" s="48"/>
      <c r="F36" s="48"/>
      <c r="G36" s="48"/>
      <c r="H36" s="48"/>
      <c r="I36" s="48"/>
      <c r="J36" s="48"/>
      <c r="K36" s="48"/>
      <c r="L36" s="48"/>
      <c r="M36" s="45"/>
      <c r="N36" s="48"/>
    </row>
    <row r="37" spans="1:14" ht="12.75">
      <c r="A37" s="48"/>
      <c r="B37" s="48"/>
      <c r="C37" s="48"/>
      <c r="D37" s="48"/>
      <c r="E37" s="48"/>
      <c r="F37" s="48"/>
      <c r="G37" s="48"/>
      <c r="H37" s="48"/>
      <c r="I37" s="48"/>
      <c r="J37" s="48"/>
      <c r="K37" s="48"/>
      <c r="L37" s="48"/>
      <c r="M37" s="45"/>
      <c r="N37" s="48"/>
    </row>
    <row r="38" spans="1:14" ht="12.75">
      <c r="A38" s="48"/>
      <c r="B38" s="48"/>
      <c r="C38" s="48"/>
      <c r="D38" s="48"/>
      <c r="E38" s="48"/>
      <c r="F38" s="48"/>
      <c r="G38" s="48"/>
      <c r="H38" s="48"/>
      <c r="I38" s="48"/>
      <c r="J38" s="48"/>
      <c r="K38" s="48"/>
      <c r="L38" s="48"/>
      <c r="M38" s="45"/>
      <c r="N38" s="48"/>
    </row>
    <row r="39" spans="1:14" ht="12.75">
      <c r="A39" s="48"/>
      <c r="B39" s="48"/>
      <c r="C39" s="48"/>
      <c r="D39" s="48"/>
      <c r="E39" s="48"/>
      <c r="F39" s="48"/>
      <c r="G39" s="48"/>
      <c r="H39" s="48"/>
      <c r="I39" s="48"/>
      <c r="J39" s="48"/>
      <c r="K39" s="48"/>
      <c r="L39" s="48"/>
      <c r="M39" s="48"/>
      <c r="N39" s="48"/>
    </row>
    <row r="40" spans="1:14" ht="12.75">
      <c r="A40" s="48"/>
      <c r="B40" s="48"/>
      <c r="C40" s="48"/>
      <c r="D40" s="48"/>
      <c r="E40" s="48"/>
      <c r="F40" s="48"/>
      <c r="G40" s="48"/>
      <c r="H40" s="48"/>
      <c r="I40" s="48"/>
      <c r="J40" s="48"/>
      <c r="K40" s="48"/>
      <c r="L40" s="48"/>
      <c r="M40" s="48"/>
      <c r="N40" s="48"/>
    </row>
    <row r="41" spans="1:14" ht="12.75">
      <c r="A41" s="48"/>
      <c r="B41" s="48"/>
      <c r="C41" s="48"/>
      <c r="D41" s="48"/>
      <c r="E41" s="48"/>
      <c r="F41" s="48"/>
      <c r="G41" s="48"/>
      <c r="H41" s="48"/>
      <c r="I41" s="48"/>
      <c r="J41" s="48"/>
      <c r="K41" s="48"/>
      <c r="L41" s="48"/>
      <c r="M41" s="48"/>
      <c r="N41" s="48"/>
    </row>
    <row r="42" spans="1:14" ht="12.75">
      <c r="A42" s="48"/>
      <c r="B42" s="48"/>
      <c r="C42" s="48"/>
      <c r="D42" s="48"/>
      <c r="E42" s="48"/>
      <c r="F42" s="48"/>
      <c r="G42" s="48"/>
      <c r="H42" s="48"/>
      <c r="I42" s="48"/>
      <c r="J42" s="48"/>
      <c r="K42" s="48"/>
      <c r="L42" s="48"/>
      <c r="M42" s="48"/>
      <c r="N42" s="48"/>
    </row>
    <row r="43" spans="1:14" ht="12.75">
      <c r="A43" s="48"/>
      <c r="B43" s="48"/>
      <c r="C43" s="48"/>
      <c r="D43" s="48"/>
      <c r="E43" s="48"/>
      <c r="F43" s="48"/>
      <c r="G43" s="48"/>
      <c r="H43" s="48"/>
      <c r="I43" s="48"/>
      <c r="J43" s="48"/>
      <c r="K43" s="48"/>
      <c r="L43" s="48"/>
      <c r="M43" s="48"/>
      <c r="N43" s="48"/>
    </row>
    <row r="44" spans="1:14" ht="12.75">
      <c r="A44" s="48"/>
      <c r="B44" s="48"/>
      <c r="C44" s="48"/>
      <c r="D44" s="48"/>
      <c r="E44" s="48"/>
      <c r="F44" s="48"/>
      <c r="G44" s="48"/>
      <c r="H44" s="48"/>
      <c r="I44" s="48"/>
      <c r="J44" s="48"/>
      <c r="K44" s="48"/>
      <c r="L44" s="48"/>
      <c r="M44" s="48"/>
      <c r="N44" s="48"/>
    </row>
    <row r="45" spans="1:14" ht="12.75">
      <c r="A45" s="48"/>
      <c r="B45" s="48"/>
      <c r="C45" s="48"/>
      <c r="D45" s="48"/>
      <c r="E45" s="48"/>
      <c r="F45" s="48"/>
      <c r="G45" s="48"/>
      <c r="H45" s="48"/>
      <c r="I45" s="48"/>
      <c r="J45" s="48"/>
      <c r="K45" s="48"/>
      <c r="L45" s="48"/>
      <c r="M45" s="48"/>
      <c r="N45" s="48"/>
    </row>
    <row r="46" spans="1:14" ht="12.75">
      <c r="A46" s="48"/>
      <c r="B46" s="48"/>
      <c r="C46" s="48"/>
      <c r="D46" s="48"/>
      <c r="E46" s="48"/>
      <c r="F46" s="48"/>
      <c r="G46" s="48"/>
      <c r="H46" s="48"/>
      <c r="I46" s="48"/>
      <c r="J46" s="48"/>
      <c r="K46" s="48"/>
      <c r="L46" s="48"/>
      <c r="M46" s="48"/>
      <c r="N46" s="48"/>
    </row>
    <row r="47" spans="1:14" ht="12.75">
      <c r="A47" s="48"/>
      <c r="B47" s="48"/>
      <c r="C47" s="48"/>
      <c r="D47" s="48"/>
      <c r="E47" s="48"/>
      <c r="F47" s="48"/>
      <c r="G47" s="48"/>
      <c r="H47" s="48"/>
      <c r="I47" s="48"/>
      <c r="J47" s="48"/>
      <c r="K47" s="48"/>
      <c r="L47" s="48"/>
      <c r="M47" s="48"/>
      <c r="N47" s="48"/>
    </row>
    <row r="48" spans="1:14" ht="12.75">
      <c r="A48" s="48"/>
      <c r="B48" s="48"/>
      <c r="C48" s="48"/>
      <c r="D48" s="48"/>
      <c r="E48" s="48"/>
      <c r="F48" s="48"/>
      <c r="G48" s="48"/>
      <c r="H48" s="48"/>
      <c r="I48" s="48"/>
      <c r="J48" s="48"/>
      <c r="K48" s="48"/>
      <c r="L48" s="48"/>
      <c r="M48" s="48"/>
      <c r="N48" s="48"/>
    </row>
    <row r="49" spans="1:14" ht="12.75">
      <c r="A49" s="48"/>
      <c r="B49" s="48"/>
      <c r="C49" s="48"/>
      <c r="D49" s="48"/>
      <c r="E49" s="48"/>
      <c r="F49" s="48"/>
      <c r="G49" s="48"/>
      <c r="H49" s="48"/>
      <c r="I49" s="48"/>
      <c r="J49" s="48"/>
      <c r="K49" s="48"/>
      <c r="L49" s="48"/>
      <c r="M49" s="48"/>
      <c r="N49" s="48"/>
    </row>
    <row r="50" spans="1:14" ht="12.75">
      <c r="A50" s="48"/>
      <c r="B50" s="48"/>
      <c r="C50" s="48"/>
      <c r="D50" s="48"/>
      <c r="E50" s="48"/>
      <c r="F50" s="48"/>
      <c r="G50" s="48"/>
      <c r="H50" s="48"/>
      <c r="I50" s="48"/>
      <c r="J50" s="48"/>
      <c r="K50" s="48"/>
      <c r="L50" s="48"/>
      <c r="M50" s="48"/>
      <c r="N50" s="48"/>
    </row>
    <row r="51" spans="1:14" ht="12.75">
      <c r="A51" s="48"/>
      <c r="B51" s="48"/>
      <c r="C51" s="48"/>
      <c r="D51" s="48"/>
      <c r="E51" s="48"/>
      <c r="F51" s="48"/>
      <c r="G51" s="48"/>
      <c r="H51" s="48"/>
      <c r="I51" s="48"/>
      <c r="J51" s="48"/>
      <c r="K51" s="48"/>
      <c r="L51" s="48"/>
      <c r="M51" s="48"/>
      <c r="N51" s="48"/>
    </row>
    <row r="52" spans="1:14" ht="12.75">
      <c r="A52" s="48"/>
      <c r="B52" s="48"/>
      <c r="C52" s="48"/>
      <c r="D52" s="48"/>
      <c r="E52" s="48"/>
      <c r="F52" s="48"/>
      <c r="G52" s="48"/>
      <c r="H52" s="48"/>
      <c r="I52" s="48"/>
      <c r="J52" s="48"/>
      <c r="K52" s="48"/>
      <c r="L52" s="48"/>
      <c r="M52" s="48"/>
      <c r="N52" s="48"/>
    </row>
    <row r="53" spans="1:14" ht="12.75">
      <c r="A53" s="48"/>
      <c r="B53" s="48"/>
      <c r="C53" s="48"/>
      <c r="D53" s="48"/>
      <c r="E53" s="48"/>
      <c r="F53" s="48"/>
      <c r="G53" s="48"/>
      <c r="H53" s="48"/>
      <c r="I53" s="48"/>
      <c r="J53" s="48"/>
      <c r="K53" s="48"/>
      <c r="L53" s="48"/>
      <c r="M53" s="48"/>
      <c r="N53" s="48"/>
    </row>
    <row r="54" spans="1:14" ht="12.75">
      <c r="A54" s="48"/>
      <c r="B54" s="48"/>
      <c r="C54" s="48"/>
      <c r="D54" s="48"/>
      <c r="E54" s="48"/>
      <c r="F54" s="48"/>
      <c r="G54" s="48"/>
      <c r="H54" s="48"/>
      <c r="I54" s="48"/>
      <c r="J54" s="48"/>
      <c r="K54" s="48"/>
      <c r="L54" s="48"/>
      <c r="M54" s="48"/>
      <c r="N54" s="48"/>
    </row>
    <row r="55" spans="1:14" ht="12.75">
      <c r="A55" s="48"/>
      <c r="B55" s="48"/>
      <c r="C55" s="48"/>
      <c r="D55" s="48"/>
      <c r="E55" s="48"/>
      <c r="F55" s="48"/>
      <c r="G55" s="48"/>
      <c r="H55" s="48"/>
      <c r="I55" s="48"/>
      <c r="J55" s="48"/>
      <c r="K55" s="48"/>
      <c r="L55" s="48"/>
      <c r="M55" s="48"/>
      <c r="N55" s="48"/>
    </row>
    <row r="56" spans="1:14" ht="12.75">
      <c r="A56" s="48"/>
      <c r="B56" s="48"/>
      <c r="C56" s="48"/>
      <c r="D56" s="48"/>
      <c r="E56" s="48"/>
      <c r="F56" s="48"/>
      <c r="G56" s="48"/>
      <c r="H56" s="48"/>
      <c r="I56" s="48"/>
      <c r="J56" s="48"/>
      <c r="K56" s="48"/>
      <c r="L56" s="48"/>
      <c r="M56" s="48"/>
      <c r="N56" s="48"/>
    </row>
    <row r="57" spans="1:14" ht="12.75">
      <c r="A57" s="48"/>
      <c r="B57" s="48"/>
      <c r="C57" s="48"/>
      <c r="D57" s="48"/>
      <c r="E57" s="48"/>
      <c r="F57" s="48"/>
      <c r="G57" s="48"/>
      <c r="H57" s="48"/>
      <c r="I57" s="48"/>
      <c r="J57" s="48"/>
      <c r="K57" s="48"/>
      <c r="L57" s="48"/>
      <c r="M57" s="48"/>
      <c r="N57" s="48"/>
    </row>
    <row r="58" spans="1:14" ht="12.75">
      <c r="A58" s="48"/>
      <c r="B58" s="48"/>
      <c r="C58" s="48"/>
      <c r="D58" s="48"/>
      <c r="E58" s="48"/>
      <c r="F58" s="48"/>
      <c r="G58" s="48"/>
      <c r="H58" s="48"/>
      <c r="I58" s="48"/>
      <c r="J58" s="48"/>
      <c r="K58" s="48"/>
      <c r="L58" s="48"/>
      <c r="M58" s="48"/>
      <c r="N58" s="48"/>
    </row>
    <row r="59" spans="1:14" ht="12.75">
      <c r="A59" s="48"/>
      <c r="B59" s="48"/>
      <c r="C59" s="48"/>
      <c r="D59" s="48"/>
      <c r="E59" s="48"/>
      <c r="F59" s="48"/>
      <c r="G59" s="48"/>
      <c r="H59" s="48"/>
      <c r="I59" s="48"/>
      <c r="J59" s="48"/>
      <c r="K59" s="48"/>
      <c r="L59" s="48"/>
      <c r="M59" s="48"/>
      <c r="N59" s="48"/>
    </row>
    <row r="60" spans="1:14" ht="12.75">
      <c r="A60" s="48"/>
      <c r="B60" s="48"/>
      <c r="C60" s="48"/>
      <c r="D60" s="48"/>
      <c r="E60" s="48"/>
      <c r="F60" s="48"/>
      <c r="G60" s="48"/>
      <c r="H60" s="48"/>
      <c r="I60" s="48"/>
      <c r="J60" s="48"/>
      <c r="K60" s="48"/>
      <c r="L60" s="48"/>
      <c r="M60" s="48"/>
      <c r="N60" s="48"/>
    </row>
    <row r="61" spans="1:14" ht="12.75">
      <c r="A61" s="48"/>
      <c r="B61" s="48"/>
      <c r="C61" s="48"/>
      <c r="D61" s="48"/>
      <c r="E61" s="48"/>
      <c r="F61" s="48"/>
      <c r="G61" s="48"/>
      <c r="H61" s="48"/>
      <c r="I61" s="48"/>
      <c r="J61" s="48"/>
      <c r="K61" s="48"/>
      <c r="L61" s="48"/>
      <c r="M61" s="48"/>
      <c r="N61" s="48"/>
    </row>
    <row r="62" spans="1:14" ht="12.75">
      <c r="A62" s="48"/>
      <c r="B62" s="48"/>
      <c r="C62" s="48"/>
      <c r="D62" s="48"/>
      <c r="E62" s="48"/>
      <c r="F62" s="48"/>
      <c r="G62" s="48"/>
      <c r="H62" s="48"/>
      <c r="I62" s="48"/>
      <c r="J62" s="48"/>
      <c r="K62" s="48"/>
      <c r="L62" s="48"/>
      <c r="M62" s="48"/>
      <c r="N62" s="48"/>
    </row>
    <row r="63" spans="1:14" ht="12.75">
      <c r="A63" s="48"/>
      <c r="B63" s="48"/>
      <c r="C63" s="48"/>
      <c r="D63" s="48"/>
      <c r="E63" s="48"/>
      <c r="F63" s="48"/>
      <c r="G63" s="48"/>
      <c r="H63" s="48"/>
      <c r="I63" s="48"/>
      <c r="J63" s="48"/>
      <c r="K63" s="48"/>
      <c r="L63" s="48"/>
      <c r="M63" s="48"/>
      <c r="N63" s="48"/>
    </row>
    <row r="64" spans="1:14" ht="12.75">
      <c r="A64" s="48"/>
      <c r="B64" s="48"/>
      <c r="C64" s="48"/>
      <c r="D64" s="48"/>
      <c r="E64" s="48"/>
      <c r="F64" s="48"/>
      <c r="G64" s="48"/>
      <c r="H64" s="48"/>
      <c r="I64" s="48"/>
      <c r="J64" s="48"/>
      <c r="K64" s="48"/>
      <c r="L64" s="48"/>
      <c r="M64" s="48"/>
      <c r="N64" s="48"/>
    </row>
    <row r="65" spans="1:14" ht="12.75">
      <c r="A65" s="48"/>
      <c r="B65" s="48"/>
      <c r="C65" s="48"/>
      <c r="D65" s="48"/>
      <c r="E65" s="48"/>
      <c r="F65" s="48"/>
      <c r="G65" s="48"/>
      <c r="H65" s="48"/>
      <c r="I65" s="48"/>
      <c r="J65" s="48"/>
      <c r="K65" s="48"/>
      <c r="L65" s="48"/>
      <c r="M65" s="48"/>
      <c r="N65" s="48"/>
    </row>
    <row r="66" spans="1:14" ht="12.75">
      <c r="A66" s="48"/>
      <c r="B66" s="48"/>
      <c r="C66" s="48"/>
      <c r="D66" s="48"/>
      <c r="E66" s="48"/>
      <c r="F66" s="48"/>
      <c r="G66" s="48"/>
      <c r="H66" s="48"/>
      <c r="I66" s="48"/>
      <c r="J66" s="48"/>
      <c r="K66" s="48"/>
      <c r="L66" s="48"/>
      <c r="M66" s="48"/>
      <c r="N66" s="48"/>
    </row>
    <row r="67" spans="1:14" ht="12.75">
      <c r="A67" s="48"/>
      <c r="B67" s="48"/>
      <c r="C67" s="48"/>
      <c r="D67" s="48"/>
      <c r="E67" s="48"/>
      <c r="F67" s="48"/>
      <c r="G67" s="48"/>
      <c r="H67" s="48"/>
      <c r="I67" s="48"/>
      <c r="J67" s="48"/>
      <c r="K67" s="48"/>
      <c r="L67" s="48"/>
      <c r="M67" s="48"/>
      <c r="N67" s="48"/>
    </row>
    <row r="68" spans="1:14" ht="12.75">
      <c r="A68" s="48"/>
      <c r="B68" s="48"/>
      <c r="C68" s="48"/>
      <c r="D68" s="48"/>
      <c r="E68" s="48"/>
      <c r="F68" s="48"/>
      <c r="G68" s="48"/>
      <c r="H68" s="48"/>
      <c r="I68" s="48"/>
      <c r="J68" s="48"/>
      <c r="K68" s="48"/>
      <c r="L68" s="48"/>
      <c r="M68" s="48"/>
      <c r="N68" s="48"/>
    </row>
    <row r="69" spans="1:14" ht="12.75">
      <c r="A69" s="48"/>
      <c r="B69" s="48"/>
      <c r="C69" s="48"/>
      <c r="D69" s="48"/>
      <c r="E69" s="48"/>
      <c r="F69" s="48"/>
      <c r="G69" s="48"/>
      <c r="H69" s="48"/>
      <c r="I69" s="48"/>
      <c r="J69" s="48"/>
      <c r="K69" s="48"/>
      <c r="L69" s="48"/>
      <c r="M69" s="48"/>
      <c r="N69" s="48"/>
    </row>
    <row r="70" spans="1:14" ht="12.75">
      <c r="A70" s="48"/>
      <c r="B70" s="48"/>
      <c r="C70" s="48"/>
      <c r="D70" s="48"/>
      <c r="E70" s="48"/>
      <c r="F70" s="48"/>
      <c r="G70" s="48"/>
      <c r="H70" s="48"/>
      <c r="I70" s="48"/>
      <c r="J70" s="48"/>
      <c r="K70" s="48"/>
      <c r="L70" s="48"/>
      <c r="M70" s="48"/>
      <c r="N70" s="48"/>
    </row>
    <row r="71" spans="1:14" ht="12.75">
      <c r="A71" s="48"/>
      <c r="B71" s="48"/>
      <c r="C71" s="48"/>
      <c r="D71" s="48"/>
      <c r="E71" s="48"/>
      <c r="F71" s="48"/>
      <c r="G71" s="48"/>
      <c r="H71" s="48"/>
      <c r="I71" s="48"/>
      <c r="J71" s="48"/>
      <c r="K71" s="48"/>
      <c r="L71" s="48"/>
      <c r="M71" s="48"/>
      <c r="N71" s="48"/>
    </row>
    <row r="72" spans="1:14" ht="12.75">
      <c r="A72" s="48"/>
      <c r="B72" s="48"/>
      <c r="C72" s="48"/>
      <c r="D72" s="48"/>
      <c r="E72" s="48"/>
      <c r="F72" s="48"/>
      <c r="G72" s="48"/>
      <c r="H72" s="48"/>
      <c r="I72" s="48"/>
      <c r="J72" s="48"/>
      <c r="K72" s="48"/>
      <c r="L72" s="48"/>
      <c r="M72" s="48"/>
      <c r="N72" s="48"/>
    </row>
    <row r="73" spans="1:14" ht="12.75">
      <c r="A73" s="48"/>
      <c r="B73" s="48"/>
      <c r="C73" s="48"/>
      <c r="D73" s="48"/>
      <c r="E73" s="48"/>
      <c r="F73" s="48"/>
      <c r="G73" s="48"/>
      <c r="H73" s="48"/>
      <c r="I73" s="48"/>
      <c r="J73" s="48"/>
      <c r="K73" s="48"/>
      <c r="L73" s="48"/>
      <c r="M73" s="48"/>
      <c r="N73" s="48"/>
    </row>
    <row r="74" spans="1:14" ht="12.75">
      <c r="A74" s="48"/>
      <c r="B74" s="48"/>
      <c r="C74" s="48"/>
      <c r="D74" s="48"/>
      <c r="E74" s="48"/>
      <c r="F74" s="48"/>
      <c r="G74" s="48"/>
      <c r="H74" s="48"/>
      <c r="I74" s="48"/>
      <c r="J74" s="48"/>
      <c r="K74" s="48"/>
      <c r="L74" s="48"/>
      <c r="M74" s="48"/>
      <c r="N74" s="48"/>
    </row>
    <row r="75" spans="1:14" ht="12.75">
      <c r="A75" s="48"/>
      <c r="B75" s="48"/>
      <c r="C75" s="48"/>
      <c r="D75" s="48"/>
      <c r="E75" s="48"/>
      <c r="F75" s="48"/>
      <c r="G75" s="48"/>
      <c r="H75" s="48"/>
      <c r="I75" s="48"/>
      <c r="J75" s="48"/>
      <c r="K75" s="48"/>
      <c r="L75" s="48"/>
      <c r="M75" s="48"/>
      <c r="N75" s="48"/>
    </row>
    <row r="76" spans="1:14" ht="12.75">
      <c r="A76" s="48"/>
      <c r="B76" s="48"/>
      <c r="C76" s="48"/>
      <c r="D76" s="48"/>
      <c r="E76" s="48"/>
      <c r="F76" s="48"/>
      <c r="G76" s="48"/>
      <c r="H76" s="48"/>
      <c r="I76" s="48"/>
      <c r="J76" s="48"/>
      <c r="K76" s="48"/>
      <c r="L76" s="48"/>
      <c r="M76" s="48"/>
      <c r="N76" s="48"/>
    </row>
    <row r="77" spans="1:14" ht="12.75">
      <c r="A77" s="48"/>
      <c r="B77" s="48"/>
      <c r="C77" s="48"/>
      <c r="D77" s="48"/>
      <c r="E77" s="48"/>
      <c r="F77" s="48"/>
      <c r="G77" s="48"/>
      <c r="H77" s="48"/>
      <c r="I77" s="48"/>
      <c r="J77" s="48"/>
      <c r="K77" s="48"/>
      <c r="L77" s="48"/>
      <c r="M77" s="48"/>
      <c r="N77" s="48"/>
    </row>
    <row r="78" spans="1:14" ht="12.75">
      <c r="A78" s="48"/>
      <c r="B78" s="48"/>
      <c r="C78" s="48"/>
      <c r="D78" s="48"/>
      <c r="E78" s="48"/>
      <c r="F78" s="48"/>
      <c r="G78" s="48"/>
      <c r="H78" s="48"/>
      <c r="I78" s="48"/>
      <c r="J78" s="48"/>
      <c r="K78" s="48"/>
      <c r="L78" s="48"/>
      <c r="M78" s="48"/>
      <c r="N78" s="48"/>
    </row>
    <row r="79" spans="1:14" ht="12.75">
      <c r="A79" s="48"/>
      <c r="B79" s="48"/>
      <c r="C79" s="48"/>
      <c r="D79" s="48"/>
      <c r="E79" s="48"/>
      <c r="F79" s="48"/>
      <c r="G79" s="48"/>
      <c r="H79" s="48"/>
      <c r="I79" s="48"/>
      <c r="J79" s="48"/>
      <c r="K79" s="48"/>
      <c r="L79" s="48"/>
      <c r="M79" s="48"/>
      <c r="N79" s="48"/>
    </row>
    <row r="80" spans="1:14" ht="12.75">
      <c r="A80" s="48"/>
      <c r="B80" s="48"/>
      <c r="C80" s="48"/>
      <c r="D80" s="48"/>
      <c r="E80" s="48"/>
      <c r="F80" s="48"/>
      <c r="G80" s="48"/>
      <c r="H80" s="48"/>
      <c r="I80" s="48"/>
      <c r="J80" s="48"/>
      <c r="K80" s="48"/>
      <c r="L80" s="48"/>
      <c r="M80" s="48"/>
      <c r="N80" s="48"/>
    </row>
    <row r="81" spans="1:14" ht="12.75">
      <c r="A81" s="48"/>
      <c r="B81" s="48"/>
      <c r="C81" s="48"/>
      <c r="D81" s="48"/>
      <c r="E81" s="48"/>
      <c r="F81" s="48"/>
      <c r="G81" s="48"/>
      <c r="H81" s="48"/>
      <c r="I81" s="48"/>
      <c r="J81" s="48"/>
      <c r="K81" s="48"/>
      <c r="L81" s="48"/>
      <c r="M81" s="48"/>
      <c r="N81" s="48"/>
    </row>
    <row r="82" spans="1:14" ht="12.75">
      <c r="A82" s="48"/>
      <c r="B82" s="48"/>
      <c r="C82" s="48"/>
      <c r="D82" s="48"/>
      <c r="E82" s="48"/>
      <c r="F82" s="48"/>
      <c r="G82" s="48"/>
      <c r="H82" s="48"/>
      <c r="I82" s="48"/>
      <c r="J82" s="48"/>
      <c r="K82" s="48"/>
      <c r="L82" s="48"/>
      <c r="M82" s="48"/>
      <c r="N82" s="48"/>
    </row>
    <row r="83" spans="1:14" ht="12.75">
      <c r="A83" s="48"/>
      <c r="B83" s="48"/>
      <c r="C83" s="48"/>
      <c r="D83" s="48"/>
      <c r="E83" s="48"/>
      <c r="F83" s="48"/>
      <c r="G83" s="48"/>
      <c r="H83" s="48"/>
      <c r="I83" s="48"/>
      <c r="J83" s="48"/>
      <c r="K83" s="48"/>
      <c r="L83" s="48"/>
      <c r="M83" s="48"/>
      <c r="N83" s="48"/>
    </row>
    <row r="84" spans="1:14" ht="12.75">
      <c r="A84" s="48"/>
      <c r="B84" s="48"/>
      <c r="C84" s="48"/>
      <c r="D84" s="48"/>
      <c r="E84" s="48"/>
      <c r="F84" s="48"/>
      <c r="G84" s="48"/>
      <c r="H84" s="48"/>
      <c r="I84" s="48"/>
      <c r="J84" s="48"/>
      <c r="K84" s="48"/>
      <c r="L84" s="48"/>
      <c r="M84" s="48"/>
      <c r="N84" s="48"/>
    </row>
    <row r="85" spans="1:14" ht="12.75">
      <c r="A85" s="48"/>
      <c r="B85" s="48"/>
      <c r="C85" s="48"/>
      <c r="D85" s="48"/>
      <c r="E85" s="48"/>
      <c r="F85" s="48"/>
      <c r="G85" s="48"/>
      <c r="H85" s="48"/>
      <c r="I85" s="48"/>
      <c r="J85" s="48"/>
      <c r="K85" s="48"/>
      <c r="L85" s="48"/>
      <c r="M85" s="48"/>
      <c r="N85" s="48"/>
    </row>
    <row r="86" spans="1:14" ht="12.75">
      <c r="A86" s="48"/>
      <c r="B86" s="48"/>
      <c r="C86" s="48"/>
      <c r="D86" s="48"/>
      <c r="E86" s="48"/>
      <c r="F86" s="48"/>
      <c r="G86" s="48"/>
      <c r="H86" s="48"/>
      <c r="I86" s="48"/>
      <c r="J86" s="48"/>
      <c r="K86" s="48"/>
      <c r="L86" s="48"/>
      <c r="M86" s="48"/>
      <c r="N86" s="48"/>
    </row>
    <row r="87" spans="1:14" ht="12.75">
      <c r="A87" s="48"/>
      <c r="B87" s="48"/>
      <c r="C87" s="48"/>
      <c r="D87" s="48"/>
      <c r="E87" s="48"/>
      <c r="F87" s="48"/>
      <c r="G87" s="48"/>
      <c r="H87" s="48"/>
      <c r="I87" s="48"/>
      <c r="J87" s="48"/>
      <c r="K87" s="48"/>
      <c r="L87" s="48"/>
      <c r="M87" s="48"/>
      <c r="N87" s="48"/>
    </row>
    <row r="88" spans="1:14" ht="12.75">
      <c r="A88" s="48"/>
      <c r="B88" s="48"/>
      <c r="C88" s="48"/>
      <c r="D88" s="48"/>
      <c r="E88" s="48"/>
      <c r="F88" s="48"/>
      <c r="G88" s="48"/>
      <c r="H88" s="48"/>
      <c r="I88" s="48"/>
      <c r="J88" s="48"/>
      <c r="K88" s="48"/>
      <c r="L88" s="48"/>
      <c r="M88" s="48"/>
      <c r="N88" s="48"/>
    </row>
    <row r="89" spans="1:14" ht="12.75">
      <c r="A89" s="48"/>
      <c r="B89" s="48"/>
      <c r="C89" s="48"/>
      <c r="D89" s="48"/>
      <c r="E89" s="48"/>
      <c r="F89" s="48"/>
      <c r="G89" s="48"/>
      <c r="H89" s="48"/>
      <c r="I89" s="48"/>
      <c r="J89" s="48"/>
      <c r="K89" s="48"/>
      <c r="L89" s="48"/>
      <c r="M89" s="48"/>
      <c r="N89" s="48"/>
    </row>
    <row r="90" spans="1:14" ht="12.75">
      <c r="A90" s="48"/>
      <c r="B90" s="48"/>
      <c r="C90" s="48"/>
      <c r="D90" s="48"/>
      <c r="E90" s="48"/>
      <c r="F90" s="48"/>
      <c r="G90" s="48"/>
      <c r="H90" s="48"/>
      <c r="I90" s="48"/>
      <c r="J90" s="48"/>
      <c r="K90" s="48"/>
      <c r="L90" s="48"/>
      <c r="M90" s="48"/>
      <c r="N90" s="48"/>
    </row>
    <row r="91" spans="1:14" ht="12.75">
      <c r="A91" s="48"/>
      <c r="B91" s="48"/>
      <c r="C91" s="48"/>
      <c r="D91" s="48"/>
      <c r="E91" s="48"/>
      <c r="F91" s="48"/>
      <c r="G91" s="48"/>
      <c r="H91" s="48"/>
      <c r="I91" s="48"/>
      <c r="J91" s="48"/>
      <c r="K91" s="48"/>
      <c r="L91" s="48"/>
      <c r="M91" s="48"/>
      <c r="N91" s="48"/>
    </row>
    <row r="92" spans="1:14" ht="12.75">
      <c r="A92" s="48"/>
      <c r="B92" s="48"/>
      <c r="C92" s="48"/>
      <c r="D92" s="48"/>
      <c r="E92" s="48"/>
      <c r="F92" s="48"/>
      <c r="G92" s="48"/>
      <c r="H92" s="48"/>
      <c r="I92" s="48"/>
      <c r="J92" s="48"/>
      <c r="K92" s="48"/>
      <c r="L92" s="48"/>
      <c r="M92" s="48"/>
      <c r="N92" s="48"/>
    </row>
    <row r="93" spans="1:14" ht="12.75">
      <c r="A93" s="48"/>
      <c r="B93" s="48"/>
      <c r="C93" s="48"/>
      <c r="D93" s="48"/>
      <c r="E93" s="48"/>
      <c r="F93" s="48"/>
      <c r="G93" s="48"/>
      <c r="H93" s="48"/>
      <c r="I93" s="48"/>
      <c r="J93" s="48"/>
      <c r="K93" s="48"/>
      <c r="L93" s="48"/>
      <c r="M93" s="48"/>
      <c r="N93" s="48"/>
    </row>
    <row r="94" spans="1:14" ht="12.75">
      <c r="A94" s="48"/>
      <c r="B94" s="48"/>
      <c r="C94" s="48"/>
      <c r="D94" s="48"/>
      <c r="E94" s="48"/>
      <c r="F94" s="48"/>
      <c r="G94" s="48"/>
      <c r="H94" s="48"/>
      <c r="I94" s="48"/>
      <c r="J94" s="48"/>
      <c r="K94" s="48"/>
      <c r="L94" s="48"/>
      <c r="M94" s="48"/>
      <c r="N94" s="48"/>
    </row>
    <row r="95" spans="1:14" ht="12.75">
      <c r="A95" s="48"/>
      <c r="B95" s="48"/>
      <c r="C95" s="48"/>
      <c r="D95" s="48"/>
      <c r="E95" s="48"/>
      <c r="F95" s="48"/>
      <c r="G95" s="48"/>
      <c r="H95" s="48"/>
      <c r="I95" s="48"/>
      <c r="J95" s="48"/>
      <c r="K95" s="48"/>
      <c r="L95" s="48"/>
      <c r="M95" s="48"/>
      <c r="N95" s="48"/>
    </row>
    <row r="96" spans="1:14" ht="12.75">
      <c r="A96" s="48"/>
      <c r="B96" s="48"/>
      <c r="C96" s="48"/>
      <c r="D96" s="48"/>
      <c r="E96" s="48"/>
      <c r="F96" s="48"/>
      <c r="G96" s="48"/>
      <c r="H96" s="48"/>
      <c r="I96" s="48"/>
      <c r="J96" s="48"/>
      <c r="K96" s="48"/>
      <c r="L96" s="48"/>
      <c r="M96" s="48"/>
      <c r="N96" s="48"/>
    </row>
    <row r="97" spans="1:14" ht="12.75">
      <c r="A97" s="48"/>
      <c r="B97" s="48"/>
      <c r="C97" s="48"/>
      <c r="D97" s="48"/>
      <c r="E97" s="48"/>
      <c r="F97" s="48"/>
      <c r="G97" s="48"/>
      <c r="H97" s="48"/>
      <c r="I97" s="48"/>
      <c r="J97" s="48"/>
      <c r="K97" s="48"/>
      <c r="L97" s="48"/>
      <c r="M97" s="48"/>
      <c r="N97" s="48"/>
    </row>
    <row r="98" spans="1:14" ht="12.75">
      <c r="A98" s="48"/>
      <c r="B98" s="48"/>
      <c r="C98" s="48"/>
      <c r="D98" s="48"/>
      <c r="E98" s="48"/>
      <c r="F98" s="48"/>
      <c r="G98" s="48"/>
      <c r="H98" s="48"/>
      <c r="I98" s="48"/>
      <c r="J98" s="48"/>
      <c r="K98" s="48"/>
      <c r="L98" s="48"/>
      <c r="M98" s="48"/>
      <c r="N98" s="48"/>
    </row>
    <row r="99" spans="1:14" ht="12.75">
      <c r="A99" s="48"/>
      <c r="B99" s="48"/>
      <c r="C99" s="48"/>
      <c r="D99" s="48"/>
      <c r="E99" s="48"/>
      <c r="F99" s="48"/>
      <c r="G99" s="48"/>
      <c r="H99" s="48"/>
      <c r="I99" s="48"/>
      <c r="J99" s="48"/>
      <c r="K99" s="48"/>
      <c r="L99" s="48"/>
      <c r="M99" s="48"/>
      <c r="N99" s="48"/>
    </row>
    <row r="100" spans="1:14" ht="12.75">
      <c r="A100" s="48"/>
      <c r="B100" s="48"/>
      <c r="C100" s="48"/>
      <c r="D100" s="48"/>
      <c r="E100" s="48"/>
      <c r="F100" s="48"/>
      <c r="G100" s="48"/>
      <c r="H100" s="48"/>
      <c r="I100" s="48"/>
      <c r="J100" s="48"/>
      <c r="K100" s="48"/>
      <c r="L100" s="48"/>
      <c r="M100" s="48"/>
      <c r="N100" s="48"/>
    </row>
    <row r="101" spans="1:14" ht="12.75">
      <c r="A101" s="48"/>
      <c r="B101" s="48"/>
      <c r="C101" s="48"/>
      <c r="D101" s="48"/>
      <c r="E101" s="48"/>
      <c r="F101" s="48"/>
      <c r="G101" s="48"/>
      <c r="H101" s="48"/>
      <c r="I101" s="48"/>
      <c r="J101" s="48"/>
      <c r="K101" s="48"/>
      <c r="L101" s="48"/>
      <c r="M101" s="48"/>
      <c r="N101" s="48"/>
    </row>
    <row r="102" spans="1:14" ht="12.75">
      <c r="A102" s="48"/>
      <c r="B102" s="48"/>
      <c r="C102" s="48"/>
      <c r="D102" s="48"/>
      <c r="E102" s="48"/>
      <c r="F102" s="48"/>
      <c r="G102" s="48"/>
      <c r="H102" s="48"/>
      <c r="I102" s="48"/>
      <c r="J102" s="48"/>
      <c r="K102" s="48"/>
      <c r="L102" s="48"/>
      <c r="M102" s="48"/>
      <c r="N102" s="48"/>
    </row>
    <row r="103" spans="1:14" ht="12.75">
      <c r="A103" s="48"/>
      <c r="B103" s="48"/>
      <c r="C103" s="48"/>
      <c r="D103" s="48"/>
      <c r="E103" s="48"/>
      <c r="F103" s="48"/>
      <c r="G103" s="48"/>
      <c r="H103" s="48"/>
      <c r="I103" s="48"/>
      <c r="J103" s="48"/>
      <c r="K103" s="48"/>
      <c r="L103" s="48"/>
      <c r="M103" s="48"/>
      <c r="N103" s="48"/>
    </row>
    <row r="104" spans="1:14" ht="12.75">
      <c r="A104" s="48"/>
      <c r="B104" s="48"/>
      <c r="C104" s="48"/>
      <c r="D104" s="48"/>
      <c r="E104" s="48"/>
      <c r="F104" s="48"/>
      <c r="G104" s="48"/>
      <c r="H104" s="48"/>
      <c r="I104" s="48"/>
      <c r="J104" s="48"/>
      <c r="K104" s="48"/>
      <c r="L104" s="48"/>
      <c r="M104" s="48"/>
      <c r="N104" s="48"/>
    </row>
    <row r="105" spans="1:14" ht="12.75">
      <c r="A105" s="48"/>
      <c r="B105" s="48"/>
      <c r="C105" s="48"/>
      <c r="D105" s="48"/>
      <c r="E105" s="48"/>
      <c r="F105" s="48"/>
      <c r="G105" s="48"/>
      <c r="H105" s="48"/>
      <c r="I105" s="48"/>
      <c r="J105" s="48"/>
      <c r="K105" s="48"/>
      <c r="L105" s="48"/>
      <c r="M105" s="48"/>
      <c r="N105" s="48"/>
    </row>
    <row r="106" spans="1:14" ht="12.75">
      <c r="A106" s="48"/>
      <c r="B106" s="48"/>
      <c r="C106" s="48"/>
      <c r="D106" s="48"/>
      <c r="E106" s="48"/>
      <c r="F106" s="48"/>
      <c r="G106" s="48"/>
      <c r="H106" s="48"/>
      <c r="I106" s="48"/>
      <c r="J106" s="48"/>
      <c r="K106" s="48"/>
      <c r="L106" s="48"/>
      <c r="M106" s="48"/>
      <c r="N106" s="48"/>
    </row>
    <row r="107" spans="1:14" ht="12.75">
      <c r="A107" s="48"/>
      <c r="B107" s="48"/>
      <c r="C107" s="48"/>
      <c r="D107" s="48"/>
      <c r="E107" s="48"/>
      <c r="F107" s="48"/>
      <c r="G107" s="48"/>
      <c r="H107" s="48"/>
      <c r="I107" s="48"/>
      <c r="J107" s="48"/>
      <c r="K107" s="48"/>
      <c r="L107" s="48"/>
      <c r="M107" s="48"/>
      <c r="N107" s="48"/>
    </row>
    <row r="108" spans="1:14" ht="12.75">
      <c r="A108" s="48"/>
      <c r="B108" s="48"/>
      <c r="C108" s="48"/>
      <c r="D108" s="48"/>
      <c r="E108" s="48"/>
      <c r="F108" s="48"/>
      <c r="G108" s="48"/>
      <c r="H108" s="48"/>
      <c r="I108" s="48"/>
      <c r="J108" s="48"/>
      <c r="K108" s="48"/>
      <c r="L108" s="48"/>
      <c r="M108" s="48"/>
      <c r="N108" s="48"/>
    </row>
    <row r="109" spans="1:14" ht="12.75">
      <c r="A109" s="48"/>
      <c r="B109" s="48"/>
      <c r="C109" s="48"/>
      <c r="D109" s="48"/>
      <c r="E109" s="48"/>
      <c r="F109" s="48"/>
      <c r="G109" s="48"/>
      <c r="H109" s="48"/>
      <c r="I109" s="48"/>
      <c r="J109" s="48"/>
      <c r="K109" s="48"/>
      <c r="L109" s="48"/>
      <c r="M109" s="48"/>
      <c r="N109" s="48"/>
    </row>
    <row r="110" spans="1:14" ht="12.75">
      <c r="A110" s="48"/>
      <c r="B110" s="48"/>
      <c r="C110" s="48"/>
      <c r="D110" s="48"/>
      <c r="E110" s="48"/>
      <c r="F110" s="48"/>
      <c r="G110" s="48"/>
      <c r="H110" s="48"/>
      <c r="I110" s="48"/>
      <c r="J110" s="48"/>
      <c r="K110" s="48"/>
      <c r="L110" s="48"/>
      <c r="M110" s="48"/>
      <c r="N110" s="48"/>
    </row>
    <row r="111" spans="1:14" ht="12.75">
      <c r="A111" s="48"/>
      <c r="B111" s="48"/>
      <c r="C111" s="48"/>
      <c r="D111" s="48"/>
      <c r="E111" s="48"/>
      <c r="F111" s="48"/>
      <c r="G111" s="48"/>
      <c r="H111" s="48"/>
      <c r="I111" s="48"/>
      <c r="J111" s="48"/>
      <c r="K111" s="48"/>
      <c r="L111" s="48"/>
      <c r="M111" s="48"/>
      <c r="N111" s="48"/>
    </row>
    <row r="112" spans="1:14" ht="12.75">
      <c r="A112" s="48"/>
      <c r="B112" s="48"/>
      <c r="C112" s="48"/>
      <c r="D112" s="48"/>
      <c r="E112" s="48"/>
      <c r="F112" s="48"/>
      <c r="G112" s="48"/>
      <c r="H112" s="48"/>
      <c r="I112" s="48"/>
      <c r="J112" s="48"/>
      <c r="K112" s="48"/>
      <c r="L112" s="48"/>
      <c r="M112" s="48"/>
      <c r="N112" s="48"/>
    </row>
    <row r="113" spans="1:14" ht="12.75">
      <c r="A113" s="48"/>
      <c r="B113" s="48"/>
      <c r="C113" s="48"/>
      <c r="D113" s="48"/>
      <c r="E113" s="48"/>
      <c r="F113" s="48"/>
      <c r="G113" s="48"/>
      <c r="H113" s="48"/>
      <c r="I113" s="48"/>
      <c r="J113" s="48"/>
      <c r="K113" s="48"/>
      <c r="L113" s="48"/>
      <c r="M113" s="48"/>
      <c r="N113" s="48"/>
    </row>
    <row r="114" spans="1:14" ht="12.75">
      <c r="A114" s="48"/>
      <c r="B114" s="48"/>
      <c r="C114" s="48"/>
      <c r="D114" s="48"/>
      <c r="E114" s="48"/>
      <c r="F114" s="48"/>
      <c r="G114" s="48"/>
      <c r="H114" s="48"/>
      <c r="I114" s="48"/>
      <c r="J114" s="48"/>
      <c r="K114" s="48"/>
      <c r="L114" s="48"/>
      <c r="M114" s="48"/>
      <c r="N114" s="48"/>
    </row>
    <row r="115" spans="1:14" ht="12.75">
      <c r="A115" s="48"/>
      <c r="B115" s="48"/>
      <c r="C115" s="48"/>
      <c r="D115" s="48"/>
      <c r="E115" s="48"/>
      <c r="F115" s="48"/>
      <c r="G115" s="48"/>
      <c r="H115" s="48"/>
      <c r="I115" s="48"/>
      <c r="J115" s="48"/>
      <c r="K115" s="48"/>
      <c r="L115" s="48"/>
      <c r="M115" s="48"/>
      <c r="N115" s="48"/>
    </row>
    <row r="116" spans="1:14" ht="12.75">
      <c r="A116" s="48"/>
      <c r="B116" s="48"/>
      <c r="C116" s="48"/>
      <c r="D116" s="48"/>
      <c r="E116" s="48"/>
      <c r="F116" s="48"/>
      <c r="G116" s="48"/>
      <c r="H116" s="48"/>
      <c r="I116" s="48"/>
      <c r="J116" s="48"/>
      <c r="K116" s="48"/>
      <c r="L116" s="48"/>
      <c r="M116" s="48"/>
      <c r="N116" s="48"/>
    </row>
    <row r="117" spans="1:14" ht="12.75">
      <c r="A117" s="48"/>
      <c r="B117" s="48"/>
      <c r="C117" s="48"/>
      <c r="D117" s="48"/>
      <c r="E117" s="48"/>
      <c r="F117" s="48"/>
      <c r="G117" s="48"/>
      <c r="H117" s="48"/>
      <c r="I117" s="48"/>
      <c r="J117" s="48"/>
      <c r="K117" s="48"/>
      <c r="L117" s="48"/>
      <c r="M117" s="48"/>
      <c r="N117" s="48"/>
    </row>
    <row r="118" spans="1:14" ht="12.75">
      <c r="A118" s="48"/>
      <c r="B118" s="48"/>
      <c r="C118" s="48"/>
      <c r="D118" s="48"/>
      <c r="E118" s="48"/>
      <c r="F118" s="48"/>
      <c r="G118" s="48"/>
      <c r="H118" s="48"/>
      <c r="I118" s="48"/>
      <c r="J118" s="48"/>
      <c r="K118" s="48"/>
      <c r="L118" s="48"/>
      <c r="M118" s="48"/>
      <c r="N118" s="48"/>
    </row>
  </sheetData>
  <sheetProtection/>
  <printOptions/>
  <pageMargins left="0.5" right="0.5" top="0.75" bottom="0.75"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N118"/>
  <sheetViews>
    <sheetView showGridLines="0" zoomScalePageLayoutView="0" workbookViewId="0" topLeftCell="A1">
      <selection activeCell="C4" sqref="C4"/>
    </sheetView>
  </sheetViews>
  <sheetFormatPr defaultColWidth="9.140625" defaultRowHeight="12.75"/>
  <cols>
    <col min="2" max="2" width="2.28125" style="110" bestFit="1" customWidth="1"/>
    <col min="3" max="12" width="11.7109375" style="0" customWidth="1"/>
  </cols>
  <sheetData>
    <row r="1" spans="1:2" ht="12.75">
      <c r="A1" s="39" t="str">
        <f>"Commodity Pricing ("&amp;TEXT(A4,"mmmm yyyy")&amp;" through "&amp;TEXT(A15,"mmmm yyyy")&amp;")"</f>
        <v>Commodity Pricing (May 2018 through April 2019)</v>
      </c>
      <c r="B1" s="107"/>
    </row>
    <row r="2" spans="1:2" ht="12.75">
      <c r="A2" s="41" t="s">
        <v>60</v>
      </c>
      <c r="B2" s="108"/>
    </row>
    <row r="3" spans="2:13" ht="12.75">
      <c r="B3" s="109"/>
      <c r="C3" s="43" t="s">
        <v>14</v>
      </c>
      <c r="D3" s="43" t="s">
        <v>15</v>
      </c>
      <c r="E3" s="43" t="s">
        <v>26</v>
      </c>
      <c r="F3" s="43" t="s">
        <v>16</v>
      </c>
      <c r="G3" s="43" t="s">
        <v>17</v>
      </c>
      <c r="H3" s="43" t="s">
        <v>18</v>
      </c>
      <c r="I3" s="43" t="s">
        <v>19</v>
      </c>
      <c r="J3" s="43" t="s">
        <v>20</v>
      </c>
      <c r="K3" s="43" t="s">
        <v>21</v>
      </c>
      <c r="L3" s="43" t="s">
        <v>22</v>
      </c>
      <c r="M3" s="43"/>
    </row>
    <row r="4" spans="1:13" ht="15.75" customHeight="1">
      <c r="A4" s="105">
        <f>Multi_Family!$C$6</f>
        <v>43221</v>
      </c>
      <c r="B4" s="109" t="s">
        <v>47</v>
      </c>
      <c r="C4" s="120">
        <f>Multi_Family!C74</f>
        <v>1082.85</v>
      </c>
      <c r="D4" s="133">
        <f>Multi_Family!C76</f>
        <v>-25.26</v>
      </c>
      <c r="E4" s="133">
        <f>Multi_Family!C77</f>
        <v>0</v>
      </c>
      <c r="F4" s="133">
        <f>Multi_Family!C72</f>
        <v>90.64</v>
      </c>
      <c r="G4" s="133">
        <f>Multi_Family!C69</f>
        <v>0</v>
      </c>
      <c r="H4" s="133">
        <f>Multi_Family!C79</f>
        <v>-14.309999999999999</v>
      </c>
      <c r="I4" s="133">
        <f>Multi_Family!C73</f>
        <v>100.47</v>
      </c>
      <c r="J4" s="133">
        <f>Multi_Family!C73</f>
        <v>100.47</v>
      </c>
      <c r="K4" s="133">
        <f>Multi_Family!C70</f>
        <v>43.519999999999996</v>
      </c>
      <c r="L4" s="133">
        <f>Multi_Family!C78</f>
        <v>-134.59</v>
      </c>
      <c r="M4" s="52"/>
    </row>
    <row r="5" spans="1:13" ht="15.75" customHeight="1">
      <c r="A5" s="47">
        <f aca="true" t="shared" si="0" ref="A5:A15">EOMONTH(A4,1)</f>
        <v>43281</v>
      </c>
      <c r="B5" s="109" t="s">
        <v>48</v>
      </c>
      <c r="C5" s="133">
        <f>Multi_Family!D74</f>
        <v>1119.26</v>
      </c>
      <c r="D5" s="133">
        <f>Multi_Family!D76</f>
        <v>-19.13</v>
      </c>
      <c r="E5" s="133">
        <f>Multi_Family!D77</f>
        <v>0</v>
      </c>
      <c r="F5" s="133">
        <f>Multi_Family!D72</f>
        <v>93.07</v>
      </c>
      <c r="G5" s="133">
        <f>Multi_Family!D69</f>
        <v>0</v>
      </c>
      <c r="H5" s="133">
        <f>Multi_Family!D79</f>
        <v>2</v>
      </c>
      <c r="I5" s="133">
        <f>Multi_Family!D73</f>
        <v>87.96</v>
      </c>
      <c r="J5" s="133">
        <f>Multi_Family!D73</f>
        <v>87.96</v>
      </c>
      <c r="K5" s="133">
        <f>Multi_Family!D70</f>
        <v>60.11</v>
      </c>
      <c r="L5" s="120">
        <f>Multi_Family!D78</f>
        <v>-134.59</v>
      </c>
      <c r="M5" s="52"/>
    </row>
    <row r="6" spans="1:13" ht="15.75" customHeight="1">
      <c r="A6" s="47">
        <f t="shared" si="0"/>
        <v>43312</v>
      </c>
      <c r="B6" s="110" t="s">
        <v>49</v>
      </c>
      <c r="C6" s="133">
        <f>Multi_Family!E74</f>
        <v>1065.13</v>
      </c>
      <c r="D6" s="133">
        <f>Multi_Family!E76</f>
        <v>-3.5700000000000003</v>
      </c>
      <c r="E6" s="120">
        <f>Multi_Family!E77</f>
        <v>0</v>
      </c>
      <c r="F6" s="133">
        <f>Multi_Family!E72</f>
        <v>91.06</v>
      </c>
      <c r="G6" s="133">
        <f>Multi_Family!E69</f>
        <v>0</v>
      </c>
      <c r="H6" s="133">
        <f>Multi_Family!E79</f>
        <v>4.19</v>
      </c>
      <c r="I6" s="133">
        <f>Multi_Family!E73</f>
        <v>109.23</v>
      </c>
      <c r="J6" s="133">
        <f>Multi_Family!E73</f>
        <v>109.23</v>
      </c>
      <c r="K6" s="133">
        <f>Multi_Family!E70</f>
        <v>68.38</v>
      </c>
      <c r="L6" s="133">
        <f>Multi_Family!E78</f>
        <v>-134.59</v>
      </c>
      <c r="M6" s="49"/>
    </row>
    <row r="7" spans="1:13" ht="15.75" customHeight="1">
      <c r="A7" s="47">
        <f t="shared" si="0"/>
        <v>43343</v>
      </c>
      <c r="B7" s="110" t="s">
        <v>50</v>
      </c>
      <c r="C7" s="120">
        <f>Multi_Family!F74</f>
        <v>1065.13</v>
      </c>
      <c r="D7" s="120">
        <f>Multi_Family!F76</f>
        <v>0.74</v>
      </c>
      <c r="E7" s="120">
        <f>Multi_Family!F77</f>
        <v>0</v>
      </c>
      <c r="F7" s="120">
        <f>Multi_Family!F72</f>
        <v>61.85</v>
      </c>
      <c r="G7" s="120">
        <f>Multi_Family!F69</f>
        <v>0</v>
      </c>
      <c r="H7" s="120">
        <f>Multi_Family!F79</f>
        <v>8.42</v>
      </c>
      <c r="I7" s="120">
        <f>Multi_Family!F73</f>
        <v>168.5</v>
      </c>
      <c r="J7" s="120">
        <f>Multi_Family!F73</f>
        <v>168.5</v>
      </c>
      <c r="K7" s="120">
        <f>Multi_Family!F70</f>
        <v>60.64</v>
      </c>
      <c r="L7" s="120">
        <f>Multi_Family!F78</f>
        <v>-134.59</v>
      </c>
      <c r="M7" s="49"/>
    </row>
    <row r="8" spans="1:13" ht="15.75" customHeight="1">
      <c r="A8" s="47">
        <f t="shared" si="0"/>
        <v>43373</v>
      </c>
      <c r="B8" s="110" t="s">
        <v>51</v>
      </c>
      <c r="C8" s="121">
        <f>Multi_Family!G74</f>
        <v>940.58</v>
      </c>
      <c r="D8" s="121">
        <f>Multi_Family!G76</f>
        <v>-14.63</v>
      </c>
      <c r="E8" s="121">
        <f>Multi_Family!G77</f>
        <v>0</v>
      </c>
      <c r="F8" s="121">
        <f>Multi_Family!G72</f>
        <v>69.65</v>
      </c>
      <c r="G8" s="121">
        <f>Multi_Family!G69</f>
        <v>0</v>
      </c>
      <c r="H8" s="121">
        <f>Multi_Family!G79</f>
        <v>26.9</v>
      </c>
      <c r="I8" s="121">
        <f>Multi_Family!G73</f>
        <v>78.83</v>
      </c>
      <c r="J8" s="121">
        <f>Multi_Family!G73</f>
        <v>78.83</v>
      </c>
      <c r="K8" s="121">
        <f>Multi_Family!G70</f>
        <v>63.85</v>
      </c>
      <c r="L8" s="120">
        <f>Multi_Family!G78</f>
        <v>-134.59</v>
      </c>
      <c r="M8" s="49"/>
    </row>
    <row r="9" spans="1:13" ht="15.75" customHeight="1">
      <c r="A9" s="47">
        <f t="shared" si="0"/>
        <v>43404</v>
      </c>
      <c r="B9" s="110" t="s">
        <v>52</v>
      </c>
      <c r="C9" s="121">
        <f>Multi_Family!H74</f>
        <v>918.23</v>
      </c>
      <c r="D9" s="121">
        <f>Multi_Family!H76</f>
        <v>-16.67</v>
      </c>
      <c r="E9" s="121">
        <f>Multi_Family!H77</f>
        <v>0</v>
      </c>
      <c r="F9" s="121">
        <f>Multi_Family!H72</f>
        <v>78.18</v>
      </c>
      <c r="G9" s="121">
        <f>Multi_Family!H69</f>
        <v>0</v>
      </c>
      <c r="H9" s="121">
        <f>Multi_Family!H79</f>
        <v>25.77</v>
      </c>
      <c r="I9" s="121">
        <f>Multi_Family!H73</f>
        <v>75.26</v>
      </c>
      <c r="J9" s="121">
        <f>Multi_Family!H73</f>
        <v>75.26</v>
      </c>
      <c r="K9" s="121">
        <f>Multi_Family!H70</f>
        <v>71.68</v>
      </c>
      <c r="L9" s="120">
        <f>Multi_Family!H78</f>
        <v>-134.59</v>
      </c>
      <c r="M9" s="49"/>
    </row>
    <row r="10" spans="1:13" ht="15.75" customHeight="1">
      <c r="A10" s="47">
        <f t="shared" si="0"/>
        <v>43434</v>
      </c>
      <c r="B10" s="110" t="s">
        <v>53</v>
      </c>
      <c r="C10" s="120">
        <f>Multi_Family!I74</f>
        <v>0</v>
      </c>
      <c r="D10" s="120">
        <f>Multi_Family!I76</f>
        <v>0</v>
      </c>
      <c r="E10" s="120">
        <f>Multi_Family!I77</f>
        <v>0</v>
      </c>
      <c r="F10" s="120">
        <f>Multi_Family!I72</f>
        <v>0</v>
      </c>
      <c r="G10" s="120">
        <f>Multi_Family!I69</f>
        <v>0</v>
      </c>
      <c r="H10" s="120">
        <f>Multi_Family!I79</f>
        <v>0</v>
      </c>
      <c r="I10" s="120">
        <f>Multi_Family!I73</f>
        <v>0</v>
      </c>
      <c r="J10" s="120">
        <f>Multi_Family!I73</f>
        <v>0</v>
      </c>
      <c r="K10" s="120">
        <f>Multi_Family!I70</f>
        <v>0</v>
      </c>
      <c r="L10" s="120">
        <f>Multi_Family!I78</f>
        <v>0</v>
      </c>
      <c r="M10" s="49"/>
    </row>
    <row r="11" spans="1:13" ht="15.75" customHeight="1">
      <c r="A11" s="47">
        <f t="shared" si="0"/>
        <v>43465</v>
      </c>
      <c r="B11" s="110" t="s">
        <v>54</v>
      </c>
      <c r="C11" s="120">
        <f>Multi_Family!J74</f>
        <v>0</v>
      </c>
      <c r="D11" s="120">
        <f>Multi_Family!J76</f>
        <v>0</v>
      </c>
      <c r="E11" s="120">
        <f>Multi_Family!J77</f>
        <v>0</v>
      </c>
      <c r="F11" s="120">
        <f>Multi_Family!J72</f>
        <v>0</v>
      </c>
      <c r="G11" s="120">
        <f>Multi_Family!J69</f>
        <v>0</v>
      </c>
      <c r="H11" s="120">
        <f>Multi_Family!J79</f>
        <v>0</v>
      </c>
      <c r="I11" s="120">
        <f>Multi_Family!J73</f>
        <v>0</v>
      </c>
      <c r="J11" s="120">
        <f>Multi_Family!J73</f>
        <v>0</v>
      </c>
      <c r="K11" s="120">
        <f>Multi_Family!J70</f>
        <v>0</v>
      </c>
      <c r="L11" s="120">
        <f>Multi_Family!J78</f>
        <v>0</v>
      </c>
      <c r="M11" s="49"/>
    </row>
    <row r="12" spans="1:13" ht="15.75" customHeight="1">
      <c r="A12" s="47">
        <f t="shared" si="0"/>
        <v>43496</v>
      </c>
      <c r="B12" s="110" t="s">
        <v>55</v>
      </c>
      <c r="C12" s="120">
        <f>Multi_Family!K74</f>
        <v>0</v>
      </c>
      <c r="D12" s="120">
        <f>Multi_Family!K76</f>
        <v>0</v>
      </c>
      <c r="E12" s="120">
        <f>Multi_Family!K77</f>
        <v>0</v>
      </c>
      <c r="F12" s="120">
        <f>Multi_Family!K72</f>
        <v>0</v>
      </c>
      <c r="G12" s="120">
        <f>Multi_Family!K69</f>
        <v>0</v>
      </c>
      <c r="H12" s="120">
        <f>Multi_Family!K79</f>
        <v>0</v>
      </c>
      <c r="I12" s="120">
        <f>Multi_Family!K73</f>
        <v>0</v>
      </c>
      <c r="J12" s="120">
        <f>Multi_Family!K73</f>
        <v>0</v>
      </c>
      <c r="K12" s="120">
        <f>Multi_Family!K70</f>
        <v>0</v>
      </c>
      <c r="L12" s="120">
        <f>Multi_Family!K78</f>
        <v>0</v>
      </c>
      <c r="M12" s="49"/>
    </row>
    <row r="13" spans="1:13" ht="15.75" customHeight="1">
      <c r="A13" s="47">
        <f t="shared" si="0"/>
        <v>43524</v>
      </c>
      <c r="B13" s="110" t="s">
        <v>56</v>
      </c>
      <c r="C13" s="120">
        <f>Multi_Family!L74</f>
        <v>0</v>
      </c>
      <c r="D13" s="120">
        <f>Multi_Family!L76</f>
        <v>0</v>
      </c>
      <c r="E13" s="120">
        <f>Multi_Family!L77</f>
        <v>0</v>
      </c>
      <c r="F13" s="120">
        <f>Multi_Family!L72</f>
        <v>0</v>
      </c>
      <c r="G13" s="120">
        <f>Multi_Family!L69</f>
        <v>0</v>
      </c>
      <c r="H13" s="120">
        <f>Multi_Family!L79</f>
        <v>0</v>
      </c>
      <c r="I13" s="120">
        <f>Multi_Family!L73</f>
        <v>0</v>
      </c>
      <c r="J13" s="120">
        <f>Multi_Family!L73</f>
        <v>0</v>
      </c>
      <c r="K13" s="120">
        <f>Multi_Family!L70</f>
        <v>0</v>
      </c>
      <c r="L13" s="120">
        <f>Multi_Family!L78</f>
        <v>0</v>
      </c>
      <c r="M13" s="49"/>
    </row>
    <row r="14" spans="1:13" ht="15.75" customHeight="1">
      <c r="A14" s="47">
        <f t="shared" si="0"/>
        <v>43555</v>
      </c>
      <c r="B14" s="110" t="s">
        <v>57</v>
      </c>
      <c r="C14" s="120">
        <f>Multi_Family!M74</f>
        <v>0</v>
      </c>
      <c r="D14" s="120">
        <f>Multi_Family!M76</f>
        <v>0</v>
      </c>
      <c r="E14" s="120">
        <f>Multi_Family!M77</f>
        <v>0</v>
      </c>
      <c r="F14" s="120">
        <f>Multi_Family!M72</f>
        <v>0</v>
      </c>
      <c r="G14" s="120">
        <f>Multi_Family!M69</f>
        <v>0</v>
      </c>
      <c r="H14" s="120">
        <f>Multi_Family!M79</f>
        <v>0</v>
      </c>
      <c r="I14" s="120">
        <f>Multi_Family!M73</f>
        <v>0</v>
      </c>
      <c r="J14" s="120">
        <f>Multi_Family!M73</f>
        <v>0</v>
      </c>
      <c r="K14" s="120">
        <f>Multi_Family!M70</f>
        <v>0</v>
      </c>
      <c r="L14" s="120">
        <f>Multi_Family!M78</f>
        <v>0</v>
      </c>
      <c r="M14" s="49"/>
    </row>
    <row r="15" spans="1:13" ht="15.75" customHeight="1">
      <c r="A15" s="47">
        <f t="shared" si="0"/>
        <v>43585</v>
      </c>
      <c r="B15" s="110" t="s">
        <v>58</v>
      </c>
      <c r="C15" s="120">
        <f>Multi_Family!N74</f>
        <v>0</v>
      </c>
      <c r="D15" s="120">
        <f>Multi_Family!N76</f>
        <v>0</v>
      </c>
      <c r="E15" s="120">
        <f>Multi_Family!N77</f>
        <v>0</v>
      </c>
      <c r="F15" s="120">
        <f>Multi_Family!N72</f>
        <v>0</v>
      </c>
      <c r="G15" s="120">
        <f>Multi_Family!N69</f>
        <v>0</v>
      </c>
      <c r="H15" s="120">
        <f>Multi_Family!N79</f>
        <v>0</v>
      </c>
      <c r="I15" s="120">
        <f>Multi_Family!N73</f>
        <v>0</v>
      </c>
      <c r="J15" s="120">
        <f>Multi_Family!N73</f>
        <v>0</v>
      </c>
      <c r="K15" s="120">
        <f>Multi_Family!N70</f>
        <v>0</v>
      </c>
      <c r="L15" s="120">
        <f>Multi_Family!N78</f>
        <v>0</v>
      </c>
      <c r="M15" s="49"/>
    </row>
    <row r="16" spans="1:13" ht="12.75">
      <c r="A16" s="48"/>
      <c r="C16" s="49"/>
      <c r="D16" s="49"/>
      <c r="E16" s="49"/>
      <c r="F16" s="49"/>
      <c r="G16" s="49"/>
      <c r="H16" s="49"/>
      <c r="I16" s="49"/>
      <c r="J16" s="49"/>
      <c r="K16" s="49"/>
      <c r="L16" s="48"/>
      <c r="M16" s="49"/>
    </row>
    <row r="17" spans="1:14" ht="12.75">
      <c r="A17" s="51"/>
      <c r="C17" s="49"/>
      <c r="D17" s="49"/>
      <c r="E17" s="49"/>
      <c r="F17" s="49"/>
      <c r="G17" s="49"/>
      <c r="H17" s="49"/>
      <c r="I17" s="49"/>
      <c r="J17" s="49"/>
      <c r="K17" s="49"/>
      <c r="L17" s="49"/>
      <c r="M17" s="49"/>
      <c r="N17" s="49" t="s">
        <v>24</v>
      </c>
    </row>
    <row r="18" spans="1:13" ht="12.75">
      <c r="A18" s="48"/>
      <c r="C18" s="48"/>
      <c r="D18" s="48"/>
      <c r="E18" s="48"/>
      <c r="F18" s="48"/>
      <c r="G18" s="48"/>
      <c r="H18" s="48"/>
      <c r="I18" s="48"/>
      <c r="J18" s="48"/>
      <c r="K18" s="48"/>
      <c r="L18" s="48"/>
      <c r="M18" s="49"/>
    </row>
    <row r="19" spans="1:13" ht="12.75">
      <c r="A19" s="48"/>
      <c r="C19" s="48"/>
      <c r="D19" s="48"/>
      <c r="E19" s="48"/>
      <c r="F19" s="48"/>
      <c r="G19" s="48"/>
      <c r="H19" s="48"/>
      <c r="I19" s="48"/>
      <c r="J19" s="48"/>
      <c r="K19" s="48"/>
      <c r="L19" s="48"/>
      <c r="M19" s="49"/>
    </row>
    <row r="20" spans="1:13" ht="12.75">
      <c r="A20" s="48"/>
      <c r="C20" s="48"/>
      <c r="D20" s="48"/>
      <c r="F20" s="48"/>
      <c r="G20" s="48"/>
      <c r="H20" s="48"/>
      <c r="I20" s="48"/>
      <c r="J20" s="48"/>
      <c r="K20" s="48"/>
      <c r="L20" s="48"/>
      <c r="M20" s="49"/>
    </row>
    <row r="21" spans="1:13" ht="12.75">
      <c r="A21" s="48"/>
      <c r="C21" s="48"/>
      <c r="D21" s="48"/>
      <c r="F21" s="48"/>
      <c r="G21" s="48"/>
      <c r="H21" s="48"/>
      <c r="I21" s="48"/>
      <c r="J21" s="48"/>
      <c r="K21" s="48"/>
      <c r="L21" s="48"/>
      <c r="M21" s="49"/>
    </row>
    <row r="22" spans="1:13" ht="12.75">
      <c r="A22" s="48"/>
      <c r="C22" s="48"/>
      <c r="D22" s="48"/>
      <c r="G22" s="48"/>
      <c r="H22" s="48"/>
      <c r="I22" s="48"/>
      <c r="J22" s="48"/>
      <c r="K22" s="48"/>
      <c r="L22" s="48"/>
      <c r="M22" s="49"/>
    </row>
    <row r="23" spans="1:13" ht="12.75">
      <c r="A23" s="48"/>
      <c r="C23" s="48"/>
      <c r="D23" s="48"/>
      <c r="F23" s="48"/>
      <c r="G23" s="48"/>
      <c r="H23" s="48"/>
      <c r="I23" s="48"/>
      <c r="J23" s="48"/>
      <c r="K23" s="48"/>
      <c r="L23" s="48"/>
      <c r="M23" s="49"/>
    </row>
    <row r="24" spans="1:13" ht="12.75">
      <c r="A24" s="48"/>
      <c r="C24" s="48"/>
      <c r="D24" s="48"/>
      <c r="F24" s="48"/>
      <c r="G24" s="48"/>
      <c r="H24" s="48"/>
      <c r="I24" s="48"/>
      <c r="J24" s="48"/>
      <c r="K24" s="48"/>
      <c r="L24" s="48"/>
      <c r="M24" s="49"/>
    </row>
    <row r="25" spans="1:13" ht="12.75">
      <c r="A25" s="48"/>
      <c r="C25" s="48"/>
      <c r="D25" s="48"/>
      <c r="F25" s="48"/>
      <c r="G25" s="48"/>
      <c r="H25" s="48"/>
      <c r="I25" s="48"/>
      <c r="J25" s="48"/>
      <c r="K25" s="48"/>
      <c r="L25" s="48"/>
      <c r="M25" s="49"/>
    </row>
    <row r="26" spans="1:13" ht="12.75">
      <c r="A26" s="48"/>
      <c r="C26" s="48"/>
      <c r="D26" s="48"/>
      <c r="F26" s="48"/>
      <c r="G26" s="48"/>
      <c r="H26" s="48"/>
      <c r="I26" s="48"/>
      <c r="J26" s="48"/>
      <c r="K26" s="48"/>
      <c r="L26" s="48"/>
      <c r="M26" s="49"/>
    </row>
    <row r="27" spans="1:13" ht="12.75">
      <c r="A27" s="48"/>
      <c r="C27" s="48"/>
      <c r="D27" s="48"/>
      <c r="F27" s="48"/>
      <c r="G27" s="48"/>
      <c r="H27" s="48"/>
      <c r="I27" s="48"/>
      <c r="J27" s="48"/>
      <c r="K27" s="48"/>
      <c r="L27" s="48"/>
      <c r="M27" s="49"/>
    </row>
    <row r="28" spans="1:13" ht="12.75">
      <c r="A28" s="48"/>
      <c r="C28" s="48"/>
      <c r="D28" s="48"/>
      <c r="F28" s="48"/>
      <c r="G28" s="48"/>
      <c r="H28" s="48"/>
      <c r="I28" s="48"/>
      <c r="J28" s="48"/>
      <c r="K28" s="48"/>
      <c r="L28" s="48"/>
      <c r="M28" s="48"/>
    </row>
    <row r="29" spans="1:13" ht="12.75">
      <c r="A29" s="48"/>
      <c r="C29" s="48"/>
      <c r="D29" s="48"/>
      <c r="F29" s="48"/>
      <c r="G29" s="48"/>
      <c r="H29" s="48"/>
      <c r="I29" s="48"/>
      <c r="J29" s="48"/>
      <c r="K29" s="48"/>
      <c r="L29" s="48"/>
      <c r="M29" s="48"/>
    </row>
    <row r="30" spans="1:13" ht="12.75">
      <c r="A30" s="48"/>
      <c r="C30" s="48"/>
      <c r="D30" s="48"/>
      <c r="F30" s="48"/>
      <c r="G30" s="48"/>
      <c r="H30" s="48"/>
      <c r="I30" s="48"/>
      <c r="J30" s="48"/>
      <c r="K30" s="48"/>
      <c r="L30" s="48"/>
      <c r="M30" s="48"/>
    </row>
    <row r="31" spans="1:13" ht="12.75">
      <c r="A31" s="48"/>
      <c r="C31" s="48"/>
      <c r="D31" s="48"/>
      <c r="F31" s="48"/>
      <c r="G31" s="48"/>
      <c r="H31" s="48"/>
      <c r="I31" s="48"/>
      <c r="J31" s="48"/>
      <c r="K31" s="48"/>
      <c r="L31" s="48"/>
      <c r="M31" s="48"/>
    </row>
    <row r="32" spans="1:13" ht="12.75">
      <c r="A32" s="48"/>
      <c r="C32" s="48"/>
      <c r="D32" s="48"/>
      <c r="E32" s="48"/>
      <c r="F32" s="48"/>
      <c r="G32" s="48"/>
      <c r="H32" s="48"/>
      <c r="I32" s="48"/>
      <c r="J32" s="48"/>
      <c r="K32" s="48"/>
      <c r="L32" s="48"/>
      <c r="M32" s="48"/>
    </row>
    <row r="33" spans="1:13" ht="12.75">
      <c r="A33" s="48"/>
      <c r="C33" s="48"/>
      <c r="D33" s="48"/>
      <c r="E33" s="48"/>
      <c r="F33" s="48"/>
      <c r="G33" s="48"/>
      <c r="H33" s="48"/>
      <c r="I33" s="48"/>
      <c r="J33" s="48"/>
      <c r="K33" s="48"/>
      <c r="L33" s="48"/>
      <c r="M33" s="48"/>
    </row>
    <row r="34" spans="1:13" ht="12.75">
      <c r="A34" s="48"/>
      <c r="C34" s="48"/>
      <c r="D34" s="48"/>
      <c r="E34" s="48"/>
      <c r="F34" s="48"/>
      <c r="G34" s="48"/>
      <c r="H34" s="48"/>
      <c r="I34" s="48"/>
      <c r="J34" s="48"/>
      <c r="K34" s="48"/>
      <c r="L34" s="48"/>
      <c r="M34" s="48"/>
    </row>
    <row r="35" spans="1:13" ht="12.75">
      <c r="A35" s="48"/>
      <c r="C35" s="48"/>
      <c r="D35" s="48"/>
      <c r="E35" s="48"/>
      <c r="F35" s="48"/>
      <c r="G35" s="48"/>
      <c r="H35" s="48"/>
      <c r="I35" s="48"/>
      <c r="J35" s="48"/>
      <c r="K35" s="48"/>
      <c r="L35" s="48"/>
      <c r="M35" s="48"/>
    </row>
    <row r="36" spans="1:13" ht="12.75">
      <c r="A36" s="48"/>
      <c r="C36" s="48"/>
      <c r="D36" s="48"/>
      <c r="E36" s="48"/>
      <c r="F36" s="48"/>
      <c r="G36" s="48"/>
      <c r="H36" s="48"/>
      <c r="I36" s="48"/>
      <c r="J36" s="48"/>
      <c r="K36" s="48"/>
      <c r="L36" s="48"/>
      <c r="M36" s="48"/>
    </row>
    <row r="37" spans="1:13" ht="12.75">
      <c r="A37" s="48"/>
      <c r="C37" s="48"/>
      <c r="D37" s="48"/>
      <c r="E37" s="48"/>
      <c r="F37" s="48"/>
      <c r="G37" s="48"/>
      <c r="H37" s="48"/>
      <c r="I37" s="48"/>
      <c r="J37" s="48"/>
      <c r="K37" s="48"/>
      <c r="L37" s="48"/>
      <c r="M37" s="48"/>
    </row>
    <row r="38" spans="1:13" ht="12.75">
      <c r="A38" s="48"/>
      <c r="C38" s="48"/>
      <c r="D38" s="48"/>
      <c r="E38" s="48"/>
      <c r="F38" s="48"/>
      <c r="G38" s="48"/>
      <c r="H38" s="48"/>
      <c r="I38" s="48"/>
      <c r="J38" s="48"/>
      <c r="K38" s="48"/>
      <c r="L38" s="48"/>
      <c r="M38" s="48"/>
    </row>
    <row r="39" spans="1:13" ht="12.75">
      <c r="A39" s="48"/>
      <c r="C39" s="48"/>
      <c r="D39" s="48"/>
      <c r="E39" s="48"/>
      <c r="F39" s="48"/>
      <c r="G39" s="48"/>
      <c r="H39" s="48"/>
      <c r="I39" s="48"/>
      <c r="J39" s="48"/>
      <c r="K39" s="48"/>
      <c r="L39" s="48"/>
      <c r="M39" s="48"/>
    </row>
    <row r="40" spans="1:13" ht="12.75">
      <c r="A40" s="48"/>
      <c r="C40" s="48"/>
      <c r="D40" s="48"/>
      <c r="E40" s="48"/>
      <c r="F40" s="48"/>
      <c r="G40" s="48"/>
      <c r="H40" s="48"/>
      <c r="I40" s="48"/>
      <c r="J40" s="48"/>
      <c r="K40" s="48"/>
      <c r="L40" s="48"/>
      <c r="M40" s="48"/>
    </row>
    <row r="41" spans="1:13" ht="12.75">
      <c r="A41" s="48"/>
      <c r="C41" s="48"/>
      <c r="D41" s="48"/>
      <c r="E41" s="48"/>
      <c r="F41" s="48"/>
      <c r="G41" s="48"/>
      <c r="H41" s="48"/>
      <c r="I41" s="48"/>
      <c r="J41" s="48"/>
      <c r="K41" s="48"/>
      <c r="L41" s="48"/>
      <c r="M41" s="48"/>
    </row>
    <row r="42" spans="1:13" ht="12.75">
      <c r="A42" s="48"/>
      <c r="C42" s="48"/>
      <c r="D42" s="48"/>
      <c r="E42" s="48"/>
      <c r="F42" s="48"/>
      <c r="G42" s="48"/>
      <c r="H42" s="48"/>
      <c r="I42" s="48"/>
      <c r="J42" s="48"/>
      <c r="K42" s="48"/>
      <c r="L42" s="48"/>
      <c r="M42" s="48"/>
    </row>
    <row r="43" spans="1:13" ht="12.75">
      <c r="A43" s="48"/>
      <c r="C43" s="48"/>
      <c r="D43" s="48"/>
      <c r="E43" s="48"/>
      <c r="F43" s="48"/>
      <c r="G43" s="48"/>
      <c r="H43" s="48"/>
      <c r="I43" s="48"/>
      <c r="J43" s="48"/>
      <c r="K43" s="48"/>
      <c r="L43" s="48"/>
      <c r="M43" s="48"/>
    </row>
    <row r="44" spans="1:13" ht="12.75">
      <c r="A44" s="48"/>
      <c r="C44" s="48"/>
      <c r="D44" s="48"/>
      <c r="E44" s="48"/>
      <c r="F44" s="48"/>
      <c r="G44" s="48"/>
      <c r="H44" s="48"/>
      <c r="I44" s="48"/>
      <c r="J44" s="48"/>
      <c r="K44" s="48"/>
      <c r="L44" s="48"/>
      <c r="M44" s="48"/>
    </row>
    <row r="45" spans="1:13" ht="12.75">
      <c r="A45" s="48"/>
      <c r="C45" s="48"/>
      <c r="D45" s="48"/>
      <c r="E45" s="48"/>
      <c r="F45" s="48"/>
      <c r="G45" s="48"/>
      <c r="H45" s="48"/>
      <c r="I45" s="48"/>
      <c r="J45" s="48"/>
      <c r="K45" s="48"/>
      <c r="L45" s="48"/>
      <c r="M45" s="48"/>
    </row>
    <row r="46" spans="1:13" ht="12.75">
      <c r="A46" s="48"/>
      <c r="C46" s="48"/>
      <c r="D46" s="48"/>
      <c r="E46" s="48"/>
      <c r="F46" s="48"/>
      <c r="G46" s="48"/>
      <c r="H46" s="48"/>
      <c r="I46" s="48"/>
      <c r="J46" s="48"/>
      <c r="K46" s="48"/>
      <c r="L46" s="48"/>
      <c r="M46" s="48"/>
    </row>
    <row r="47" spans="1:13" ht="12.75">
      <c r="A47" s="48"/>
      <c r="C47" s="48"/>
      <c r="D47" s="48"/>
      <c r="E47" s="48"/>
      <c r="F47" s="48"/>
      <c r="G47" s="48"/>
      <c r="H47" s="48"/>
      <c r="I47" s="48"/>
      <c r="J47" s="48"/>
      <c r="K47" s="48"/>
      <c r="L47" s="48"/>
      <c r="M47" s="48"/>
    </row>
    <row r="48" spans="1:13" ht="12.75">
      <c r="A48" s="48"/>
      <c r="C48" s="48"/>
      <c r="D48" s="48"/>
      <c r="E48" s="48"/>
      <c r="F48" s="48"/>
      <c r="G48" s="48"/>
      <c r="H48" s="48"/>
      <c r="I48" s="48"/>
      <c r="J48" s="48"/>
      <c r="K48" s="48"/>
      <c r="L48" s="48"/>
      <c r="M48" s="48"/>
    </row>
    <row r="49" spans="1:13" ht="12.75">
      <c r="A49" s="48"/>
      <c r="C49" s="48"/>
      <c r="D49" s="48"/>
      <c r="E49" s="48"/>
      <c r="F49" s="48"/>
      <c r="G49" s="48"/>
      <c r="H49" s="48"/>
      <c r="I49" s="48"/>
      <c r="J49" s="48"/>
      <c r="K49" s="48"/>
      <c r="L49" s="48"/>
      <c r="M49" s="48"/>
    </row>
    <row r="50" spans="1:13" ht="12.75">
      <c r="A50" s="48"/>
      <c r="C50" s="48"/>
      <c r="D50" s="48"/>
      <c r="E50" s="48"/>
      <c r="F50" s="48"/>
      <c r="G50" s="48"/>
      <c r="H50" s="48"/>
      <c r="I50" s="48"/>
      <c r="J50" s="48"/>
      <c r="K50" s="48"/>
      <c r="L50" s="48"/>
      <c r="M50" s="48"/>
    </row>
    <row r="51" spans="1:13" ht="12.75">
      <c r="A51" s="48"/>
      <c r="C51" s="48"/>
      <c r="D51" s="48"/>
      <c r="E51" s="48"/>
      <c r="F51" s="48"/>
      <c r="G51" s="48"/>
      <c r="H51" s="48"/>
      <c r="I51" s="48"/>
      <c r="J51" s="48"/>
      <c r="K51" s="48"/>
      <c r="L51" s="48"/>
      <c r="M51" s="48"/>
    </row>
    <row r="52" spans="1:13" ht="12.75">
      <c r="A52" s="48"/>
      <c r="C52" s="48"/>
      <c r="D52" s="48"/>
      <c r="E52" s="48"/>
      <c r="F52" s="48"/>
      <c r="G52" s="48"/>
      <c r="H52" s="48"/>
      <c r="I52" s="48"/>
      <c r="J52" s="48"/>
      <c r="K52" s="48"/>
      <c r="L52" s="48"/>
      <c r="M52" s="48"/>
    </row>
    <row r="53" spans="1:13" ht="12.75">
      <c r="A53" s="48"/>
      <c r="C53" s="48"/>
      <c r="D53" s="48"/>
      <c r="E53" s="48"/>
      <c r="F53" s="48"/>
      <c r="G53" s="48"/>
      <c r="H53" s="48"/>
      <c r="I53" s="48"/>
      <c r="J53" s="48"/>
      <c r="K53" s="48"/>
      <c r="L53" s="48"/>
      <c r="M53" s="48"/>
    </row>
    <row r="54" spans="1:13" ht="12.75">
      <c r="A54" s="48"/>
      <c r="C54" s="48"/>
      <c r="D54" s="48"/>
      <c r="E54" s="48"/>
      <c r="F54" s="48"/>
      <c r="G54" s="48"/>
      <c r="H54" s="48"/>
      <c r="I54" s="48"/>
      <c r="J54" s="48"/>
      <c r="K54" s="48"/>
      <c r="L54" s="48"/>
      <c r="M54" s="48"/>
    </row>
    <row r="55" spans="1:13" ht="12.75">
      <c r="A55" s="48"/>
      <c r="C55" s="48"/>
      <c r="D55" s="48"/>
      <c r="E55" s="48"/>
      <c r="F55" s="48"/>
      <c r="G55" s="48"/>
      <c r="H55" s="48"/>
      <c r="I55" s="48"/>
      <c r="J55" s="48"/>
      <c r="K55" s="48"/>
      <c r="L55" s="48"/>
      <c r="M55" s="48"/>
    </row>
    <row r="56" spans="1:13" ht="12.75">
      <c r="A56" s="48"/>
      <c r="C56" s="48"/>
      <c r="D56" s="48"/>
      <c r="E56" s="48"/>
      <c r="F56" s="48"/>
      <c r="G56" s="48"/>
      <c r="H56" s="48"/>
      <c r="I56" s="48"/>
      <c r="J56" s="48"/>
      <c r="K56" s="48"/>
      <c r="L56" s="48"/>
      <c r="M56" s="48"/>
    </row>
    <row r="57" spans="1:13" ht="12.75">
      <c r="A57" s="48"/>
      <c r="C57" s="48"/>
      <c r="D57" s="48"/>
      <c r="E57" s="48"/>
      <c r="F57" s="48"/>
      <c r="G57" s="48"/>
      <c r="H57" s="48"/>
      <c r="I57" s="48"/>
      <c r="J57" s="48"/>
      <c r="K57" s="48"/>
      <c r="L57" s="48"/>
      <c r="M57" s="48"/>
    </row>
    <row r="58" spans="1:13" ht="12.75">
      <c r="A58" s="48"/>
      <c r="C58" s="48"/>
      <c r="D58" s="48"/>
      <c r="E58" s="48"/>
      <c r="F58" s="48"/>
      <c r="G58" s="48"/>
      <c r="H58" s="48"/>
      <c r="I58" s="48"/>
      <c r="J58" s="48"/>
      <c r="K58" s="48"/>
      <c r="L58" s="48"/>
      <c r="M58" s="48"/>
    </row>
    <row r="59" spans="1:13" ht="12.75">
      <c r="A59" s="48"/>
      <c r="C59" s="48"/>
      <c r="D59" s="48"/>
      <c r="E59" s="48"/>
      <c r="F59" s="48"/>
      <c r="G59" s="48"/>
      <c r="H59" s="48"/>
      <c r="I59" s="48"/>
      <c r="J59" s="48"/>
      <c r="K59" s="48"/>
      <c r="L59" s="48"/>
      <c r="M59" s="48"/>
    </row>
    <row r="60" spans="1:13" ht="12.75">
      <c r="A60" s="48"/>
      <c r="C60" s="48"/>
      <c r="D60" s="48"/>
      <c r="E60" s="48"/>
      <c r="F60" s="48"/>
      <c r="G60" s="48"/>
      <c r="H60" s="48"/>
      <c r="I60" s="48"/>
      <c r="J60" s="48"/>
      <c r="K60" s="48"/>
      <c r="L60" s="48"/>
      <c r="M60" s="48"/>
    </row>
    <row r="61" spans="1:13" ht="12.75">
      <c r="A61" s="48"/>
      <c r="C61" s="48"/>
      <c r="D61" s="48"/>
      <c r="E61" s="48"/>
      <c r="F61" s="48"/>
      <c r="G61" s="48"/>
      <c r="H61" s="48"/>
      <c r="I61" s="48"/>
      <c r="J61" s="48"/>
      <c r="K61" s="48"/>
      <c r="L61" s="48"/>
      <c r="M61" s="48"/>
    </row>
    <row r="62" spans="1:13" ht="12.75">
      <c r="A62" s="48"/>
      <c r="C62" s="48"/>
      <c r="D62" s="48"/>
      <c r="E62" s="48"/>
      <c r="F62" s="48"/>
      <c r="G62" s="48"/>
      <c r="H62" s="48"/>
      <c r="I62" s="48"/>
      <c r="J62" s="48"/>
      <c r="K62" s="48"/>
      <c r="L62" s="48"/>
      <c r="M62" s="48"/>
    </row>
    <row r="63" spans="1:13" ht="12.75">
      <c r="A63" s="48"/>
      <c r="C63" s="48"/>
      <c r="D63" s="48"/>
      <c r="E63" s="48"/>
      <c r="F63" s="48"/>
      <c r="G63" s="48"/>
      <c r="H63" s="48"/>
      <c r="I63" s="48"/>
      <c r="J63" s="48"/>
      <c r="K63" s="48"/>
      <c r="L63" s="48"/>
      <c r="M63" s="48"/>
    </row>
    <row r="64" spans="1:13" ht="12.75">
      <c r="A64" s="48"/>
      <c r="C64" s="48"/>
      <c r="D64" s="48"/>
      <c r="E64" s="48"/>
      <c r="F64" s="48"/>
      <c r="G64" s="48"/>
      <c r="H64" s="48"/>
      <c r="I64" s="48"/>
      <c r="J64" s="48"/>
      <c r="K64" s="48"/>
      <c r="L64" s="48"/>
      <c r="M64" s="48"/>
    </row>
    <row r="65" spans="1:13" ht="12.75">
      <c r="A65" s="48"/>
      <c r="C65" s="48"/>
      <c r="D65" s="48"/>
      <c r="E65" s="48"/>
      <c r="F65" s="48"/>
      <c r="G65" s="48"/>
      <c r="H65" s="48"/>
      <c r="I65" s="48"/>
      <c r="J65" s="48"/>
      <c r="K65" s="48"/>
      <c r="L65" s="48"/>
      <c r="M65" s="48"/>
    </row>
    <row r="66" spans="1:13" ht="12.75">
      <c r="A66" s="48"/>
      <c r="C66" s="48"/>
      <c r="D66" s="48"/>
      <c r="E66" s="48"/>
      <c r="F66" s="48"/>
      <c r="G66" s="48"/>
      <c r="H66" s="48"/>
      <c r="I66" s="48"/>
      <c r="J66" s="48"/>
      <c r="K66" s="48"/>
      <c r="L66" s="48"/>
      <c r="M66" s="48"/>
    </row>
    <row r="67" spans="1:13" ht="12.75">
      <c r="A67" s="48"/>
      <c r="C67" s="48"/>
      <c r="D67" s="48"/>
      <c r="E67" s="48"/>
      <c r="F67" s="48"/>
      <c r="G67" s="48"/>
      <c r="H67" s="48"/>
      <c r="I67" s="48"/>
      <c r="J67" s="48"/>
      <c r="K67" s="48"/>
      <c r="L67" s="48"/>
      <c r="M67" s="48"/>
    </row>
    <row r="68" spans="1:13" ht="12.75">
      <c r="A68" s="48"/>
      <c r="C68" s="48"/>
      <c r="D68" s="48"/>
      <c r="E68" s="48"/>
      <c r="F68" s="48"/>
      <c r="G68" s="48"/>
      <c r="H68" s="48"/>
      <c r="I68" s="48"/>
      <c r="J68" s="48"/>
      <c r="K68" s="48"/>
      <c r="L68" s="48"/>
      <c r="M68" s="48"/>
    </row>
    <row r="69" spans="1:13" ht="12.75">
      <c r="A69" s="48"/>
      <c r="C69" s="48"/>
      <c r="D69" s="48"/>
      <c r="E69" s="48"/>
      <c r="F69" s="48"/>
      <c r="G69" s="48"/>
      <c r="H69" s="48"/>
      <c r="I69" s="48"/>
      <c r="J69" s="48"/>
      <c r="K69" s="48"/>
      <c r="L69" s="48"/>
      <c r="M69" s="48"/>
    </row>
    <row r="70" spans="1:13" ht="12.75">
      <c r="A70" s="48"/>
      <c r="C70" s="48"/>
      <c r="D70" s="48"/>
      <c r="E70" s="48"/>
      <c r="F70" s="48"/>
      <c r="G70" s="48"/>
      <c r="H70" s="48"/>
      <c r="I70" s="48"/>
      <c r="J70" s="48"/>
      <c r="K70" s="48"/>
      <c r="L70" s="48"/>
      <c r="M70" s="48"/>
    </row>
    <row r="71" spans="1:13" ht="12.75">
      <c r="A71" s="48"/>
      <c r="C71" s="48"/>
      <c r="D71" s="48"/>
      <c r="E71" s="48"/>
      <c r="F71" s="48"/>
      <c r="G71" s="48"/>
      <c r="H71" s="48"/>
      <c r="I71" s="48"/>
      <c r="J71" s="48"/>
      <c r="K71" s="48"/>
      <c r="L71" s="48"/>
      <c r="M71" s="48"/>
    </row>
    <row r="72" spans="1:13" ht="12.75">
      <c r="A72" s="48"/>
      <c r="C72" s="48"/>
      <c r="D72" s="48"/>
      <c r="E72" s="48"/>
      <c r="F72" s="48"/>
      <c r="G72" s="48"/>
      <c r="H72" s="48"/>
      <c r="I72" s="48"/>
      <c r="J72" s="48"/>
      <c r="K72" s="48"/>
      <c r="L72" s="48"/>
      <c r="M72" s="48"/>
    </row>
    <row r="73" spans="1:13" ht="12.75">
      <c r="A73" s="48"/>
      <c r="C73" s="48"/>
      <c r="D73" s="48"/>
      <c r="E73" s="48"/>
      <c r="F73" s="48"/>
      <c r="G73" s="48"/>
      <c r="H73" s="48"/>
      <c r="I73" s="48"/>
      <c r="J73" s="48"/>
      <c r="K73" s="48"/>
      <c r="L73" s="48"/>
      <c r="M73" s="48"/>
    </row>
    <row r="74" spans="1:13" ht="12.75">
      <c r="A74" s="48"/>
      <c r="C74" s="48"/>
      <c r="D74" s="48"/>
      <c r="E74" s="48"/>
      <c r="F74" s="48"/>
      <c r="G74" s="48"/>
      <c r="H74" s="48"/>
      <c r="I74" s="48"/>
      <c r="J74" s="48"/>
      <c r="K74" s="48"/>
      <c r="L74" s="48"/>
      <c r="M74" s="48"/>
    </row>
    <row r="75" spans="1:13" ht="12.75">
      <c r="A75" s="48"/>
      <c r="C75" s="48"/>
      <c r="D75" s="48"/>
      <c r="E75" s="48"/>
      <c r="F75" s="48"/>
      <c r="G75" s="48"/>
      <c r="H75" s="48"/>
      <c r="I75" s="48"/>
      <c r="J75" s="48"/>
      <c r="K75" s="48"/>
      <c r="L75" s="48"/>
      <c r="M75" s="48"/>
    </row>
    <row r="76" spans="1:13" ht="12.75">
      <c r="A76" s="48"/>
      <c r="C76" s="48"/>
      <c r="D76" s="48"/>
      <c r="E76" s="48"/>
      <c r="F76" s="48"/>
      <c r="G76" s="48"/>
      <c r="H76" s="48"/>
      <c r="I76" s="48"/>
      <c r="J76" s="48"/>
      <c r="K76" s="48"/>
      <c r="L76" s="48"/>
      <c r="M76" s="48"/>
    </row>
    <row r="77" spans="1:13" ht="12.75">
      <c r="A77" s="48"/>
      <c r="C77" s="48"/>
      <c r="D77" s="48"/>
      <c r="E77" s="48"/>
      <c r="F77" s="48"/>
      <c r="G77" s="48"/>
      <c r="H77" s="48"/>
      <c r="I77" s="48"/>
      <c r="J77" s="48"/>
      <c r="K77" s="48"/>
      <c r="L77" s="48"/>
      <c r="M77" s="48"/>
    </row>
    <row r="78" spans="1:13" ht="12.75">
      <c r="A78" s="48"/>
      <c r="C78" s="48"/>
      <c r="D78" s="48"/>
      <c r="E78" s="48"/>
      <c r="F78" s="48"/>
      <c r="G78" s="48"/>
      <c r="H78" s="48"/>
      <c r="I78" s="48"/>
      <c r="J78" s="48"/>
      <c r="K78" s="48"/>
      <c r="L78" s="48"/>
      <c r="M78" s="48"/>
    </row>
    <row r="79" spans="1:13" ht="12.75">
      <c r="A79" s="48"/>
      <c r="C79" s="48"/>
      <c r="D79" s="48"/>
      <c r="E79" s="48"/>
      <c r="F79" s="48"/>
      <c r="G79" s="48"/>
      <c r="H79" s="48"/>
      <c r="I79" s="48"/>
      <c r="J79" s="48"/>
      <c r="K79" s="48"/>
      <c r="L79" s="48"/>
      <c r="M79" s="48"/>
    </row>
    <row r="80" spans="1:13" ht="12.75">
      <c r="A80" s="48"/>
      <c r="C80" s="48"/>
      <c r="D80" s="48"/>
      <c r="E80" s="48"/>
      <c r="F80" s="48"/>
      <c r="G80" s="48"/>
      <c r="H80" s="48"/>
      <c r="I80" s="48"/>
      <c r="J80" s="48"/>
      <c r="K80" s="48"/>
      <c r="L80" s="48"/>
      <c r="M80" s="48"/>
    </row>
    <row r="81" spans="1:13" ht="12.75">
      <c r="A81" s="48"/>
      <c r="C81" s="48"/>
      <c r="D81" s="48"/>
      <c r="E81" s="48"/>
      <c r="F81" s="48"/>
      <c r="G81" s="48"/>
      <c r="H81" s="48"/>
      <c r="I81" s="48"/>
      <c r="J81" s="48"/>
      <c r="K81" s="48"/>
      <c r="L81" s="48"/>
      <c r="M81" s="48"/>
    </row>
    <row r="82" spans="1:13" ht="12.75">
      <c r="A82" s="48"/>
      <c r="C82" s="48"/>
      <c r="D82" s="48"/>
      <c r="E82" s="48"/>
      <c r="F82" s="48"/>
      <c r="G82" s="48"/>
      <c r="H82" s="48"/>
      <c r="I82" s="48"/>
      <c r="J82" s="48"/>
      <c r="K82" s="48"/>
      <c r="L82" s="48"/>
      <c r="M82" s="48"/>
    </row>
    <row r="83" spans="1:13" ht="12.75">
      <c r="A83" s="48"/>
      <c r="C83" s="48"/>
      <c r="D83" s="48"/>
      <c r="E83" s="48"/>
      <c r="F83" s="48"/>
      <c r="G83" s="48"/>
      <c r="H83" s="48"/>
      <c r="I83" s="48"/>
      <c r="J83" s="48"/>
      <c r="K83" s="48"/>
      <c r="L83" s="48"/>
      <c r="M83" s="48"/>
    </row>
    <row r="84" spans="1:13" ht="12.75">
      <c r="A84" s="48"/>
      <c r="C84" s="48"/>
      <c r="D84" s="48"/>
      <c r="E84" s="48"/>
      <c r="F84" s="48"/>
      <c r="G84" s="48"/>
      <c r="H84" s="48"/>
      <c r="I84" s="48"/>
      <c r="J84" s="48"/>
      <c r="K84" s="48"/>
      <c r="L84" s="48"/>
      <c r="M84" s="48"/>
    </row>
    <row r="85" spans="1:13" ht="12.75">
      <c r="A85" s="48"/>
      <c r="C85" s="48"/>
      <c r="D85" s="48"/>
      <c r="E85" s="48"/>
      <c r="F85" s="48"/>
      <c r="G85" s="48"/>
      <c r="H85" s="48"/>
      <c r="I85" s="48"/>
      <c r="J85" s="48"/>
      <c r="K85" s="48"/>
      <c r="L85" s="48"/>
      <c r="M85" s="48"/>
    </row>
    <row r="86" spans="1:13" ht="12.75">
      <c r="A86" s="48"/>
      <c r="C86" s="48"/>
      <c r="D86" s="48"/>
      <c r="E86" s="48"/>
      <c r="F86" s="48"/>
      <c r="G86" s="48"/>
      <c r="H86" s="48"/>
      <c r="I86" s="48"/>
      <c r="J86" s="48"/>
      <c r="K86" s="48"/>
      <c r="L86" s="48"/>
      <c r="M86" s="48"/>
    </row>
    <row r="87" spans="1:13" ht="12.75">
      <c r="A87" s="48"/>
      <c r="C87" s="48"/>
      <c r="D87" s="48"/>
      <c r="E87" s="48"/>
      <c r="F87" s="48"/>
      <c r="G87" s="48"/>
      <c r="H87" s="48"/>
      <c r="I87" s="48"/>
      <c r="J87" s="48"/>
      <c r="K87" s="48"/>
      <c r="L87" s="48"/>
      <c r="M87" s="48"/>
    </row>
    <row r="88" spans="1:13" ht="12.75">
      <c r="A88" s="48"/>
      <c r="C88" s="48"/>
      <c r="D88" s="48"/>
      <c r="E88" s="48"/>
      <c r="F88" s="48"/>
      <c r="G88" s="48"/>
      <c r="H88" s="48"/>
      <c r="I88" s="48"/>
      <c r="J88" s="48"/>
      <c r="K88" s="48"/>
      <c r="L88" s="48"/>
      <c r="M88" s="48"/>
    </row>
    <row r="89" spans="1:13" ht="12.75">
      <c r="A89" s="48"/>
      <c r="C89" s="48"/>
      <c r="D89" s="48"/>
      <c r="E89" s="48"/>
      <c r="F89" s="48"/>
      <c r="G89" s="48"/>
      <c r="H89" s="48"/>
      <c r="I89" s="48"/>
      <c r="J89" s="48"/>
      <c r="K89" s="48"/>
      <c r="L89" s="48"/>
      <c r="M89" s="48"/>
    </row>
    <row r="90" spans="1:13" ht="12.75">
      <c r="A90" s="48"/>
      <c r="C90" s="48"/>
      <c r="D90" s="48"/>
      <c r="E90" s="48"/>
      <c r="F90" s="48"/>
      <c r="G90" s="48"/>
      <c r="H90" s="48"/>
      <c r="I90" s="48"/>
      <c r="J90" s="48"/>
      <c r="K90" s="48"/>
      <c r="L90" s="48"/>
      <c r="M90" s="48"/>
    </row>
    <row r="91" spans="1:13" ht="12.75">
      <c r="A91" s="48"/>
      <c r="C91" s="48"/>
      <c r="D91" s="48"/>
      <c r="E91" s="48"/>
      <c r="F91" s="48"/>
      <c r="G91" s="48"/>
      <c r="H91" s="48"/>
      <c r="I91" s="48"/>
      <c r="J91" s="48"/>
      <c r="K91" s="48"/>
      <c r="L91" s="48"/>
      <c r="M91" s="48"/>
    </row>
    <row r="92" spans="1:13" ht="12.75">
      <c r="A92" s="48"/>
      <c r="C92" s="48"/>
      <c r="D92" s="48"/>
      <c r="E92" s="48"/>
      <c r="F92" s="48"/>
      <c r="G92" s="48"/>
      <c r="H92" s="48"/>
      <c r="I92" s="48"/>
      <c r="J92" s="48"/>
      <c r="K92" s="48"/>
      <c r="L92" s="48"/>
      <c r="M92" s="48"/>
    </row>
    <row r="93" spans="1:13" ht="12.75">
      <c r="A93" s="48"/>
      <c r="C93" s="48"/>
      <c r="D93" s="48"/>
      <c r="E93" s="48"/>
      <c r="F93" s="48"/>
      <c r="G93" s="48"/>
      <c r="H93" s="48"/>
      <c r="I93" s="48"/>
      <c r="J93" s="48"/>
      <c r="K93" s="48"/>
      <c r="L93" s="48"/>
      <c r="M93" s="48"/>
    </row>
    <row r="94" spans="1:13" ht="12.75">
      <c r="A94" s="48"/>
      <c r="C94" s="48"/>
      <c r="D94" s="48"/>
      <c r="E94" s="48"/>
      <c r="F94" s="48"/>
      <c r="G94" s="48"/>
      <c r="H94" s="48"/>
      <c r="I94" s="48"/>
      <c r="J94" s="48"/>
      <c r="K94" s="48"/>
      <c r="L94" s="48"/>
      <c r="M94" s="48"/>
    </row>
    <row r="95" spans="1:13" ht="12.75">
      <c r="A95" s="48"/>
      <c r="C95" s="48"/>
      <c r="D95" s="48"/>
      <c r="E95" s="48"/>
      <c r="F95" s="48"/>
      <c r="G95" s="48"/>
      <c r="H95" s="48"/>
      <c r="I95" s="48"/>
      <c r="J95" s="48"/>
      <c r="K95" s="48"/>
      <c r="L95" s="48"/>
      <c r="M95" s="48"/>
    </row>
    <row r="96" spans="1:13" ht="12.75">
      <c r="A96" s="48"/>
      <c r="C96" s="48"/>
      <c r="D96" s="48"/>
      <c r="E96" s="48"/>
      <c r="F96" s="48"/>
      <c r="G96" s="48"/>
      <c r="H96" s="48"/>
      <c r="I96" s="48"/>
      <c r="J96" s="48"/>
      <c r="K96" s="48"/>
      <c r="L96" s="48"/>
      <c r="M96" s="48"/>
    </row>
    <row r="97" spans="1:13" ht="12.75">
      <c r="A97" s="48"/>
      <c r="C97" s="48"/>
      <c r="D97" s="48"/>
      <c r="E97" s="48"/>
      <c r="F97" s="48"/>
      <c r="G97" s="48"/>
      <c r="H97" s="48"/>
      <c r="I97" s="48"/>
      <c r="J97" s="48"/>
      <c r="K97" s="48"/>
      <c r="L97" s="48"/>
      <c r="M97" s="48"/>
    </row>
    <row r="98" spans="1:13" ht="12.75">
      <c r="A98" s="48"/>
      <c r="C98" s="48"/>
      <c r="D98" s="48"/>
      <c r="E98" s="48"/>
      <c r="F98" s="48"/>
      <c r="G98" s="48"/>
      <c r="H98" s="48"/>
      <c r="I98" s="48"/>
      <c r="J98" s="48"/>
      <c r="K98" s="48"/>
      <c r="L98" s="48"/>
      <c r="M98" s="48"/>
    </row>
    <row r="99" spans="1:13" ht="12.75">
      <c r="A99" s="48"/>
      <c r="C99" s="48"/>
      <c r="D99" s="48"/>
      <c r="E99" s="48"/>
      <c r="F99" s="48"/>
      <c r="G99" s="48"/>
      <c r="H99" s="48"/>
      <c r="I99" s="48"/>
      <c r="J99" s="48"/>
      <c r="K99" s="48"/>
      <c r="L99" s="48"/>
      <c r="M99" s="48"/>
    </row>
    <row r="100" spans="1:13" ht="12.75">
      <c r="A100" s="48"/>
      <c r="C100" s="48"/>
      <c r="D100" s="48"/>
      <c r="E100" s="48"/>
      <c r="F100" s="48"/>
      <c r="G100" s="48"/>
      <c r="H100" s="48"/>
      <c r="I100" s="48"/>
      <c r="J100" s="48"/>
      <c r="K100" s="48"/>
      <c r="L100" s="48"/>
      <c r="M100" s="48"/>
    </row>
    <row r="101" spans="1:13" ht="12.75">
      <c r="A101" s="48"/>
      <c r="C101" s="48"/>
      <c r="D101" s="48"/>
      <c r="E101" s="48"/>
      <c r="F101" s="48"/>
      <c r="G101" s="48"/>
      <c r="H101" s="48"/>
      <c r="I101" s="48"/>
      <c r="J101" s="48"/>
      <c r="K101" s="48"/>
      <c r="L101" s="48"/>
      <c r="M101" s="48"/>
    </row>
    <row r="102" spans="1:13" ht="12.75">
      <c r="A102" s="48"/>
      <c r="C102" s="48"/>
      <c r="D102" s="48"/>
      <c r="E102" s="48"/>
      <c r="F102" s="48"/>
      <c r="G102" s="48"/>
      <c r="H102" s="48"/>
      <c r="I102" s="48"/>
      <c r="J102" s="48"/>
      <c r="K102" s="48"/>
      <c r="L102" s="48"/>
      <c r="M102" s="48"/>
    </row>
    <row r="103" spans="1:13" ht="12.75">
      <c r="A103" s="48"/>
      <c r="C103" s="48"/>
      <c r="D103" s="48"/>
      <c r="E103" s="48"/>
      <c r="F103" s="48"/>
      <c r="G103" s="48"/>
      <c r="H103" s="48"/>
      <c r="I103" s="48"/>
      <c r="J103" s="48"/>
      <c r="K103" s="48"/>
      <c r="L103" s="48"/>
      <c r="M103" s="48"/>
    </row>
    <row r="104" spans="1:13" ht="12.75">
      <c r="A104" s="48"/>
      <c r="C104" s="48"/>
      <c r="D104" s="48"/>
      <c r="E104" s="48"/>
      <c r="F104" s="48"/>
      <c r="G104" s="48"/>
      <c r="H104" s="48"/>
      <c r="I104" s="48"/>
      <c r="J104" s="48"/>
      <c r="K104" s="48"/>
      <c r="L104" s="48"/>
      <c r="M104" s="48"/>
    </row>
    <row r="105" spans="1:13" ht="12.75">
      <c r="A105" s="48"/>
      <c r="C105" s="48"/>
      <c r="D105" s="48"/>
      <c r="E105" s="48"/>
      <c r="F105" s="48"/>
      <c r="G105" s="48"/>
      <c r="H105" s="48"/>
      <c r="I105" s="48"/>
      <c r="J105" s="48"/>
      <c r="K105" s="48"/>
      <c r="L105" s="48"/>
      <c r="M105" s="48"/>
    </row>
    <row r="106" spans="1:13" ht="12.75">
      <c r="A106" s="48"/>
      <c r="C106" s="48"/>
      <c r="D106" s="48"/>
      <c r="E106" s="48"/>
      <c r="F106" s="48"/>
      <c r="G106" s="48"/>
      <c r="H106" s="48"/>
      <c r="I106" s="48"/>
      <c r="J106" s="48"/>
      <c r="K106" s="48"/>
      <c r="L106" s="48"/>
      <c r="M106" s="48"/>
    </row>
    <row r="107" spans="1:13" ht="12.75">
      <c r="A107" s="48"/>
      <c r="C107" s="48"/>
      <c r="D107" s="48"/>
      <c r="E107" s="48"/>
      <c r="F107" s="48"/>
      <c r="G107" s="48"/>
      <c r="H107" s="48"/>
      <c r="I107" s="48"/>
      <c r="J107" s="48"/>
      <c r="K107" s="48"/>
      <c r="L107" s="48"/>
      <c r="M107" s="48"/>
    </row>
    <row r="108" spans="1:13" ht="12.75">
      <c r="A108" s="48"/>
      <c r="C108" s="48"/>
      <c r="D108" s="48"/>
      <c r="E108" s="48"/>
      <c r="F108" s="48"/>
      <c r="G108" s="48"/>
      <c r="H108" s="48"/>
      <c r="I108" s="48"/>
      <c r="J108" s="48"/>
      <c r="K108" s="48"/>
      <c r="L108" s="48"/>
      <c r="M108" s="48"/>
    </row>
    <row r="109" spans="1:13" ht="12.75">
      <c r="A109" s="48"/>
      <c r="C109" s="48"/>
      <c r="D109" s="48"/>
      <c r="E109" s="48"/>
      <c r="F109" s="48"/>
      <c r="G109" s="48"/>
      <c r="H109" s="48"/>
      <c r="I109" s="48"/>
      <c r="J109" s="48"/>
      <c r="K109" s="48"/>
      <c r="L109" s="48"/>
      <c r="M109" s="48"/>
    </row>
    <row r="110" spans="1:13" ht="12.75">
      <c r="A110" s="48"/>
      <c r="C110" s="48"/>
      <c r="D110" s="48"/>
      <c r="E110" s="48"/>
      <c r="F110" s="48"/>
      <c r="G110" s="48"/>
      <c r="H110" s="48"/>
      <c r="I110" s="48"/>
      <c r="J110" s="48"/>
      <c r="K110" s="48"/>
      <c r="L110" s="48"/>
      <c r="M110" s="48"/>
    </row>
    <row r="111" spans="1:13" ht="12.75">
      <c r="A111" s="48"/>
      <c r="C111" s="48"/>
      <c r="D111" s="48"/>
      <c r="E111" s="48"/>
      <c r="F111" s="48"/>
      <c r="G111" s="48"/>
      <c r="H111" s="48"/>
      <c r="I111" s="48"/>
      <c r="J111" s="48"/>
      <c r="K111" s="48"/>
      <c r="L111" s="48"/>
      <c r="M111" s="48"/>
    </row>
    <row r="112" spans="1:13" ht="12.75">
      <c r="A112" s="48"/>
      <c r="C112" s="48"/>
      <c r="D112" s="48"/>
      <c r="E112" s="48"/>
      <c r="F112" s="48"/>
      <c r="G112" s="48"/>
      <c r="H112" s="48"/>
      <c r="I112" s="48"/>
      <c r="J112" s="48"/>
      <c r="K112" s="48"/>
      <c r="L112" s="48"/>
      <c r="M112" s="48"/>
    </row>
    <row r="113" spans="1:13" ht="12.75">
      <c r="A113" s="48"/>
      <c r="C113" s="48"/>
      <c r="D113" s="48"/>
      <c r="E113" s="48"/>
      <c r="F113" s="48"/>
      <c r="G113" s="48"/>
      <c r="H113" s="48"/>
      <c r="I113" s="48"/>
      <c r="J113" s="48"/>
      <c r="K113" s="48"/>
      <c r="L113" s="48"/>
      <c r="M113" s="48"/>
    </row>
    <row r="114" spans="1:13" ht="12.75">
      <c r="A114" s="48"/>
      <c r="C114" s="48"/>
      <c r="D114" s="48"/>
      <c r="E114" s="48"/>
      <c r="F114" s="48"/>
      <c r="G114" s="48"/>
      <c r="H114" s="48"/>
      <c r="I114" s="48"/>
      <c r="J114" s="48"/>
      <c r="K114" s="48"/>
      <c r="L114" s="48"/>
      <c r="M114" s="48"/>
    </row>
    <row r="115" spans="1:13" ht="12.75">
      <c r="A115" s="48"/>
      <c r="C115" s="48"/>
      <c r="D115" s="48"/>
      <c r="E115" s="48"/>
      <c r="F115" s="48"/>
      <c r="G115" s="48"/>
      <c r="H115" s="48"/>
      <c r="I115" s="48"/>
      <c r="J115" s="48"/>
      <c r="K115" s="48"/>
      <c r="L115" s="48"/>
      <c r="M115" s="48"/>
    </row>
    <row r="116" spans="1:13" ht="12.75">
      <c r="A116" s="48"/>
      <c r="C116" s="48"/>
      <c r="D116" s="48"/>
      <c r="E116" s="48"/>
      <c r="F116" s="48"/>
      <c r="G116" s="48"/>
      <c r="H116" s="48"/>
      <c r="I116" s="48"/>
      <c r="J116" s="48"/>
      <c r="K116" s="48"/>
      <c r="L116" s="48"/>
      <c r="M116" s="48"/>
    </row>
    <row r="117" spans="1:13" ht="12.75">
      <c r="A117" s="48"/>
      <c r="C117" s="48"/>
      <c r="D117" s="48"/>
      <c r="E117" s="48"/>
      <c r="F117" s="48"/>
      <c r="G117" s="48"/>
      <c r="H117" s="48"/>
      <c r="I117" s="48"/>
      <c r="J117" s="48"/>
      <c r="K117" s="48"/>
      <c r="L117" s="48"/>
      <c r="M117" s="48"/>
    </row>
    <row r="118" spans="1:13" ht="12.75">
      <c r="A118" s="48"/>
      <c r="C118" s="48"/>
      <c r="D118" s="48"/>
      <c r="E118" s="48"/>
      <c r="F118" s="48"/>
      <c r="G118" s="48"/>
      <c r="H118" s="48"/>
      <c r="I118" s="48"/>
      <c r="J118" s="48"/>
      <c r="K118" s="48"/>
      <c r="L118" s="48"/>
      <c r="M118" s="48"/>
    </row>
  </sheetData>
  <sheetProtection/>
  <printOptions/>
  <pageMargins left="0.5" right="0.5" top="0.75" bottom="0.7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Q105"/>
  <sheetViews>
    <sheetView zoomScalePageLayoutView="0" workbookViewId="0" topLeftCell="A1">
      <pane xSplit="2" ySplit="6" topLeftCell="C70" activePane="bottomRight" state="frozen"/>
      <selection pane="topLeft" activeCell="I58" sqref="I58"/>
      <selection pane="topRight" activeCell="I58" sqref="I58"/>
      <selection pane="bottomLeft" activeCell="I58" sqref="I58"/>
      <selection pane="bottomRight" activeCell="C96" sqref="C96:N97"/>
    </sheetView>
  </sheetViews>
  <sheetFormatPr defaultColWidth="9.140625" defaultRowHeight="12.75"/>
  <cols>
    <col min="1" max="1" width="6.00390625" style="48" customWidth="1"/>
    <col min="2" max="2" width="17.8515625" style="48" customWidth="1"/>
    <col min="3" max="4" width="9.8515625" style="48" customWidth="1"/>
    <col min="5" max="5" width="11.28125" style="48" customWidth="1"/>
    <col min="6" max="7" width="9.57421875" style="48" customWidth="1"/>
    <col min="8" max="8" width="9.8515625" style="48" customWidth="1"/>
    <col min="9" max="9" width="10.421875" style="48" customWidth="1"/>
    <col min="10" max="10" width="10.7109375" style="48" customWidth="1"/>
    <col min="11" max="14" width="9.140625" style="48" customWidth="1"/>
    <col min="15" max="15" width="10.7109375" style="48" bestFit="1" customWidth="1"/>
    <col min="16" max="16" width="9.8515625" style="48" bestFit="1" customWidth="1"/>
    <col min="17" max="16384" width="9.140625" style="48" customWidth="1"/>
  </cols>
  <sheetData>
    <row r="1" ht="11.25"/>
    <row r="2" spans="2:3" ht="11.25">
      <c r="B2" s="62" t="s">
        <v>61</v>
      </c>
      <c r="C2" s="63"/>
    </row>
    <row r="3" ht="11.25">
      <c r="C3" s="63"/>
    </row>
    <row r="4" spans="3:10" ht="11.25">
      <c r="C4" s="64"/>
      <c r="D4" s="64"/>
      <c r="E4" s="64"/>
      <c r="F4" s="64"/>
      <c r="G4" s="64"/>
      <c r="H4" s="65"/>
      <c r="I4" s="65"/>
      <c r="J4" s="62"/>
    </row>
    <row r="5" spans="3:10" ht="11.25">
      <c r="C5" s="64"/>
      <c r="D5" s="64"/>
      <c r="E5" s="64"/>
      <c r="F5" s="64"/>
      <c r="G5" s="64"/>
      <c r="H5" s="65"/>
      <c r="I5" s="65"/>
      <c r="J5" s="64"/>
    </row>
    <row r="6" spans="3:14" ht="9.75" customHeight="1">
      <c r="C6" s="101">
        <v>43221</v>
      </c>
      <c r="D6" s="66">
        <f aca="true" t="shared" si="0" ref="D6:N6">EOMONTH(C6,1)</f>
        <v>43281</v>
      </c>
      <c r="E6" s="66">
        <f t="shared" si="0"/>
        <v>43312</v>
      </c>
      <c r="F6" s="66">
        <f t="shared" si="0"/>
        <v>43343</v>
      </c>
      <c r="G6" s="66">
        <f t="shared" si="0"/>
        <v>43373</v>
      </c>
      <c r="H6" s="66">
        <f t="shared" si="0"/>
        <v>43404</v>
      </c>
      <c r="I6" s="66">
        <f t="shared" si="0"/>
        <v>43434</v>
      </c>
      <c r="J6" s="66">
        <f t="shared" si="0"/>
        <v>43465</v>
      </c>
      <c r="K6" s="66">
        <f t="shared" si="0"/>
        <v>43496</v>
      </c>
      <c r="L6" s="66">
        <f t="shared" si="0"/>
        <v>43524</v>
      </c>
      <c r="M6" s="66">
        <f t="shared" si="0"/>
        <v>43555</v>
      </c>
      <c r="N6" s="66">
        <f t="shared" si="0"/>
        <v>43585</v>
      </c>
    </row>
    <row r="7" spans="1:14" s="49" customFormat="1" ht="11.25">
      <c r="A7" s="67" t="s">
        <v>28</v>
      </c>
      <c r="C7" s="102">
        <v>36.93</v>
      </c>
      <c r="D7" s="102">
        <v>19.49</v>
      </c>
      <c r="E7" s="102">
        <v>33.53</v>
      </c>
      <c r="F7" s="102">
        <v>26.94</v>
      </c>
      <c r="G7" s="102">
        <v>25.63</v>
      </c>
      <c r="H7" s="102">
        <v>26.52</v>
      </c>
      <c r="I7" s="102"/>
      <c r="J7" s="102"/>
      <c r="K7" s="102"/>
      <c r="L7" s="102"/>
      <c r="M7" s="102"/>
      <c r="N7" s="102"/>
    </row>
    <row r="8" spans="1:14" ht="11.25">
      <c r="A8" s="48" t="s">
        <v>29</v>
      </c>
      <c r="C8" s="68">
        <v>0</v>
      </c>
      <c r="D8" s="68">
        <v>0</v>
      </c>
      <c r="E8" s="68">
        <v>0</v>
      </c>
      <c r="F8" s="68">
        <v>0</v>
      </c>
      <c r="G8" s="68">
        <v>0</v>
      </c>
      <c r="H8" s="68">
        <v>0</v>
      </c>
      <c r="I8" s="68">
        <v>0</v>
      </c>
      <c r="J8" s="68">
        <v>0</v>
      </c>
      <c r="K8" s="68">
        <v>0</v>
      </c>
      <c r="L8" s="68">
        <v>0</v>
      </c>
      <c r="M8" s="68">
        <v>0</v>
      </c>
      <c r="N8" s="68">
        <v>0</v>
      </c>
    </row>
    <row r="9" spans="1:14" ht="11.25">
      <c r="A9" s="48" t="s">
        <v>30</v>
      </c>
      <c r="C9" s="69">
        <f aca="true" t="shared" si="1" ref="C9:N9">+C7*C8</f>
        <v>0</v>
      </c>
      <c r="D9" s="69">
        <f t="shared" si="1"/>
        <v>0</v>
      </c>
      <c r="E9" s="69">
        <f t="shared" si="1"/>
        <v>0</v>
      </c>
      <c r="F9" s="69">
        <f t="shared" si="1"/>
        <v>0</v>
      </c>
      <c r="G9" s="69">
        <f t="shared" si="1"/>
        <v>0</v>
      </c>
      <c r="H9" s="69">
        <f t="shared" si="1"/>
        <v>0</v>
      </c>
      <c r="I9" s="69">
        <f t="shared" si="1"/>
        <v>0</v>
      </c>
      <c r="J9" s="69">
        <f t="shared" si="1"/>
        <v>0</v>
      </c>
      <c r="K9" s="69">
        <f t="shared" si="1"/>
        <v>0</v>
      </c>
      <c r="L9" s="69">
        <f t="shared" si="1"/>
        <v>0</v>
      </c>
      <c r="M9" s="69">
        <f t="shared" si="1"/>
        <v>0</v>
      </c>
      <c r="N9" s="69">
        <f t="shared" si="1"/>
        <v>0</v>
      </c>
    </row>
    <row r="10" spans="1:14" ht="11.25">
      <c r="A10" s="62" t="s">
        <v>31</v>
      </c>
      <c r="C10" s="70">
        <f aca="true" t="shared" si="2" ref="C10:N10">+C7-C9</f>
        <v>36.93</v>
      </c>
      <c r="D10" s="70">
        <f t="shared" si="2"/>
        <v>19.49</v>
      </c>
      <c r="E10" s="70">
        <f t="shared" si="2"/>
        <v>33.53</v>
      </c>
      <c r="F10" s="70">
        <f t="shared" si="2"/>
        <v>26.94</v>
      </c>
      <c r="G10" s="70">
        <f t="shared" si="2"/>
        <v>25.63</v>
      </c>
      <c r="H10" s="70">
        <f t="shared" si="2"/>
        <v>26.52</v>
      </c>
      <c r="I10" s="70">
        <f t="shared" si="2"/>
        <v>0</v>
      </c>
      <c r="J10" s="70">
        <f t="shared" si="2"/>
        <v>0</v>
      </c>
      <c r="K10" s="70">
        <f t="shared" si="2"/>
        <v>0</v>
      </c>
      <c r="L10" s="70">
        <f t="shared" si="2"/>
        <v>0</v>
      </c>
      <c r="M10" s="70">
        <f t="shared" si="2"/>
        <v>0</v>
      </c>
      <c r="N10" s="70">
        <f t="shared" si="2"/>
        <v>0</v>
      </c>
    </row>
    <row r="11" ht="11.25"/>
    <row r="12" ht="11.25">
      <c r="A12" s="62" t="s">
        <v>32</v>
      </c>
    </row>
    <row r="13" spans="2:14" s="71" customFormat="1" ht="11.25">
      <c r="B13" s="71" t="s">
        <v>17</v>
      </c>
      <c r="C13" s="103">
        <v>0</v>
      </c>
      <c r="D13" s="103">
        <v>0</v>
      </c>
      <c r="E13" s="103">
        <v>0</v>
      </c>
      <c r="F13" s="103">
        <v>0</v>
      </c>
      <c r="G13" s="103">
        <v>0</v>
      </c>
      <c r="H13" s="103">
        <v>0</v>
      </c>
      <c r="I13" s="103"/>
      <c r="J13" s="103"/>
      <c r="K13" s="103"/>
      <c r="L13" s="103"/>
      <c r="M13" s="103"/>
      <c r="N13" s="103"/>
    </row>
    <row r="14" spans="2:14" s="71" customFormat="1" ht="11.25">
      <c r="B14" s="71" t="s">
        <v>21</v>
      </c>
      <c r="C14" s="103">
        <v>0.1782</v>
      </c>
      <c r="D14" s="103">
        <v>0.1782</v>
      </c>
      <c r="E14" s="103">
        <v>0.1782</v>
      </c>
      <c r="F14" s="103">
        <v>0.1782</v>
      </c>
      <c r="G14" s="103">
        <v>0.1782</v>
      </c>
      <c r="H14" s="103">
        <v>0.1782</v>
      </c>
      <c r="I14" s="103"/>
      <c r="J14" s="103"/>
      <c r="K14" s="103"/>
      <c r="L14" s="103"/>
      <c r="M14" s="103"/>
      <c r="N14" s="103"/>
    </row>
    <row r="15" spans="2:14" s="71" customFormat="1" ht="11.25">
      <c r="B15" s="71" t="s">
        <v>33</v>
      </c>
      <c r="C15" s="103">
        <v>0</v>
      </c>
      <c r="D15" s="103">
        <v>0</v>
      </c>
      <c r="E15" s="103">
        <v>0</v>
      </c>
      <c r="F15" s="103">
        <v>0</v>
      </c>
      <c r="G15" s="103">
        <v>0</v>
      </c>
      <c r="H15" s="103">
        <v>0</v>
      </c>
      <c r="I15" s="103"/>
      <c r="J15" s="103"/>
      <c r="K15" s="103"/>
      <c r="L15" s="103"/>
      <c r="M15" s="103"/>
      <c r="N15" s="103"/>
    </row>
    <row r="16" spans="2:14" s="71" customFormat="1" ht="11.25">
      <c r="B16" s="71" t="s">
        <v>34</v>
      </c>
      <c r="C16" s="103">
        <v>0.0165</v>
      </c>
      <c r="D16" s="103">
        <v>0.0165</v>
      </c>
      <c r="E16" s="103">
        <v>0.0165</v>
      </c>
      <c r="F16" s="103">
        <v>0.0165</v>
      </c>
      <c r="G16" s="103">
        <v>0.0165</v>
      </c>
      <c r="H16" s="103">
        <v>0.0165</v>
      </c>
      <c r="I16" s="103"/>
      <c r="J16" s="103"/>
      <c r="K16" s="103"/>
      <c r="L16" s="103"/>
      <c r="M16" s="103"/>
      <c r="N16" s="103"/>
    </row>
    <row r="17" spans="2:14" s="71" customFormat="1" ht="11.25">
      <c r="B17" s="71" t="s">
        <v>35</v>
      </c>
      <c r="C17" s="103">
        <v>0.0449</v>
      </c>
      <c r="D17" s="103">
        <v>0.0449</v>
      </c>
      <c r="E17" s="103">
        <v>0.0449</v>
      </c>
      <c r="F17" s="103">
        <v>0.0449</v>
      </c>
      <c r="G17" s="103">
        <v>0.0449</v>
      </c>
      <c r="H17" s="103">
        <v>0.0449</v>
      </c>
      <c r="I17" s="103"/>
      <c r="J17" s="103"/>
      <c r="K17" s="103"/>
      <c r="L17" s="103"/>
      <c r="M17" s="103"/>
      <c r="N17" s="103"/>
    </row>
    <row r="18" spans="2:14" s="71" customFormat="1" ht="11.25">
      <c r="B18" s="71" t="s">
        <v>36</v>
      </c>
      <c r="C18" s="103">
        <v>0.0075</v>
      </c>
      <c r="D18" s="103">
        <v>0.0075</v>
      </c>
      <c r="E18" s="103">
        <v>0.0075</v>
      </c>
      <c r="F18" s="103">
        <v>0.0075</v>
      </c>
      <c r="G18" s="103">
        <v>0.0075</v>
      </c>
      <c r="H18" s="103">
        <v>0.0075</v>
      </c>
      <c r="I18" s="103"/>
      <c r="J18" s="103"/>
      <c r="K18" s="103"/>
      <c r="L18" s="103"/>
      <c r="M18" s="103"/>
      <c r="N18" s="103"/>
    </row>
    <row r="19" spans="2:14" s="71" customFormat="1" ht="11.25">
      <c r="B19" s="48" t="s">
        <v>86</v>
      </c>
      <c r="C19" s="103">
        <v>0</v>
      </c>
      <c r="D19" s="103">
        <v>0</v>
      </c>
      <c r="E19" s="103">
        <v>0</v>
      </c>
      <c r="F19" s="103">
        <v>0</v>
      </c>
      <c r="G19" s="103">
        <v>0</v>
      </c>
      <c r="H19" s="103">
        <v>0</v>
      </c>
      <c r="I19" s="103"/>
      <c r="J19" s="103"/>
      <c r="K19" s="103"/>
      <c r="L19" s="103"/>
      <c r="M19" s="103"/>
      <c r="N19" s="103"/>
    </row>
    <row r="20" spans="2:14" s="71" customFormat="1" ht="11.25">
      <c r="B20" s="48" t="s">
        <v>15</v>
      </c>
      <c r="C20" s="103">
        <v>0.1768</v>
      </c>
      <c r="D20" s="103">
        <v>0.1768</v>
      </c>
      <c r="E20" s="103">
        <v>0.1768</v>
      </c>
      <c r="F20" s="103">
        <v>0.1768</v>
      </c>
      <c r="G20" s="103">
        <v>0.1768</v>
      </c>
      <c r="H20" s="103">
        <v>0.1768</v>
      </c>
      <c r="I20" s="103"/>
      <c r="J20" s="103"/>
      <c r="K20" s="103"/>
      <c r="L20" s="103"/>
      <c r="M20" s="103"/>
      <c r="N20" s="103"/>
    </row>
    <row r="21" spans="2:14" s="71" customFormat="1" ht="11.25">
      <c r="B21" s="71" t="s">
        <v>37</v>
      </c>
      <c r="C21" s="103">
        <v>0</v>
      </c>
      <c r="D21" s="103">
        <v>0</v>
      </c>
      <c r="E21" s="103">
        <v>0</v>
      </c>
      <c r="F21" s="103">
        <v>0</v>
      </c>
      <c r="G21" s="103">
        <v>0</v>
      </c>
      <c r="H21" s="103">
        <v>0</v>
      </c>
      <c r="I21" s="103"/>
      <c r="J21" s="103"/>
      <c r="K21" s="103"/>
      <c r="L21" s="103"/>
      <c r="M21" s="103"/>
      <c r="N21" s="103"/>
    </row>
    <row r="22" spans="2:14" s="71" customFormat="1" ht="11.25">
      <c r="B22" s="71" t="s">
        <v>38</v>
      </c>
      <c r="C22" s="103">
        <v>0.05930000000000013</v>
      </c>
      <c r="D22" s="103">
        <v>0.05930000000000013</v>
      </c>
      <c r="E22" s="103">
        <v>0.05930000000000013</v>
      </c>
      <c r="F22" s="103">
        <v>0.05930000000000013</v>
      </c>
      <c r="G22" s="103">
        <v>0.05930000000000013</v>
      </c>
      <c r="H22" s="103">
        <v>0.05930000000000013</v>
      </c>
      <c r="I22" s="103"/>
      <c r="J22" s="103"/>
      <c r="K22" s="103"/>
      <c r="L22" s="103"/>
      <c r="M22" s="103"/>
      <c r="N22" s="103"/>
    </row>
    <row r="23" spans="2:14" s="71" customFormat="1" ht="11.25">
      <c r="B23" s="71" t="s">
        <v>39</v>
      </c>
      <c r="C23" s="104">
        <v>0.5168</v>
      </c>
      <c r="D23" s="104">
        <v>0.5168</v>
      </c>
      <c r="E23" s="104">
        <v>0.5168</v>
      </c>
      <c r="F23" s="104">
        <v>0.5168</v>
      </c>
      <c r="G23" s="104">
        <v>0.5168</v>
      </c>
      <c r="H23" s="104">
        <v>0.5168</v>
      </c>
      <c r="I23" s="103"/>
      <c r="J23" s="103"/>
      <c r="K23" s="103"/>
      <c r="L23" s="103"/>
      <c r="M23" s="103"/>
      <c r="N23" s="103"/>
    </row>
    <row r="24" spans="3:14" ht="11.25">
      <c r="C24" s="72">
        <v>1</v>
      </c>
      <c r="D24" s="72">
        <v>1</v>
      </c>
      <c r="E24" s="72">
        <v>1</v>
      </c>
      <c r="F24" s="72">
        <v>1</v>
      </c>
      <c r="G24" s="72">
        <v>1</v>
      </c>
      <c r="H24" s="72">
        <v>1</v>
      </c>
      <c r="I24" s="72">
        <v>1</v>
      </c>
      <c r="J24" s="72">
        <v>1</v>
      </c>
      <c r="K24" s="72">
        <v>1</v>
      </c>
      <c r="L24" s="72">
        <v>1</v>
      </c>
      <c r="M24" s="72">
        <v>1</v>
      </c>
      <c r="N24" s="72">
        <v>1</v>
      </c>
    </row>
    <row r="25" ht="11.25"/>
    <row r="26" ht="11.25">
      <c r="A26" s="62" t="s">
        <v>40</v>
      </c>
    </row>
    <row r="27" spans="2:14" ht="11.25">
      <c r="B27" s="48" t="s">
        <v>17</v>
      </c>
      <c r="C27" s="58">
        <f>+C$10*C13</f>
        <v>0</v>
      </c>
      <c r="D27" s="58">
        <f aca="true" t="shared" si="3" ref="D27:N27">+D$10*D13</f>
        <v>0</v>
      </c>
      <c r="E27" s="58">
        <f t="shared" si="3"/>
        <v>0</v>
      </c>
      <c r="F27" s="58">
        <f t="shared" si="3"/>
        <v>0</v>
      </c>
      <c r="G27" s="58">
        <f t="shared" si="3"/>
        <v>0</v>
      </c>
      <c r="H27" s="58">
        <f t="shared" si="3"/>
        <v>0</v>
      </c>
      <c r="I27" s="58">
        <f t="shared" si="3"/>
        <v>0</v>
      </c>
      <c r="J27" s="58">
        <f t="shared" si="3"/>
        <v>0</v>
      </c>
      <c r="K27" s="58">
        <f t="shared" si="3"/>
        <v>0</v>
      </c>
      <c r="L27" s="58">
        <f t="shared" si="3"/>
        <v>0</v>
      </c>
      <c r="M27" s="58">
        <f t="shared" si="3"/>
        <v>0</v>
      </c>
      <c r="N27" s="58">
        <f t="shared" si="3"/>
        <v>0</v>
      </c>
    </row>
    <row r="28" spans="2:14" ht="11.25">
      <c r="B28" s="48" t="s">
        <v>21</v>
      </c>
      <c r="C28" s="58">
        <f aca="true" t="shared" si="4" ref="C28:C37">+C$10*C14</f>
        <v>6.580926</v>
      </c>
      <c r="D28" s="58">
        <f aca="true" t="shared" si="5" ref="D28:N28">+D$10*D14</f>
        <v>3.4731179999999995</v>
      </c>
      <c r="E28" s="58">
        <f t="shared" si="5"/>
        <v>5.975046</v>
      </c>
      <c r="F28" s="58">
        <f t="shared" si="5"/>
        <v>4.800708</v>
      </c>
      <c r="G28" s="58">
        <f t="shared" si="5"/>
        <v>4.567266</v>
      </c>
      <c r="H28" s="58">
        <f t="shared" si="5"/>
        <v>4.725864</v>
      </c>
      <c r="I28" s="58">
        <f t="shared" si="5"/>
        <v>0</v>
      </c>
      <c r="J28" s="58">
        <f t="shared" si="5"/>
        <v>0</v>
      </c>
      <c r="K28" s="58">
        <f t="shared" si="5"/>
        <v>0</v>
      </c>
      <c r="L28" s="58">
        <f t="shared" si="5"/>
        <v>0</v>
      </c>
      <c r="M28" s="58">
        <f t="shared" si="5"/>
        <v>0</v>
      </c>
      <c r="N28" s="58">
        <f t="shared" si="5"/>
        <v>0</v>
      </c>
    </row>
    <row r="29" spans="2:14" ht="11.25">
      <c r="B29" s="48" t="s">
        <v>33</v>
      </c>
      <c r="C29" s="58">
        <f t="shared" si="4"/>
        <v>0</v>
      </c>
      <c r="D29" s="58">
        <f aca="true" t="shared" si="6" ref="D29:N29">+D$10*D15</f>
        <v>0</v>
      </c>
      <c r="E29" s="58">
        <f t="shared" si="6"/>
        <v>0</v>
      </c>
      <c r="F29" s="58">
        <f t="shared" si="6"/>
        <v>0</v>
      </c>
      <c r="G29" s="58">
        <f t="shared" si="6"/>
        <v>0</v>
      </c>
      <c r="H29" s="58">
        <f t="shared" si="6"/>
        <v>0</v>
      </c>
      <c r="I29" s="58">
        <f t="shared" si="6"/>
        <v>0</v>
      </c>
      <c r="J29" s="58">
        <f t="shared" si="6"/>
        <v>0</v>
      </c>
      <c r="K29" s="58">
        <f t="shared" si="6"/>
        <v>0</v>
      </c>
      <c r="L29" s="58">
        <f t="shared" si="6"/>
        <v>0</v>
      </c>
      <c r="M29" s="58">
        <f t="shared" si="6"/>
        <v>0</v>
      </c>
      <c r="N29" s="58">
        <f t="shared" si="6"/>
        <v>0</v>
      </c>
    </row>
    <row r="30" spans="2:14" ht="11.25">
      <c r="B30" s="48" t="s">
        <v>34</v>
      </c>
      <c r="C30" s="58">
        <f t="shared" si="4"/>
        <v>0.609345</v>
      </c>
      <c r="D30" s="58">
        <f aca="true" t="shared" si="7" ref="D30:N30">+D$10*D16</f>
        <v>0.321585</v>
      </c>
      <c r="E30" s="58">
        <f t="shared" si="7"/>
        <v>0.5532450000000001</v>
      </c>
      <c r="F30" s="58">
        <f t="shared" si="7"/>
        <v>0.44451</v>
      </c>
      <c r="G30" s="58">
        <f t="shared" si="7"/>
        <v>0.422895</v>
      </c>
      <c r="H30" s="58">
        <f t="shared" si="7"/>
        <v>0.43758</v>
      </c>
      <c r="I30" s="58">
        <f t="shared" si="7"/>
        <v>0</v>
      </c>
      <c r="J30" s="58">
        <f t="shared" si="7"/>
        <v>0</v>
      </c>
      <c r="K30" s="58">
        <f t="shared" si="7"/>
        <v>0</v>
      </c>
      <c r="L30" s="58">
        <f t="shared" si="7"/>
        <v>0</v>
      </c>
      <c r="M30" s="58">
        <f t="shared" si="7"/>
        <v>0</v>
      </c>
      <c r="N30" s="58">
        <f t="shared" si="7"/>
        <v>0</v>
      </c>
    </row>
    <row r="31" spans="2:14" ht="11.25">
      <c r="B31" s="48" t="s">
        <v>35</v>
      </c>
      <c r="C31" s="58">
        <f t="shared" si="4"/>
        <v>1.658157</v>
      </c>
      <c r="D31" s="58">
        <f aca="true" t="shared" si="8" ref="D31:N31">+D$10*D17</f>
        <v>0.875101</v>
      </c>
      <c r="E31" s="58">
        <f t="shared" si="8"/>
        <v>1.505497</v>
      </c>
      <c r="F31" s="58">
        <f t="shared" si="8"/>
        <v>1.2096060000000002</v>
      </c>
      <c r="G31" s="58">
        <f t="shared" si="8"/>
        <v>1.150787</v>
      </c>
      <c r="H31" s="58">
        <f t="shared" si="8"/>
        <v>1.1907480000000001</v>
      </c>
      <c r="I31" s="58">
        <f t="shared" si="8"/>
        <v>0</v>
      </c>
      <c r="J31" s="58">
        <f t="shared" si="8"/>
        <v>0</v>
      </c>
      <c r="K31" s="58">
        <f t="shared" si="8"/>
        <v>0</v>
      </c>
      <c r="L31" s="58">
        <f t="shared" si="8"/>
        <v>0</v>
      </c>
      <c r="M31" s="58">
        <f t="shared" si="8"/>
        <v>0</v>
      </c>
      <c r="N31" s="58">
        <f t="shared" si="8"/>
        <v>0</v>
      </c>
    </row>
    <row r="32" spans="2:14" ht="11.25">
      <c r="B32" s="48" t="s">
        <v>36</v>
      </c>
      <c r="C32" s="58">
        <f t="shared" si="4"/>
        <v>0.27697499999999997</v>
      </c>
      <c r="D32" s="58">
        <f aca="true" t="shared" si="9" ref="D32:N32">+D$10*D18</f>
        <v>0.14617499999999997</v>
      </c>
      <c r="E32" s="58">
        <f t="shared" si="9"/>
        <v>0.251475</v>
      </c>
      <c r="F32" s="58">
        <f t="shared" si="9"/>
        <v>0.20205</v>
      </c>
      <c r="G32" s="58">
        <f t="shared" si="9"/>
        <v>0.19222499999999998</v>
      </c>
      <c r="H32" s="58">
        <f t="shared" si="9"/>
        <v>0.1989</v>
      </c>
      <c r="I32" s="58">
        <f t="shared" si="9"/>
        <v>0</v>
      </c>
      <c r="J32" s="58">
        <f t="shared" si="9"/>
        <v>0</v>
      </c>
      <c r="K32" s="58">
        <f t="shared" si="9"/>
        <v>0</v>
      </c>
      <c r="L32" s="58">
        <f t="shared" si="9"/>
        <v>0</v>
      </c>
      <c r="M32" s="58">
        <f t="shared" si="9"/>
        <v>0</v>
      </c>
      <c r="N32" s="58">
        <f t="shared" si="9"/>
        <v>0</v>
      </c>
    </row>
    <row r="33" spans="2:14" ht="11.25">
      <c r="B33" s="48" t="s">
        <v>86</v>
      </c>
      <c r="C33" s="58">
        <f t="shared" si="4"/>
        <v>0</v>
      </c>
      <c r="D33" s="58">
        <f aca="true" t="shared" si="10" ref="D33:N33">+D$10*D19</f>
        <v>0</v>
      </c>
      <c r="E33" s="58">
        <f t="shared" si="10"/>
        <v>0</v>
      </c>
      <c r="F33" s="58">
        <f t="shared" si="10"/>
        <v>0</v>
      </c>
      <c r="G33" s="58">
        <f t="shared" si="10"/>
        <v>0</v>
      </c>
      <c r="H33" s="58">
        <f t="shared" si="10"/>
        <v>0</v>
      </c>
      <c r="I33" s="58">
        <f t="shared" si="10"/>
        <v>0</v>
      </c>
      <c r="J33" s="58">
        <f t="shared" si="10"/>
        <v>0</v>
      </c>
      <c r="K33" s="58">
        <f t="shared" si="10"/>
        <v>0</v>
      </c>
      <c r="L33" s="58">
        <f t="shared" si="10"/>
        <v>0</v>
      </c>
      <c r="M33" s="58">
        <f t="shared" si="10"/>
        <v>0</v>
      </c>
      <c r="N33" s="58">
        <f t="shared" si="10"/>
        <v>0</v>
      </c>
    </row>
    <row r="34" spans="2:14" ht="11.25">
      <c r="B34" s="48" t="s">
        <v>15</v>
      </c>
      <c r="C34" s="58">
        <f t="shared" si="4"/>
        <v>6.529224</v>
      </c>
      <c r="D34" s="58">
        <f aca="true" t="shared" si="11" ref="D34:N34">+D$10*D20</f>
        <v>3.445832</v>
      </c>
      <c r="E34" s="58">
        <f t="shared" si="11"/>
        <v>5.928104</v>
      </c>
      <c r="F34" s="58">
        <f t="shared" si="11"/>
        <v>4.762992000000001</v>
      </c>
      <c r="G34" s="58">
        <f t="shared" si="11"/>
        <v>4.531384</v>
      </c>
      <c r="H34" s="58">
        <f t="shared" si="11"/>
        <v>4.6887360000000005</v>
      </c>
      <c r="I34" s="58">
        <f t="shared" si="11"/>
        <v>0</v>
      </c>
      <c r="J34" s="58">
        <f t="shared" si="11"/>
        <v>0</v>
      </c>
      <c r="K34" s="58">
        <f t="shared" si="11"/>
        <v>0</v>
      </c>
      <c r="L34" s="58">
        <f t="shared" si="11"/>
        <v>0</v>
      </c>
      <c r="M34" s="58">
        <f t="shared" si="11"/>
        <v>0</v>
      </c>
      <c r="N34" s="58">
        <f t="shared" si="11"/>
        <v>0</v>
      </c>
    </row>
    <row r="35" spans="2:14" ht="11.25">
      <c r="B35" s="48" t="s">
        <v>37</v>
      </c>
      <c r="C35" s="58">
        <f t="shared" si="4"/>
        <v>0</v>
      </c>
      <c r="D35" s="58">
        <f aca="true" t="shared" si="12" ref="D35:N35">+D$10*D21</f>
        <v>0</v>
      </c>
      <c r="E35" s="58">
        <f t="shared" si="12"/>
        <v>0</v>
      </c>
      <c r="F35" s="58">
        <f t="shared" si="12"/>
        <v>0</v>
      </c>
      <c r="G35" s="58">
        <f t="shared" si="12"/>
        <v>0</v>
      </c>
      <c r="H35" s="58">
        <f t="shared" si="12"/>
        <v>0</v>
      </c>
      <c r="I35" s="58">
        <f t="shared" si="12"/>
        <v>0</v>
      </c>
      <c r="J35" s="58">
        <f t="shared" si="12"/>
        <v>0</v>
      </c>
      <c r="K35" s="58">
        <f t="shared" si="12"/>
        <v>0</v>
      </c>
      <c r="L35" s="58">
        <f t="shared" si="12"/>
        <v>0</v>
      </c>
      <c r="M35" s="58">
        <f t="shared" si="12"/>
        <v>0</v>
      </c>
      <c r="N35" s="58">
        <f t="shared" si="12"/>
        <v>0</v>
      </c>
    </row>
    <row r="36" spans="2:14" ht="11.25">
      <c r="B36" s="48" t="s">
        <v>38</v>
      </c>
      <c r="C36" s="58">
        <f t="shared" si="4"/>
        <v>2.189949000000005</v>
      </c>
      <c r="D36" s="58">
        <f aca="true" t="shared" si="13" ref="D36:N36">+D$10*D22</f>
        <v>1.1557570000000024</v>
      </c>
      <c r="E36" s="58">
        <f t="shared" si="13"/>
        <v>1.9883290000000045</v>
      </c>
      <c r="F36" s="58">
        <f t="shared" si="13"/>
        <v>1.5975420000000036</v>
      </c>
      <c r="G36" s="58">
        <f t="shared" si="13"/>
        <v>1.5198590000000032</v>
      </c>
      <c r="H36" s="58">
        <f t="shared" si="13"/>
        <v>1.5726360000000035</v>
      </c>
      <c r="I36" s="58">
        <f t="shared" si="13"/>
        <v>0</v>
      </c>
      <c r="J36" s="58">
        <f t="shared" si="13"/>
        <v>0</v>
      </c>
      <c r="K36" s="58">
        <f t="shared" si="13"/>
        <v>0</v>
      </c>
      <c r="L36" s="58">
        <f t="shared" si="13"/>
        <v>0</v>
      </c>
      <c r="M36" s="58">
        <f t="shared" si="13"/>
        <v>0</v>
      </c>
      <c r="N36" s="58">
        <f t="shared" si="13"/>
        <v>0</v>
      </c>
    </row>
    <row r="37" spans="2:14" ht="11.25">
      <c r="B37" s="48" t="s">
        <v>39</v>
      </c>
      <c r="C37" s="69">
        <f t="shared" si="4"/>
        <v>19.085424</v>
      </c>
      <c r="D37" s="69">
        <f aca="true" t="shared" si="14" ref="D37:N37">+D$10*D23</f>
        <v>10.072432</v>
      </c>
      <c r="E37" s="69">
        <f t="shared" si="14"/>
        <v>17.328304000000003</v>
      </c>
      <c r="F37" s="69">
        <f t="shared" si="14"/>
        <v>13.922592000000002</v>
      </c>
      <c r="G37" s="69">
        <f t="shared" si="14"/>
        <v>13.245584000000001</v>
      </c>
      <c r="H37" s="69">
        <f t="shared" si="14"/>
        <v>13.705536</v>
      </c>
      <c r="I37" s="69">
        <f t="shared" si="14"/>
        <v>0</v>
      </c>
      <c r="J37" s="69">
        <f t="shared" si="14"/>
        <v>0</v>
      </c>
      <c r="K37" s="69">
        <f t="shared" si="14"/>
        <v>0</v>
      </c>
      <c r="L37" s="69">
        <f t="shared" si="14"/>
        <v>0</v>
      </c>
      <c r="M37" s="69">
        <f t="shared" si="14"/>
        <v>0</v>
      </c>
      <c r="N37" s="69">
        <f t="shared" si="14"/>
        <v>0</v>
      </c>
    </row>
    <row r="38" spans="3:14" ht="11.25">
      <c r="C38" s="58">
        <f>SUM(C27:C37)</f>
        <v>36.93000000000001</v>
      </c>
      <c r="D38" s="58">
        <f aca="true" t="shared" si="15" ref="D38:N38">SUM(D27:D37)</f>
        <v>19.490000000000002</v>
      </c>
      <c r="E38" s="58">
        <f t="shared" si="15"/>
        <v>33.53000000000001</v>
      </c>
      <c r="F38" s="58">
        <f t="shared" si="15"/>
        <v>26.940000000000005</v>
      </c>
      <c r="G38" s="58">
        <f t="shared" si="15"/>
        <v>25.630000000000006</v>
      </c>
      <c r="H38" s="58">
        <f t="shared" si="15"/>
        <v>26.520000000000003</v>
      </c>
      <c r="I38" s="58">
        <f t="shared" si="15"/>
        <v>0</v>
      </c>
      <c r="J38" s="58">
        <f t="shared" si="15"/>
        <v>0</v>
      </c>
      <c r="K38" s="58">
        <f t="shared" si="15"/>
        <v>0</v>
      </c>
      <c r="L38" s="58">
        <f t="shared" si="15"/>
        <v>0</v>
      </c>
      <c r="M38" s="58">
        <f t="shared" si="15"/>
        <v>0</v>
      </c>
      <c r="N38" s="58">
        <f t="shared" si="15"/>
        <v>0</v>
      </c>
    </row>
    <row r="40" ht="11.25">
      <c r="A40" s="62" t="s">
        <v>41</v>
      </c>
    </row>
    <row r="41" spans="2:14" ht="11.25">
      <c r="B41" s="48" t="s">
        <v>17</v>
      </c>
      <c r="C41" s="73">
        <v>1</v>
      </c>
      <c r="D41" s="74">
        <v>1</v>
      </c>
      <c r="E41" s="74">
        <v>1</v>
      </c>
      <c r="F41" s="74">
        <v>1</v>
      </c>
      <c r="G41" s="74">
        <v>1</v>
      </c>
      <c r="H41" s="74">
        <v>1</v>
      </c>
      <c r="I41" s="74">
        <v>1</v>
      </c>
      <c r="J41" s="74">
        <v>1</v>
      </c>
      <c r="K41" s="74">
        <v>1</v>
      </c>
      <c r="L41" s="74">
        <v>1</v>
      </c>
      <c r="M41" s="74">
        <v>1</v>
      </c>
      <c r="N41" s="74">
        <v>1</v>
      </c>
    </row>
    <row r="42" spans="2:14" ht="11.25">
      <c r="B42" s="48" t="s">
        <v>21</v>
      </c>
      <c r="C42" s="73">
        <v>1</v>
      </c>
      <c r="D42" s="74">
        <v>1</v>
      </c>
      <c r="E42" s="74">
        <v>1</v>
      </c>
      <c r="F42" s="74">
        <v>1</v>
      </c>
      <c r="G42" s="74">
        <v>1</v>
      </c>
      <c r="H42" s="74">
        <v>1</v>
      </c>
      <c r="I42" s="74">
        <v>1</v>
      </c>
      <c r="J42" s="74">
        <v>1</v>
      </c>
      <c r="K42" s="74">
        <v>1</v>
      </c>
      <c r="L42" s="74">
        <v>1</v>
      </c>
      <c r="M42" s="74">
        <v>1</v>
      </c>
      <c r="N42" s="74">
        <v>1</v>
      </c>
    </row>
    <row r="43" spans="2:14" ht="11.25">
      <c r="B43" s="48" t="s">
        <v>33</v>
      </c>
      <c r="C43" s="73">
        <v>1</v>
      </c>
      <c r="D43" s="74">
        <v>1</v>
      </c>
      <c r="E43" s="74">
        <v>1</v>
      </c>
      <c r="F43" s="74">
        <v>1</v>
      </c>
      <c r="G43" s="74">
        <v>1</v>
      </c>
      <c r="H43" s="74">
        <v>1</v>
      </c>
      <c r="I43" s="74">
        <v>1</v>
      </c>
      <c r="J43" s="74">
        <v>1</v>
      </c>
      <c r="K43" s="74">
        <v>1</v>
      </c>
      <c r="L43" s="74">
        <v>1</v>
      </c>
      <c r="M43" s="74">
        <v>1</v>
      </c>
      <c r="N43" s="74">
        <v>1</v>
      </c>
    </row>
    <row r="44" spans="2:14" ht="11.25">
      <c r="B44" s="48" t="s">
        <v>34</v>
      </c>
      <c r="C44" s="73">
        <v>1</v>
      </c>
      <c r="D44" s="74">
        <v>1</v>
      </c>
      <c r="E44" s="74">
        <v>1</v>
      </c>
      <c r="F44" s="74">
        <v>1</v>
      </c>
      <c r="G44" s="74">
        <v>1</v>
      </c>
      <c r="H44" s="74">
        <v>1</v>
      </c>
      <c r="I44" s="74">
        <v>1</v>
      </c>
      <c r="J44" s="74">
        <v>1</v>
      </c>
      <c r="K44" s="74">
        <v>1</v>
      </c>
      <c r="L44" s="74">
        <v>1</v>
      </c>
      <c r="M44" s="74">
        <v>1</v>
      </c>
      <c r="N44" s="74">
        <v>1</v>
      </c>
    </row>
    <row r="45" spans="2:14" ht="11.25">
      <c r="B45" s="48" t="s">
        <v>35</v>
      </c>
      <c r="C45" s="73">
        <v>1</v>
      </c>
      <c r="D45" s="74">
        <v>1</v>
      </c>
      <c r="E45" s="74">
        <v>1</v>
      </c>
      <c r="F45" s="74">
        <v>1</v>
      </c>
      <c r="G45" s="74">
        <v>1</v>
      </c>
      <c r="H45" s="74">
        <v>1</v>
      </c>
      <c r="I45" s="74">
        <v>1</v>
      </c>
      <c r="J45" s="74">
        <v>1</v>
      </c>
      <c r="K45" s="74">
        <v>1</v>
      </c>
      <c r="L45" s="74">
        <v>1</v>
      </c>
      <c r="M45" s="74">
        <v>1</v>
      </c>
      <c r="N45" s="74">
        <v>1</v>
      </c>
    </row>
    <row r="46" spans="2:14" ht="11.25">
      <c r="B46" s="48" t="s">
        <v>36</v>
      </c>
      <c r="C46" s="73">
        <v>1</v>
      </c>
      <c r="D46" s="74">
        <v>1</v>
      </c>
      <c r="E46" s="74">
        <v>1</v>
      </c>
      <c r="F46" s="74">
        <v>1</v>
      </c>
      <c r="G46" s="74">
        <v>1</v>
      </c>
      <c r="H46" s="74">
        <v>1</v>
      </c>
      <c r="I46" s="74">
        <v>1</v>
      </c>
      <c r="J46" s="74">
        <v>1</v>
      </c>
      <c r="K46" s="74">
        <v>1</v>
      </c>
      <c r="L46" s="74">
        <v>1</v>
      </c>
      <c r="M46" s="74">
        <v>1</v>
      </c>
      <c r="N46" s="74">
        <v>1</v>
      </c>
    </row>
    <row r="47" spans="2:14" ht="11.25">
      <c r="B47" s="48" t="s">
        <v>86</v>
      </c>
      <c r="C47" s="73">
        <v>1</v>
      </c>
      <c r="D47" s="74">
        <v>1</v>
      </c>
      <c r="E47" s="74">
        <v>1</v>
      </c>
      <c r="F47" s="74">
        <v>1</v>
      </c>
      <c r="G47" s="74">
        <v>1</v>
      </c>
      <c r="H47" s="74">
        <v>1</v>
      </c>
      <c r="I47" s="74">
        <v>1</v>
      </c>
      <c r="J47" s="74">
        <v>1</v>
      </c>
      <c r="K47" s="74">
        <v>1</v>
      </c>
      <c r="L47" s="74">
        <v>1</v>
      </c>
      <c r="M47" s="74">
        <v>1</v>
      </c>
      <c r="N47" s="74">
        <v>1</v>
      </c>
    </row>
    <row r="48" spans="2:14" ht="11.25">
      <c r="B48" s="48" t="s">
        <v>15</v>
      </c>
      <c r="C48" s="73">
        <v>1</v>
      </c>
      <c r="D48" s="74">
        <v>1</v>
      </c>
      <c r="E48" s="74">
        <v>1</v>
      </c>
      <c r="F48" s="74">
        <v>1</v>
      </c>
      <c r="G48" s="74">
        <v>1</v>
      </c>
      <c r="H48" s="74">
        <v>1</v>
      </c>
      <c r="I48" s="74">
        <v>1</v>
      </c>
      <c r="J48" s="74">
        <v>1</v>
      </c>
      <c r="K48" s="74">
        <v>1</v>
      </c>
      <c r="L48" s="74">
        <v>1</v>
      </c>
      <c r="M48" s="74">
        <v>1</v>
      </c>
      <c r="N48" s="74">
        <v>1</v>
      </c>
    </row>
    <row r="49" spans="2:14" ht="11.25">
      <c r="B49" s="48" t="s">
        <v>37</v>
      </c>
      <c r="C49" s="73">
        <v>1</v>
      </c>
      <c r="D49" s="74">
        <v>1</v>
      </c>
      <c r="E49" s="74">
        <v>1</v>
      </c>
      <c r="F49" s="74">
        <v>1</v>
      </c>
      <c r="G49" s="74">
        <v>1</v>
      </c>
      <c r="H49" s="74">
        <v>1</v>
      </c>
      <c r="I49" s="74">
        <v>1</v>
      </c>
      <c r="J49" s="74">
        <v>1</v>
      </c>
      <c r="K49" s="74">
        <v>1</v>
      </c>
      <c r="L49" s="74">
        <v>1</v>
      </c>
      <c r="M49" s="74">
        <v>1</v>
      </c>
      <c r="N49" s="74">
        <v>1</v>
      </c>
    </row>
    <row r="50" spans="2:14" ht="11.25">
      <c r="B50" s="48" t="s">
        <v>38</v>
      </c>
      <c r="C50" s="73">
        <v>1</v>
      </c>
      <c r="D50" s="74">
        <v>1</v>
      </c>
      <c r="E50" s="74">
        <v>1</v>
      </c>
      <c r="F50" s="74">
        <v>1</v>
      </c>
      <c r="G50" s="74">
        <v>1</v>
      </c>
      <c r="H50" s="74">
        <v>1</v>
      </c>
      <c r="I50" s="74">
        <v>1</v>
      </c>
      <c r="J50" s="74">
        <v>1</v>
      </c>
      <c r="K50" s="74">
        <v>1</v>
      </c>
      <c r="L50" s="74">
        <v>1</v>
      </c>
      <c r="M50" s="74">
        <v>1</v>
      </c>
      <c r="N50" s="74">
        <v>1</v>
      </c>
    </row>
    <row r="51" spans="3:14" ht="14.25" customHeight="1">
      <c r="C51" s="72"/>
      <c r="D51" s="74"/>
      <c r="E51" s="74"/>
      <c r="F51" s="74"/>
      <c r="G51" s="74"/>
      <c r="H51" s="74"/>
      <c r="I51" s="74"/>
      <c r="J51" s="74"/>
      <c r="K51" s="74"/>
      <c r="L51" s="74"/>
      <c r="M51" s="74"/>
      <c r="N51" s="74"/>
    </row>
    <row r="52" spans="1:14" ht="11.25">
      <c r="A52" s="48" t="s">
        <v>39</v>
      </c>
      <c r="C52" s="72">
        <f>+C65/C37</f>
        <v>0.9999999999999997</v>
      </c>
      <c r="D52" s="74">
        <v>1</v>
      </c>
      <c r="E52" s="74">
        <v>1</v>
      </c>
      <c r="F52" s="74">
        <v>1</v>
      </c>
      <c r="G52" s="74">
        <v>1</v>
      </c>
      <c r="H52" s="74">
        <v>1</v>
      </c>
      <c r="I52" s="74">
        <v>1</v>
      </c>
      <c r="J52" s="74">
        <v>1</v>
      </c>
      <c r="K52" s="74">
        <v>1</v>
      </c>
      <c r="L52" s="74">
        <v>1</v>
      </c>
      <c r="M52" s="74">
        <v>1</v>
      </c>
      <c r="N52" s="74">
        <v>1</v>
      </c>
    </row>
    <row r="53" spans="12:14" ht="11.25">
      <c r="L53" s="72"/>
      <c r="N53" s="74"/>
    </row>
    <row r="54" spans="1:14" ht="11.25">
      <c r="A54" s="62" t="s">
        <v>42</v>
      </c>
      <c r="L54" s="72"/>
      <c r="N54" s="74"/>
    </row>
    <row r="55" spans="2:14" ht="11.25">
      <c r="B55" s="48" t="s">
        <v>17</v>
      </c>
      <c r="C55" s="58">
        <f>+C27*C41</f>
        <v>0</v>
      </c>
      <c r="D55" s="58">
        <f aca="true" t="shared" si="16" ref="D55:N55">+D27*D41</f>
        <v>0</v>
      </c>
      <c r="E55" s="58">
        <f t="shared" si="16"/>
        <v>0</v>
      </c>
      <c r="F55" s="58">
        <f t="shared" si="16"/>
        <v>0</v>
      </c>
      <c r="G55" s="58">
        <f t="shared" si="16"/>
        <v>0</v>
      </c>
      <c r="H55" s="58">
        <f t="shared" si="16"/>
        <v>0</v>
      </c>
      <c r="I55" s="58">
        <f t="shared" si="16"/>
        <v>0</v>
      </c>
      <c r="J55" s="58">
        <f t="shared" si="16"/>
        <v>0</v>
      </c>
      <c r="K55" s="58">
        <f t="shared" si="16"/>
        <v>0</v>
      </c>
      <c r="L55" s="58">
        <f t="shared" si="16"/>
        <v>0</v>
      </c>
      <c r="M55" s="58">
        <f t="shared" si="16"/>
        <v>0</v>
      </c>
      <c r="N55" s="58">
        <f t="shared" si="16"/>
        <v>0</v>
      </c>
    </row>
    <row r="56" spans="2:14" ht="11.25">
      <c r="B56" s="48" t="s">
        <v>21</v>
      </c>
      <c r="C56" s="58">
        <f aca="true" t="shared" si="17" ref="C56:N56">+C28*C42</f>
        <v>6.580926</v>
      </c>
      <c r="D56" s="58">
        <f t="shared" si="17"/>
        <v>3.4731179999999995</v>
      </c>
      <c r="E56" s="58">
        <f t="shared" si="17"/>
        <v>5.975046</v>
      </c>
      <c r="F56" s="58">
        <f t="shared" si="17"/>
        <v>4.800708</v>
      </c>
      <c r="G56" s="58">
        <f t="shared" si="17"/>
        <v>4.567266</v>
      </c>
      <c r="H56" s="58">
        <f t="shared" si="17"/>
        <v>4.725864</v>
      </c>
      <c r="I56" s="58">
        <f t="shared" si="17"/>
        <v>0</v>
      </c>
      <c r="J56" s="58">
        <f t="shared" si="17"/>
        <v>0</v>
      </c>
      <c r="K56" s="58">
        <f t="shared" si="17"/>
        <v>0</v>
      </c>
      <c r="L56" s="58">
        <f t="shared" si="17"/>
        <v>0</v>
      </c>
      <c r="M56" s="58">
        <f t="shared" si="17"/>
        <v>0</v>
      </c>
      <c r="N56" s="58">
        <f t="shared" si="17"/>
        <v>0</v>
      </c>
    </row>
    <row r="57" spans="2:14" ht="11.25">
      <c r="B57" s="48" t="s">
        <v>33</v>
      </c>
      <c r="C57" s="58">
        <f aca="true" t="shared" si="18" ref="C57:N57">+C29*C43</f>
        <v>0</v>
      </c>
      <c r="D57" s="58">
        <f t="shared" si="18"/>
        <v>0</v>
      </c>
      <c r="E57" s="58">
        <f t="shared" si="18"/>
        <v>0</v>
      </c>
      <c r="F57" s="58">
        <f t="shared" si="18"/>
        <v>0</v>
      </c>
      <c r="G57" s="58">
        <f t="shared" si="18"/>
        <v>0</v>
      </c>
      <c r="H57" s="58">
        <f t="shared" si="18"/>
        <v>0</v>
      </c>
      <c r="I57" s="58">
        <f t="shared" si="18"/>
        <v>0</v>
      </c>
      <c r="J57" s="58">
        <f t="shared" si="18"/>
        <v>0</v>
      </c>
      <c r="K57" s="58">
        <f t="shared" si="18"/>
        <v>0</v>
      </c>
      <c r="L57" s="58">
        <f t="shared" si="18"/>
        <v>0</v>
      </c>
      <c r="M57" s="58">
        <f t="shared" si="18"/>
        <v>0</v>
      </c>
      <c r="N57" s="58">
        <f t="shared" si="18"/>
        <v>0</v>
      </c>
    </row>
    <row r="58" spans="2:14" ht="11.25">
      <c r="B58" s="48" t="s">
        <v>34</v>
      </c>
      <c r="C58" s="58">
        <f>+C30*C44</f>
        <v>0.609345</v>
      </c>
      <c r="D58" s="58">
        <f aca="true" t="shared" si="19" ref="D58:N58">+D30*D44</f>
        <v>0.321585</v>
      </c>
      <c r="E58" s="58">
        <f t="shared" si="19"/>
        <v>0.5532450000000001</v>
      </c>
      <c r="F58" s="58">
        <f t="shared" si="19"/>
        <v>0.44451</v>
      </c>
      <c r="G58" s="58">
        <f t="shared" si="19"/>
        <v>0.422895</v>
      </c>
      <c r="H58" s="58">
        <f t="shared" si="19"/>
        <v>0.43758</v>
      </c>
      <c r="I58" s="58">
        <f t="shared" si="19"/>
        <v>0</v>
      </c>
      <c r="J58" s="58">
        <f t="shared" si="19"/>
        <v>0</v>
      </c>
      <c r="K58" s="58">
        <f t="shared" si="19"/>
        <v>0</v>
      </c>
      <c r="L58" s="58">
        <f t="shared" si="19"/>
        <v>0</v>
      </c>
      <c r="M58" s="58">
        <f t="shared" si="19"/>
        <v>0</v>
      </c>
      <c r="N58" s="58">
        <f t="shared" si="19"/>
        <v>0</v>
      </c>
    </row>
    <row r="59" spans="2:14" ht="11.25">
      <c r="B59" s="48" t="s">
        <v>35</v>
      </c>
      <c r="C59" s="58">
        <f aca="true" t="shared" si="20" ref="C59:N59">+C31*C45</f>
        <v>1.658157</v>
      </c>
      <c r="D59" s="58">
        <f t="shared" si="20"/>
        <v>0.875101</v>
      </c>
      <c r="E59" s="58">
        <f t="shared" si="20"/>
        <v>1.505497</v>
      </c>
      <c r="F59" s="58">
        <f t="shared" si="20"/>
        <v>1.2096060000000002</v>
      </c>
      <c r="G59" s="58">
        <f t="shared" si="20"/>
        <v>1.150787</v>
      </c>
      <c r="H59" s="58">
        <f t="shared" si="20"/>
        <v>1.1907480000000001</v>
      </c>
      <c r="I59" s="58">
        <f t="shared" si="20"/>
        <v>0</v>
      </c>
      <c r="J59" s="58">
        <f t="shared" si="20"/>
        <v>0</v>
      </c>
      <c r="K59" s="58">
        <f t="shared" si="20"/>
        <v>0</v>
      </c>
      <c r="L59" s="58">
        <f t="shared" si="20"/>
        <v>0</v>
      </c>
      <c r="M59" s="58">
        <f t="shared" si="20"/>
        <v>0</v>
      </c>
      <c r="N59" s="58">
        <f t="shared" si="20"/>
        <v>0</v>
      </c>
    </row>
    <row r="60" spans="2:14" ht="11.25">
      <c r="B60" s="48" t="s">
        <v>36</v>
      </c>
      <c r="C60" s="75">
        <f aca="true" t="shared" si="21" ref="C60:N60">+C32*C46</f>
        <v>0.27697499999999997</v>
      </c>
      <c r="D60" s="75">
        <f t="shared" si="21"/>
        <v>0.14617499999999997</v>
      </c>
      <c r="E60" s="75">
        <f t="shared" si="21"/>
        <v>0.251475</v>
      </c>
      <c r="F60" s="75">
        <f t="shared" si="21"/>
        <v>0.20205</v>
      </c>
      <c r="G60" s="75">
        <f t="shared" si="21"/>
        <v>0.19222499999999998</v>
      </c>
      <c r="H60" s="75">
        <f t="shared" si="21"/>
        <v>0.1989</v>
      </c>
      <c r="I60" s="75">
        <f t="shared" si="21"/>
        <v>0</v>
      </c>
      <c r="J60" s="75">
        <f t="shared" si="21"/>
        <v>0</v>
      </c>
      <c r="K60" s="75">
        <f t="shared" si="21"/>
        <v>0</v>
      </c>
      <c r="L60" s="75">
        <f t="shared" si="21"/>
        <v>0</v>
      </c>
      <c r="M60" s="75">
        <f t="shared" si="21"/>
        <v>0</v>
      </c>
      <c r="N60" s="75">
        <f t="shared" si="21"/>
        <v>0</v>
      </c>
    </row>
    <row r="61" spans="2:14" ht="11.25">
      <c r="B61" s="48" t="s">
        <v>86</v>
      </c>
      <c r="C61" s="58">
        <f aca="true" t="shared" si="22" ref="C61:N61">+C33*C47</f>
        <v>0</v>
      </c>
      <c r="D61" s="58">
        <f t="shared" si="22"/>
        <v>0</v>
      </c>
      <c r="E61" s="58">
        <f t="shared" si="22"/>
        <v>0</v>
      </c>
      <c r="F61" s="58">
        <f t="shared" si="22"/>
        <v>0</v>
      </c>
      <c r="G61" s="58">
        <f t="shared" si="22"/>
        <v>0</v>
      </c>
      <c r="H61" s="58">
        <f t="shared" si="22"/>
        <v>0</v>
      </c>
      <c r="I61" s="58">
        <f t="shared" si="22"/>
        <v>0</v>
      </c>
      <c r="J61" s="58">
        <f t="shared" si="22"/>
        <v>0</v>
      </c>
      <c r="K61" s="58">
        <f t="shared" si="22"/>
        <v>0</v>
      </c>
      <c r="L61" s="58">
        <f t="shared" si="22"/>
        <v>0</v>
      </c>
      <c r="M61" s="58">
        <f t="shared" si="22"/>
        <v>0</v>
      </c>
      <c r="N61" s="58">
        <f t="shared" si="22"/>
        <v>0</v>
      </c>
    </row>
    <row r="62" spans="2:14" ht="11.25">
      <c r="B62" s="48" t="s">
        <v>30</v>
      </c>
      <c r="C62" s="58">
        <f aca="true" t="shared" si="23" ref="C62:N62">+C34*C48</f>
        <v>6.529224</v>
      </c>
      <c r="D62" s="58">
        <f t="shared" si="23"/>
        <v>3.445832</v>
      </c>
      <c r="E62" s="58">
        <f t="shared" si="23"/>
        <v>5.928104</v>
      </c>
      <c r="F62" s="58">
        <f t="shared" si="23"/>
        <v>4.762992000000001</v>
      </c>
      <c r="G62" s="58">
        <f t="shared" si="23"/>
        <v>4.531384</v>
      </c>
      <c r="H62" s="58">
        <f t="shared" si="23"/>
        <v>4.6887360000000005</v>
      </c>
      <c r="I62" s="58">
        <f t="shared" si="23"/>
        <v>0</v>
      </c>
      <c r="J62" s="58">
        <f t="shared" si="23"/>
        <v>0</v>
      </c>
      <c r="K62" s="58">
        <f t="shared" si="23"/>
        <v>0</v>
      </c>
      <c r="L62" s="58">
        <f t="shared" si="23"/>
        <v>0</v>
      </c>
      <c r="M62" s="58">
        <f t="shared" si="23"/>
        <v>0</v>
      </c>
      <c r="N62" s="58">
        <f t="shared" si="23"/>
        <v>0</v>
      </c>
    </row>
    <row r="63" spans="2:14" ht="11.25">
      <c r="B63" s="48" t="s">
        <v>37</v>
      </c>
      <c r="C63" s="58">
        <f aca="true" t="shared" si="24" ref="C63:N63">+C35*C49</f>
        <v>0</v>
      </c>
      <c r="D63" s="58">
        <f t="shared" si="24"/>
        <v>0</v>
      </c>
      <c r="E63" s="58">
        <f t="shared" si="24"/>
        <v>0</v>
      </c>
      <c r="F63" s="58">
        <f t="shared" si="24"/>
        <v>0</v>
      </c>
      <c r="G63" s="58">
        <f t="shared" si="24"/>
        <v>0</v>
      </c>
      <c r="H63" s="58">
        <f t="shared" si="24"/>
        <v>0</v>
      </c>
      <c r="I63" s="58">
        <f t="shared" si="24"/>
        <v>0</v>
      </c>
      <c r="J63" s="58">
        <f t="shared" si="24"/>
        <v>0</v>
      </c>
      <c r="K63" s="58">
        <f t="shared" si="24"/>
        <v>0</v>
      </c>
      <c r="L63" s="58">
        <f t="shared" si="24"/>
        <v>0</v>
      </c>
      <c r="M63" s="58">
        <f t="shared" si="24"/>
        <v>0</v>
      </c>
      <c r="N63" s="58">
        <f t="shared" si="24"/>
        <v>0</v>
      </c>
    </row>
    <row r="64" spans="2:14" ht="11.25">
      <c r="B64" s="48" t="s">
        <v>38</v>
      </c>
      <c r="C64" s="58">
        <f aca="true" t="shared" si="25" ref="C64:N64">+C36*C50</f>
        <v>2.189949000000005</v>
      </c>
      <c r="D64" s="58">
        <f t="shared" si="25"/>
        <v>1.1557570000000024</v>
      </c>
      <c r="E64" s="58">
        <f t="shared" si="25"/>
        <v>1.9883290000000045</v>
      </c>
      <c r="F64" s="58">
        <f t="shared" si="25"/>
        <v>1.5975420000000036</v>
      </c>
      <c r="G64" s="58">
        <f t="shared" si="25"/>
        <v>1.5198590000000032</v>
      </c>
      <c r="H64" s="58">
        <f t="shared" si="25"/>
        <v>1.5726360000000035</v>
      </c>
      <c r="I64" s="58">
        <f t="shared" si="25"/>
        <v>0</v>
      </c>
      <c r="J64" s="58">
        <f t="shared" si="25"/>
        <v>0</v>
      </c>
      <c r="K64" s="58">
        <f t="shared" si="25"/>
        <v>0</v>
      </c>
      <c r="L64" s="58">
        <f t="shared" si="25"/>
        <v>0</v>
      </c>
      <c r="M64" s="58">
        <f t="shared" si="25"/>
        <v>0</v>
      </c>
      <c r="N64" s="58">
        <f t="shared" si="25"/>
        <v>0</v>
      </c>
    </row>
    <row r="65" spans="2:14" ht="11.25">
      <c r="B65" s="48" t="s">
        <v>39</v>
      </c>
      <c r="C65" s="69">
        <f aca="true" t="shared" si="26" ref="C65:N65">+C7-SUM(C55:C64)</f>
        <v>19.085423999999993</v>
      </c>
      <c r="D65" s="69">
        <f t="shared" si="26"/>
        <v>10.072431999999996</v>
      </c>
      <c r="E65" s="69">
        <f t="shared" si="26"/>
        <v>17.328303999999996</v>
      </c>
      <c r="F65" s="69">
        <f t="shared" si="26"/>
        <v>13.922591999999996</v>
      </c>
      <c r="G65" s="69">
        <f t="shared" si="26"/>
        <v>13.245583999999994</v>
      </c>
      <c r="H65" s="69">
        <f t="shared" si="26"/>
        <v>13.705535999999997</v>
      </c>
      <c r="I65" s="69">
        <f t="shared" si="26"/>
        <v>0</v>
      </c>
      <c r="J65" s="69">
        <f t="shared" si="26"/>
        <v>0</v>
      </c>
      <c r="K65" s="69">
        <f t="shared" si="26"/>
        <v>0</v>
      </c>
      <c r="L65" s="69">
        <f t="shared" si="26"/>
        <v>0</v>
      </c>
      <c r="M65" s="69">
        <f t="shared" si="26"/>
        <v>0</v>
      </c>
      <c r="N65" s="69">
        <f t="shared" si="26"/>
        <v>0</v>
      </c>
    </row>
    <row r="66" spans="3:14" ht="11.25">
      <c r="C66" s="58">
        <f aca="true" t="shared" si="27" ref="C66:N66">SUM(C55:C65)</f>
        <v>36.93</v>
      </c>
      <c r="D66" s="58">
        <f t="shared" si="27"/>
        <v>19.49</v>
      </c>
      <c r="E66" s="58">
        <f t="shared" si="27"/>
        <v>33.53</v>
      </c>
      <c r="F66" s="58">
        <f t="shared" si="27"/>
        <v>26.94</v>
      </c>
      <c r="G66" s="58">
        <f t="shared" si="27"/>
        <v>25.63</v>
      </c>
      <c r="H66" s="58">
        <f t="shared" si="27"/>
        <v>26.52</v>
      </c>
      <c r="I66" s="58">
        <f t="shared" si="27"/>
        <v>0</v>
      </c>
      <c r="J66" s="58">
        <f t="shared" si="27"/>
        <v>0</v>
      </c>
      <c r="K66" s="58">
        <f t="shared" si="27"/>
        <v>0</v>
      </c>
      <c r="L66" s="58">
        <f t="shared" si="27"/>
        <v>0</v>
      </c>
      <c r="M66" s="58">
        <f t="shared" si="27"/>
        <v>0</v>
      </c>
      <c r="N66" s="58">
        <f t="shared" si="27"/>
        <v>0</v>
      </c>
    </row>
    <row r="67" ht="7.5" customHeight="1">
      <c r="Q67" s="81"/>
    </row>
    <row r="68" spans="1:17" ht="11.25">
      <c r="A68" s="76" t="s">
        <v>43</v>
      </c>
      <c r="E68" s="48" t="s">
        <v>68</v>
      </c>
      <c r="Q68" s="81"/>
    </row>
    <row r="69" spans="2:17" ht="12.75">
      <c r="B69" s="48" t="s">
        <v>17</v>
      </c>
      <c r="C69" s="137"/>
      <c r="D69" s="137"/>
      <c r="E69" s="137"/>
      <c r="F69" s="137"/>
      <c r="G69" s="138"/>
      <c r="H69" s="138"/>
      <c r="I69" s="137"/>
      <c r="J69" s="137"/>
      <c r="K69" s="137"/>
      <c r="L69" s="139"/>
      <c r="M69" s="139"/>
      <c r="N69" s="137"/>
      <c r="Q69" s="40"/>
    </row>
    <row r="70" spans="2:17" ht="12.75">
      <c r="B70" s="48" t="s">
        <v>21</v>
      </c>
      <c r="C70" s="137">
        <v>43.519999999999996</v>
      </c>
      <c r="D70" s="137">
        <v>60.11</v>
      </c>
      <c r="E70" s="137">
        <v>68.38</v>
      </c>
      <c r="F70" s="137">
        <v>60.64</v>
      </c>
      <c r="G70" s="138">
        <v>63.85</v>
      </c>
      <c r="H70" s="138">
        <v>71.68</v>
      </c>
      <c r="I70" s="137"/>
      <c r="J70" s="137"/>
      <c r="K70" s="137"/>
      <c r="L70" s="137"/>
      <c r="M70" s="137"/>
      <c r="N70" s="144"/>
      <c r="Q70" s="40"/>
    </row>
    <row r="71" spans="2:14" ht="11.25">
      <c r="B71" s="48" t="s">
        <v>33</v>
      </c>
      <c r="C71" s="137"/>
      <c r="D71" s="137"/>
      <c r="E71" s="137"/>
      <c r="F71" s="137"/>
      <c r="G71" s="138"/>
      <c r="H71" s="138"/>
      <c r="I71" s="137"/>
      <c r="J71" s="137"/>
      <c r="K71" s="137"/>
      <c r="L71" s="137"/>
      <c r="M71" s="137"/>
      <c r="N71" s="137"/>
    </row>
    <row r="72" spans="2:14" ht="11.25">
      <c r="B72" s="48" t="s">
        <v>34</v>
      </c>
      <c r="C72" s="137">
        <v>90.64</v>
      </c>
      <c r="D72" s="137">
        <v>93.07</v>
      </c>
      <c r="E72" s="137">
        <v>91.06</v>
      </c>
      <c r="F72" s="137">
        <v>61.85</v>
      </c>
      <c r="G72" s="138">
        <v>69.65</v>
      </c>
      <c r="H72" s="138">
        <v>78.18</v>
      </c>
      <c r="I72" s="137"/>
      <c r="J72" s="137"/>
      <c r="K72" s="137"/>
      <c r="L72" s="137"/>
      <c r="M72" s="137"/>
      <c r="N72" s="144"/>
    </row>
    <row r="73" spans="2:14" ht="11.25">
      <c r="B73" s="48" t="s">
        <v>35</v>
      </c>
      <c r="C73" s="137">
        <v>100.47</v>
      </c>
      <c r="D73" s="137">
        <v>87.96</v>
      </c>
      <c r="E73" s="137">
        <v>109.23</v>
      </c>
      <c r="F73" s="137">
        <v>168.5</v>
      </c>
      <c r="G73" s="138">
        <v>78.83</v>
      </c>
      <c r="H73" s="138">
        <v>75.26</v>
      </c>
      <c r="I73" s="137"/>
      <c r="J73" s="137"/>
      <c r="K73" s="137"/>
      <c r="L73" s="137"/>
      <c r="M73" s="137"/>
      <c r="N73" s="144"/>
    </row>
    <row r="74" spans="2:14" ht="11.25">
      <c r="B74" s="48" t="s">
        <v>36</v>
      </c>
      <c r="C74" s="137">
        <v>1082.85</v>
      </c>
      <c r="D74" s="137">
        <v>1119.26</v>
      </c>
      <c r="E74" s="137">
        <v>1065.13</v>
      </c>
      <c r="F74" s="137">
        <v>1065.13</v>
      </c>
      <c r="G74" s="138">
        <v>940.58</v>
      </c>
      <c r="H74" s="138">
        <v>918.23</v>
      </c>
      <c r="I74" s="137"/>
      <c r="J74" s="137"/>
      <c r="K74" s="137"/>
      <c r="L74" s="137"/>
      <c r="M74" s="137"/>
      <c r="N74" s="144"/>
    </row>
    <row r="75" spans="2:14" ht="11.25">
      <c r="B75" s="48" t="s">
        <v>86</v>
      </c>
      <c r="C75" s="137"/>
      <c r="D75" s="137"/>
      <c r="E75" s="137"/>
      <c r="F75" s="137"/>
      <c r="G75" s="138"/>
      <c r="H75" s="138"/>
      <c r="I75" s="137"/>
      <c r="J75" s="137"/>
      <c r="K75" s="137"/>
      <c r="L75" s="137"/>
      <c r="M75" s="137"/>
      <c r="N75" s="137"/>
    </row>
    <row r="76" spans="2:14" ht="11.25">
      <c r="B76" s="48" t="s">
        <v>30</v>
      </c>
      <c r="C76" s="137">
        <v>-25.26</v>
      </c>
      <c r="D76" s="137">
        <v>-19.13</v>
      </c>
      <c r="E76" s="137">
        <v>-3.5700000000000003</v>
      </c>
      <c r="F76" s="137">
        <v>0.74</v>
      </c>
      <c r="G76" s="138">
        <v>-14.63</v>
      </c>
      <c r="H76" s="138">
        <v>-16.67</v>
      </c>
      <c r="I76" s="137"/>
      <c r="J76" s="137"/>
      <c r="K76" s="137"/>
      <c r="L76" s="137"/>
      <c r="M76" s="137"/>
      <c r="N76" s="137"/>
    </row>
    <row r="77" spans="2:14" ht="11.25">
      <c r="B77" s="48" t="s">
        <v>37</v>
      </c>
      <c r="C77" s="139"/>
      <c r="D77" s="139"/>
      <c r="E77" s="139"/>
      <c r="F77" s="139"/>
      <c r="G77" s="140"/>
      <c r="H77" s="140"/>
      <c r="I77" s="139"/>
      <c r="J77" s="139"/>
      <c r="K77" s="139"/>
      <c r="L77" s="139"/>
      <c r="M77" s="139"/>
      <c r="N77" s="144"/>
    </row>
    <row r="78" spans="2:14" ht="11.25">
      <c r="B78" s="48" t="s">
        <v>38</v>
      </c>
      <c r="C78" s="139">
        <v>-134.59</v>
      </c>
      <c r="D78" s="139">
        <v>-134.59</v>
      </c>
      <c r="E78" s="139">
        <v>-134.59</v>
      </c>
      <c r="F78" s="139">
        <v>-134.59</v>
      </c>
      <c r="G78" s="140">
        <v>-134.59</v>
      </c>
      <c r="H78" s="140">
        <v>-134.59</v>
      </c>
      <c r="I78" s="139"/>
      <c r="J78" s="139"/>
      <c r="K78" s="139"/>
      <c r="L78" s="139"/>
      <c r="M78" s="139"/>
      <c r="N78" s="144"/>
    </row>
    <row r="79" spans="2:15" ht="11.25">
      <c r="B79" s="48" t="s">
        <v>39</v>
      </c>
      <c r="C79" s="137">
        <v>-14.309999999999999</v>
      </c>
      <c r="D79" s="137">
        <v>2</v>
      </c>
      <c r="E79" s="137">
        <v>4.19</v>
      </c>
      <c r="F79" s="137">
        <v>8.42</v>
      </c>
      <c r="G79" s="138">
        <v>26.9</v>
      </c>
      <c r="H79" s="138">
        <v>25.77</v>
      </c>
      <c r="I79" s="137"/>
      <c r="J79" s="137"/>
      <c r="K79" s="137"/>
      <c r="L79" s="139"/>
      <c r="M79" s="139"/>
      <c r="N79" s="144"/>
      <c r="O79" s="87">
        <f>SUM(C69:N79)</f>
        <v>6830.9699999999975</v>
      </c>
    </row>
    <row r="80" ht="7.5" customHeight="1"/>
    <row r="81" ht="11.25">
      <c r="A81" s="62" t="s">
        <v>44</v>
      </c>
    </row>
    <row r="82" spans="2:15" ht="11.25">
      <c r="B82" s="48" t="s">
        <v>17</v>
      </c>
      <c r="C82" s="77">
        <f>C69*C55</f>
        <v>0</v>
      </c>
      <c r="D82" s="77">
        <f aca="true" t="shared" si="28" ref="C82:E83">D69*D55</f>
        <v>0</v>
      </c>
      <c r="E82" s="77">
        <f t="shared" si="28"/>
        <v>0</v>
      </c>
      <c r="F82" s="58">
        <f aca="true" t="shared" si="29" ref="F82:N82">+F69*F55</f>
        <v>0</v>
      </c>
      <c r="G82" s="58">
        <f t="shared" si="29"/>
        <v>0</v>
      </c>
      <c r="H82" s="58">
        <f t="shared" si="29"/>
        <v>0</v>
      </c>
      <c r="I82" s="58">
        <f t="shared" si="29"/>
        <v>0</v>
      </c>
      <c r="J82" s="58">
        <f t="shared" si="29"/>
        <v>0</v>
      </c>
      <c r="K82" s="58">
        <f t="shared" si="29"/>
        <v>0</v>
      </c>
      <c r="L82" s="58">
        <f t="shared" si="29"/>
        <v>0</v>
      </c>
      <c r="M82" s="58">
        <f t="shared" si="29"/>
        <v>0</v>
      </c>
      <c r="N82" s="58">
        <f t="shared" si="29"/>
        <v>0</v>
      </c>
      <c r="O82" s="87">
        <f aca="true" t="shared" si="30" ref="O82:O92">SUM(C82:N82)</f>
        <v>0</v>
      </c>
    </row>
    <row r="83" spans="2:15" ht="11.25">
      <c r="B83" s="48" t="s">
        <v>21</v>
      </c>
      <c r="C83" s="77">
        <f t="shared" si="28"/>
        <v>286.40189952</v>
      </c>
      <c r="D83" s="77">
        <f t="shared" si="28"/>
        <v>208.76912297999996</v>
      </c>
      <c r="E83" s="77">
        <f t="shared" si="28"/>
        <v>408.57364548</v>
      </c>
      <c r="F83" s="58">
        <f aca="true" t="shared" si="31" ref="F83:N83">+F70*F56</f>
        <v>291.11493312</v>
      </c>
      <c r="G83" s="58">
        <f t="shared" si="31"/>
        <v>291.6199341</v>
      </c>
      <c r="H83" s="58">
        <f t="shared" si="31"/>
        <v>338.74993152</v>
      </c>
      <c r="I83" s="58">
        <f t="shared" si="31"/>
        <v>0</v>
      </c>
      <c r="J83" s="58">
        <f t="shared" si="31"/>
        <v>0</v>
      </c>
      <c r="K83" s="58">
        <f t="shared" si="31"/>
        <v>0</v>
      </c>
      <c r="L83" s="58">
        <f t="shared" si="31"/>
        <v>0</v>
      </c>
      <c r="M83" s="58">
        <f t="shared" si="31"/>
        <v>0</v>
      </c>
      <c r="N83" s="58">
        <f t="shared" si="31"/>
        <v>0</v>
      </c>
      <c r="O83" s="87">
        <f t="shared" si="30"/>
        <v>1825.2294667200001</v>
      </c>
    </row>
    <row r="84" spans="2:15" ht="11.25">
      <c r="B84" s="48" t="s">
        <v>33</v>
      </c>
      <c r="C84" s="77">
        <f aca="true" t="shared" si="32" ref="C84:N84">+C71*C57</f>
        <v>0</v>
      </c>
      <c r="D84" s="58">
        <f t="shared" si="32"/>
        <v>0</v>
      </c>
      <c r="E84" s="58">
        <f t="shared" si="32"/>
        <v>0</v>
      </c>
      <c r="F84" s="58">
        <f t="shared" si="32"/>
        <v>0</v>
      </c>
      <c r="G84" s="58">
        <f t="shared" si="32"/>
        <v>0</v>
      </c>
      <c r="H84" s="58">
        <f t="shared" si="32"/>
        <v>0</v>
      </c>
      <c r="I84" s="58"/>
      <c r="J84" s="58">
        <f t="shared" si="32"/>
        <v>0</v>
      </c>
      <c r="K84" s="58">
        <f t="shared" si="32"/>
        <v>0</v>
      </c>
      <c r="L84" s="58">
        <f t="shared" si="32"/>
        <v>0</v>
      </c>
      <c r="M84" s="58">
        <f t="shared" si="32"/>
        <v>0</v>
      </c>
      <c r="N84" s="58">
        <f t="shared" si="32"/>
        <v>0</v>
      </c>
      <c r="O84" s="87">
        <f t="shared" si="30"/>
        <v>0</v>
      </c>
    </row>
    <row r="85" spans="2:15" ht="11.25">
      <c r="B85" s="48" t="s">
        <v>34</v>
      </c>
      <c r="C85" s="77">
        <f aca="true" t="shared" si="33" ref="C85:N85">+C72*C58</f>
        <v>55.2310308</v>
      </c>
      <c r="D85" s="77">
        <f t="shared" si="33"/>
        <v>29.929915949999998</v>
      </c>
      <c r="E85" s="77">
        <f t="shared" si="33"/>
        <v>50.37848970000001</v>
      </c>
      <c r="F85" s="58">
        <f t="shared" si="33"/>
        <v>27.492943500000003</v>
      </c>
      <c r="G85" s="58">
        <f t="shared" si="33"/>
        <v>29.454636750000002</v>
      </c>
      <c r="H85" s="58">
        <f t="shared" si="33"/>
        <v>34.2100044</v>
      </c>
      <c r="I85" s="58">
        <f t="shared" si="33"/>
        <v>0</v>
      </c>
      <c r="J85" s="58">
        <f t="shared" si="33"/>
        <v>0</v>
      </c>
      <c r="K85" s="58">
        <f t="shared" si="33"/>
        <v>0</v>
      </c>
      <c r="L85" s="58">
        <f t="shared" si="33"/>
        <v>0</v>
      </c>
      <c r="M85" s="58">
        <f t="shared" si="33"/>
        <v>0</v>
      </c>
      <c r="N85" s="58">
        <f t="shared" si="33"/>
        <v>0</v>
      </c>
      <c r="O85" s="87">
        <f t="shared" si="30"/>
        <v>226.6970211</v>
      </c>
    </row>
    <row r="86" spans="2:15" ht="11.25">
      <c r="B86" s="48" t="s">
        <v>35</v>
      </c>
      <c r="C86" s="77">
        <f>+C73*C59</f>
        <v>166.59503379</v>
      </c>
      <c r="D86" s="77">
        <f>+D73*D59</f>
        <v>76.97388396</v>
      </c>
      <c r="E86" s="77">
        <f aca="true" t="shared" si="34" ref="E86:N86">+E73*E59</f>
        <v>164.44543731000002</v>
      </c>
      <c r="F86" s="58">
        <f t="shared" si="34"/>
        <v>203.81861100000003</v>
      </c>
      <c r="G86" s="58">
        <f t="shared" si="34"/>
        <v>90.71653921</v>
      </c>
      <c r="H86" s="58">
        <f t="shared" si="34"/>
        <v>89.61569448000002</v>
      </c>
      <c r="I86" s="58">
        <f t="shared" si="34"/>
        <v>0</v>
      </c>
      <c r="J86" s="58">
        <f t="shared" si="34"/>
        <v>0</v>
      </c>
      <c r="K86" s="58">
        <f t="shared" si="34"/>
        <v>0</v>
      </c>
      <c r="L86" s="58">
        <f t="shared" si="34"/>
        <v>0</v>
      </c>
      <c r="M86" s="58">
        <f t="shared" si="34"/>
        <v>0</v>
      </c>
      <c r="N86" s="58">
        <f t="shared" si="34"/>
        <v>0</v>
      </c>
      <c r="O86" s="87">
        <f t="shared" si="30"/>
        <v>792.1651997499999</v>
      </c>
    </row>
    <row r="87" spans="2:15" ht="11.25">
      <c r="B87" s="48" t="s">
        <v>36</v>
      </c>
      <c r="C87" s="77">
        <f>+C74*C60</f>
        <v>299.92237874999995</v>
      </c>
      <c r="D87" s="77">
        <f>+D74*D60</f>
        <v>163.60783049999998</v>
      </c>
      <c r="E87" s="77">
        <f aca="true" t="shared" si="35" ref="E87:N87">+E74*E60</f>
        <v>267.85356675</v>
      </c>
      <c r="F87" s="58">
        <f t="shared" si="35"/>
        <v>215.20951650000003</v>
      </c>
      <c r="G87" s="58">
        <f t="shared" si="35"/>
        <v>180.8029905</v>
      </c>
      <c r="H87" s="58">
        <f t="shared" si="35"/>
        <v>182.635947</v>
      </c>
      <c r="I87" s="58">
        <f t="shared" si="35"/>
        <v>0</v>
      </c>
      <c r="J87" s="58">
        <f t="shared" si="35"/>
        <v>0</v>
      </c>
      <c r="K87" s="58">
        <f t="shared" si="35"/>
        <v>0</v>
      </c>
      <c r="L87" s="58">
        <f t="shared" si="35"/>
        <v>0</v>
      </c>
      <c r="M87" s="58">
        <f t="shared" si="35"/>
        <v>0</v>
      </c>
      <c r="N87" s="58">
        <f t="shared" si="35"/>
        <v>0</v>
      </c>
      <c r="O87" s="87">
        <f t="shared" si="30"/>
        <v>1310.03223</v>
      </c>
    </row>
    <row r="88" spans="2:15" ht="11.25">
      <c r="B88" s="48" t="s">
        <v>86</v>
      </c>
      <c r="C88" s="77">
        <f aca="true" t="shared" si="36" ref="C88:N88">+C75*C61</f>
        <v>0</v>
      </c>
      <c r="D88" s="58">
        <f t="shared" si="36"/>
        <v>0</v>
      </c>
      <c r="E88" s="58">
        <f t="shared" si="36"/>
        <v>0</v>
      </c>
      <c r="F88" s="58">
        <f t="shared" si="36"/>
        <v>0</v>
      </c>
      <c r="G88" s="58">
        <f t="shared" si="36"/>
        <v>0</v>
      </c>
      <c r="H88" s="58">
        <f t="shared" si="36"/>
        <v>0</v>
      </c>
      <c r="I88" s="58"/>
      <c r="J88" s="58">
        <f t="shared" si="36"/>
        <v>0</v>
      </c>
      <c r="K88" s="58">
        <f t="shared" si="36"/>
        <v>0</v>
      </c>
      <c r="L88" s="58">
        <f t="shared" si="36"/>
        <v>0</v>
      </c>
      <c r="M88" s="58">
        <f t="shared" si="36"/>
        <v>0</v>
      </c>
      <c r="N88" s="58">
        <f t="shared" si="36"/>
        <v>0</v>
      </c>
      <c r="O88" s="87">
        <f t="shared" si="30"/>
        <v>0</v>
      </c>
    </row>
    <row r="89" spans="2:15" ht="11.25">
      <c r="B89" s="48" t="s">
        <v>30</v>
      </c>
      <c r="C89" s="77">
        <f aca="true" t="shared" si="37" ref="C89:N89">+C76*C62</f>
        <v>-164.92819824</v>
      </c>
      <c r="D89" s="77">
        <f t="shared" si="37"/>
        <v>-65.91876615999999</v>
      </c>
      <c r="E89" s="77">
        <f t="shared" si="37"/>
        <v>-21.16333128</v>
      </c>
      <c r="F89" s="58">
        <f t="shared" si="37"/>
        <v>3.5246140800000005</v>
      </c>
      <c r="G89" s="58">
        <f t="shared" si="37"/>
        <v>-66.29414792</v>
      </c>
      <c r="H89" s="58">
        <f t="shared" si="37"/>
        <v>-78.16122912000002</v>
      </c>
      <c r="I89" s="58">
        <f t="shared" si="37"/>
        <v>0</v>
      </c>
      <c r="J89" s="58">
        <f t="shared" si="37"/>
        <v>0</v>
      </c>
      <c r="K89" s="58">
        <f t="shared" si="37"/>
        <v>0</v>
      </c>
      <c r="L89" s="58">
        <f t="shared" si="37"/>
        <v>0</v>
      </c>
      <c r="M89" s="58">
        <f t="shared" si="37"/>
        <v>0</v>
      </c>
      <c r="N89" s="58">
        <f t="shared" si="37"/>
        <v>0</v>
      </c>
      <c r="O89" s="87">
        <f t="shared" si="30"/>
        <v>-392.94105864000005</v>
      </c>
    </row>
    <row r="90" spans="2:15" ht="11.25">
      <c r="B90" s="48" t="s">
        <v>37</v>
      </c>
      <c r="C90" s="77">
        <f>+C77*C63</f>
        <v>0</v>
      </c>
      <c r="D90" s="58">
        <f aca="true" t="shared" si="38" ref="D90:N90">+D77*D63</f>
        <v>0</v>
      </c>
      <c r="E90" s="58">
        <f t="shared" si="38"/>
        <v>0</v>
      </c>
      <c r="F90" s="58">
        <f t="shared" si="38"/>
        <v>0</v>
      </c>
      <c r="G90" s="58">
        <f t="shared" si="38"/>
        <v>0</v>
      </c>
      <c r="H90" s="58">
        <f t="shared" si="38"/>
        <v>0</v>
      </c>
      <c r="I90" s="58">
        <f t="shared" si="38"/>
        <v>0</v>
      </c>
      <c r="J90" s="58">
        <f t="shared" si="38"/>
        <v>0</v>
      </c>
      <c r="K90" s="58">
        <f t="shared" si="38"/>
        <v>0</v>
      </c>
      <c r="L90" s="58">
        <f t="shared" si="38"/>
        <v>0</v>
      </c>
      <c r="M90" s="58">
        <f t="shared" si="38"/>
        <v>0</v>
      </c>
      <c r="N90" s="58">
        <f t="shared" si="38"/>
        <v>0</v>
      </c>
      <c r="O90" s="87">
        <f t="shared" si="30"/>
        <v>0</v>
      </c>
    </row>
    <row r="91" spans="2:15" ht="11.25">
      <c r="B91" s="48" t="s">
        <v>38</v>
      </c>
      <c r="C91" s="77">
        <f>+C78*C64</f>
        <v>-294.74523591000064</v>
      </c>
      <c r="D91" s="58">
        <f aca="true" t="shared" si="39" ref="D91:N91">+D78*D64</f>
        <v>-155.55333463000034</v>
      </c>
      <c r="E91" s="77">
        <f>+E78*E64</f>
        <v>-267.6092001100006</v>
      </c>
      <c r="F91" s="58">
        <f t="shared" si="39"/>
        <v>-215.0131777800005</v>
      </c>
      <c r="G91" s="58">
        <f t="shared" si="39"/>
        <v>-204.55782281000043</v>
      </c>
      <c r="H91" s="58">
        <f t="shared" si="39"/>
        <v>-211.66107924000048</v>
      </c>
      <c r="I91" s="58">
        <f t="shared" si="39"/>
        <v>0</v>
      </c>
      <c r="J91" s="58">
        <f t="shared" si="39"/>
        <v>0</v>
      </c>
      <c r="K91" s="58">
        <f t="shared" si="39"/>
        <v>0</v>
      </c>
      <c r="L91" s="58">
        <f t="shared" si="39"/>
        <v>0</v>
      </c>
      <c r="M91" s="58">
        <f t="shared" si="39"/>
        <v>0</v>
      </c>
      <c r="N91" s="58">
        <f t="shared" si="39"/>
        <v>0</v>
      </c>
      <c r="O91" s="87">
        <f t="shared" si="30"/>
        <v>-1349.139850480003</v>
      </c>
    </row>
    <row r="92" spans="2:15" ht="11.25">
      <c r="B92" s="48" t="s">
        <v>39</v>
      </c>
      <c r="C92" s="69">
        <f>+C79*C65</f>
        <v>-273.1124174399999</v>
      </c>
      <c r="D92" s="69">
        <f>+D79*D65</f>
        <v>20.14486399999999</v>
      </c>
      <c r="E92" s="69">
        <f>+E79*E65</f>
        <v>72.60559375999999</v>
      </c>
      <c r="F92" s="69">
        <f aca="true" t="shared" si="40" ref="F92:N92">+F79*F65</f>
        <v>117.22822463999997</v>
      </c>
      <c r="G92" s="69">
        <f t="shared" si="40"/>
        <v>356.3062095999998</v>
      </c>
      <c r="H92" s="69">
        <f t="shared" si="40"/>
        <v>353.1916627199999</v>
      </c>
      <c r="I92" s="69">
        <f t="shared" si="40"/>
        <v>0</v>
      </c>
      <c r="J92" s="69">
        <f t="shared" si="40"/>
        <v>0</v>
      </c>
      <c r="K92" s="58">
        <f t="shared" si="40"/>
        <v>0</v>
      </c>
      <c r="L92" s="58">
        <f t="shared" si="40"/>
        <v>0</v>
      </c>
      <c r="M92" s="58">
        <f t="shared" si="40"/>
        <v>0</v>
      </c>
      <c r="N92" s="58">
        <f t="shared" si="40"/>
        <v>0</v>
      </c>
      <c r="O92" s="87">
        <f t="shared" si="30"/>
        <v>646.3641372799998</v>
      </c>
    </row>
    <row r="93" spans="1:16" ht="11.25">
      <c r="A93" s="62" t="s">
        <v>45</v>
      </c>
      <c r="B93" s="62"/>
      <c r="C93" s="78">
        <f aca="true" t="shared" si="41" ref="C93:N93">SUM(C82:C92)</f>
        <v>75.36449126999935</v>
      </c>
      <c r="D93" s="79">
        <f t="shared" si="41"/>
        <v>277.9535165999996</v>
      </c>
      <c r="E93" s="79">
        <f t="shared" si="41"/>
        <v>675.0842016099995</v>
      </c>
      <c r="F93" s="79">
        <f t="shared" si="41"/>
        <v>643.3756650599996</v>
      </c>
      <c r="G93" s="79">
        <f t="shared" si="41"/>
        <v>678.0483394299995</v>
      </c>
      <c r="H93" s="79">
        <f t="shared" si="41"/>
        <v>708.5809317599994</v>
      </c>
      <c r="I93" s="79">
        <f t="shared" si="41"/>
        <v>0</v>
      </c>
      <c r="J93" s="79">
        <f t="shared" si="41"/>
        <v>0</v>
      </c>
      <c r="K93" s="86">
        <f t="shared" si="41"/>
        <v>0</v>
      </c>
      <c r="L93" s="86">
        <f t="shared" si="41"/>
        <v>0</v>
      </c>
      <c r="M93" s="86">
        <f t="shared" si="41"/>
        <v>0</v>
      </c>
      <c r="N93" s="86">
        <f t="shared" si="41"/>
        <v>0</v>
      </c>
      <c r="O93" s="87">
        <f>SUM(C93:N93)</f>
        <v>3058.407145729997</v>
      </c>
      <c r="P93" s="87">
        <f>O93/2</f>
        <v>1529.2035728649985</v>
      </c>
    </row>
    <row r="94" spans="1:15" ht="11.25">
      <c r="A94" s="62" t="s">
        <v>46</v>
      </c>
      <c r="B94" s="62"/>
      <c r="C94" s="78">
        <f aca="true" t="shared" si="42" ref="C94:N94">+C93/C66</f>
        <v>2.0407389999999825</v>
      </c>
      <c r="D94" s="79">
        <f t="shared" si="42"/>
        <v>14.261339999999981</v>
      </c>
      <c r="E94" s="79">
        <f t="shared" si="42"/>
        <v>20.133736999999982</v>
      </c>
      <c r="F94" s="79">
        <f t="shared" si="42"/>
        <v>23.881798999999983</v>
      </c>
      <c r="G94" s="79">
        <f t="shared" si="42"/>
        <v>26.455260999999982</v>
      </c>
      <c r="H94" s="79">
        <f t="shared" si="42"/>
        <v>26.71873799999998</v>
      </c>
      <c r="I94" s="79" t="e">
        <f t="shared" si="42"/>
        <v>#DIV/0!</v>
      </c>
      <c r="J94" s="79" t="e">
        <f t="shared" si="42"/>
        <v>#DIV/0!</v>
      </c>
      <c r="K94" s="106" t="e">
        <f t="shared" si="42"/>
        <v>#DIV/0!</v>
      </c>
      <c r="L94" s="106" t="e">
        <f t="shared" si="42"/>
        <v>#DIV/0!</v>
      </c>
      <c r="M94" s="106" t="e">
        <f t="shared" si="42"/>
        <v>#DIV/0!</v>
      </c>
      <c r="N94" s="106" t="e">
        <f t="shared" si="42"/>
        <v>#DIV/0!</v>
      </c>
      <c r="O94" s="87"/>
    </row>
    <row r="95" ht="7.5" customHeight="1"/>
    <row r="96" spans="1:14" ht="11.25">
      <c r="A96" s="62"/>
      <c r="C96" s="87"/>
      <c r="D96" s="87"/>
      <c r="E96" s="87"/>
      <c r="F96" s="87"/>
      <c r="G96" s="87"/>
      <c r="H96" s="87"/>
      <c r="I96" s="87"/>
      <c r="J96" s="87"/>
      <c r="K96" s="87"/>
      <c r="L96" s="87"/>
      <c r="M96" s="87"/>
      <c r="N96" s="87"/>
    </row>
    <row r="97" spans="3:14" ht="11.25">
      <c r="C97" s="80"/>
      <c r="D97" s="80"/>
      <c r="E97" s="80"/>
      <c r="F97" s="80"/>
      <c r="G97" s="80"/>
      <c r="H97" s="80"/>
      <c r="I97" s="80"/>
      <c r="J97" s="80"/>
      <c r="K97" s="80"/>
      <c r="L97" s="80"/>
      <c r="M97" s="80"/>
      <c r="N97" s="80"/>
    </row>
    <row r="98" spans="1:10" ht="11.25">
      <c r="A98" s="62"/>
      <c r="B98" s="62"/>
      <c r="C98" s="78"/>
      <c r="D98" s="78"/>
      <c r="E98" s="78"/>
      <c r="F98" s="78"/>
      <c r="G98" s="78"/>
      <c r="H98" s="78"/>
      <c r="I98" s="78"/>
      <c r="J98" s="82"/>
    </row>
    <row r="99" spans="3:10" ht="7.5" customHeight="1">
      <c r="C99" s="81"/>
      <c r="D99" s="81"/>
      <c r="E99" s="81"/>
      <c r="F99" s="81"/>
      <c r="G99" s="81"/>
      <c r="H99" s="81"/>
      <c r="I99" s="81"/>
      <c r="J99" s="81"/>
    </row>
    <row r="100" spans="1:10" ht="11.25">
      <c r="A100" s="62"/>
      <c r="B100" s="62"/>
      <c r="C100" s="82"/>
      <c r="D100" s="82"/>
      <c r="E100" s="82"/>
      <c r="F100" s="82"/>
      <c r="G100" s="82"/>
      <c r="H100" s="82"/>
      <c r="I100" s="82"/>
      <c r="J100" s="82"/>
    </row>
    <row r="101" spans="3:10" ht="7.5" customHeight="1">
      <c r="C101" s="81"/>
      <c r="D101" s="81"/>
      <c r="E101" s="81"/>
      <c r="F101" s="81"/>
      <c r="G101" s="81"/>
      <c r="H101" s="81"/>
      <c r="I101" s="81"/>
      <c r="J101" s="81"/>
    </row>
    <row r="102" spans="1:10" ht="11.25">
      <c r="A102" s="62"/>
      <c r="C102" s="80"/>
      <c r="D102" s="80"/>
      <c r="E102" s="80"/>
      <c r="F102" s="80"/>
      <c r="G102" s="80"/>
      <c r="H102" s="80"/>
      <c r="I102" s="80"/>
      <c r="J102" s="83"/>
    </row>
    <row r="105" ht="11.25">
      <c r="B105" s="48" t="str">
        <f ca="1">CELL("filename")</f>
        <v>S:\District\~WUTC Files~\1. RSA\2017-2019 Plan Year\UTC and Reporting Documents\UTC Filing 12-2018\Eastside Tariff 11\[Eastside Commodity Credit Tariff Pages 2019.xls]Check Sheet</v>
      </c>
    </row>
  </sheetData>
  <sheetProtection/>
  <printOptions/>
  <pageMargins left="0.25" right="0.25" top="0.75" bottom="0.75" header="0.3" footer="0.3"/>
  <pageSetup fitToWidth="0" fitToHeight="1" horizontalDpi="600" verticalDpi="600" orientation="portrait" scale="62" r:id="rId3"/>
  <rowBreaks count="1" manualBreakCount="1">
    <brk id="5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Waldren, Rick</cp:lastModifiedBy>
  <cp:lastPrinted>2018-11-16T21:48:11Z</cp:lastPrinted>
  <dcterms:created xsi:type="dcterms:W3CDTF">2008-05-23T15:47:44Z</dcterms:created>
  <dcterms:modified xsi:type="dcterms:W3CDTF">2019-02-22T19:09:42Z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Multi Family Calculation</vt:lpwstr>
  </property>
  <property fmtid="{D5CDD505-2E9C-101B-9397-08002B2CF9AE}" pid="5" name="EFiling">
    <vt:lpwstr>12829.0000000000</vt:lpwstr>
  </property>
  <property fmtid="{D5CDD505-2E9C-101B-9397-08002B2CF9AE}" pid="6" name="DocumentSetTy">
    <vt:lpwstr>Workpapers</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RABANCO LTD</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181020</vt:lpwstr>
  </property>
  <property fmtid="{D5CDD505-2E9C-101B-9397-08002B2CF9AE}" pid="13" name="Dat">
    <vt:lpwstr>2019-02-22T00:00:00Z</vt:lpwstr>
  </property>
  <property fmtid="{D5CDD505-2E9C-101B-9397-08002B2CF9AE}" pid="14" name="Nickna">
    <vt:lpwstr/>
  </property>
  <property fmtid="{D5CDD505-2E9C-101B-9397-08002B2CF9AE}" pid="15" name="CaseTy">
    <vt:lpwstr>Tariff Revision</vt:lpwstr>
  </property>
  <property fmtid="{D5CDD505-2E9C-101B-9397-08002B2CF9AE}" pid="16" name="OpenedDa">
    <vt:lpwstr>2018-12-04T00:00:00Z</vt:lpwstr>
  </property>
  <property fmtid="{D5CDD505-2E9C-101B-9397-08002B2CF9AE}" pid="17" name="Pref">
    <vt:lpwstr>TG</vt:lpwstr>
  </property>
  <property fmtid="{D5CDD505-2E9C-101B-9397-08002B2CF9AE}" pid="18" name="IndustryCo">
    <vt:lpwstr>227</vt:lpwstr>
  </property>
  <property fmtid="{D5CDD505-2E9C-101B-9397-08002B2CF9AE}" pid="19" name="CaseStat">
    <vt:lpwstr>Closed</vt:lpwstr>
  </property>
  <property fmtid="{D5CDD505-2E9C-101B-9397-08002B2CF9AE}" pid="20" name="_docset_NoMedatataSyncRequir">
    <vt:lpwstr>False</vt:lpwstr>
  </property>
</Properties>
</file>