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80" windowHeight="7305"/>
  </bookViews>
  <sheets>
    <sheet name="Summary" sheetId="3" r:id="rId1"/>
    <sheet name="Transmission Plan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1_Print">[1]Actuals!#REF!</definedName>
    <definedName name="Bottom">[2]Variance!#REF!</definedName>
    <definedName name="Controls" localSheetId="1">[3]Controls!$A$1:$I$543</definedName>
    <definedName name="Controls">[4]Controls!$A$1:$I$543</definedName>
    <definedName name="Controls2013" localSheetId="1">[5]Controls2013!$A$8:$AP$762</definedName>
    <definedName name="Controls2013">[4]Controls2013!$A$8:$AP$762</definedName>
    <definedName name="Controls2013OregonAccel">'[5]Controls2013 Oregon Accel'!$A$11:$AP$148</definedName>
    <definedName name="DeprateTransmissionJune2013" localSheetId="1">[3]TransmissionJune2013!$A$1:$S$11</definedName>
    <definedName name="DeprateTransmissionJune2013">[4]TransmissionJune2013!$A$1:$S$11</definedName>
    <definedName name="LastCell">[2]Variance!#REF!</definedName>
    <definedName name="MD_High1">'[2]Master Data'!$A$2</definedName>
    <definedName name="MD_Low1">'[2]Master Data'!$D$29</definedName>
    <definedName name="_xlnm.Print_Area" localSheetId="0">Summary!$A$13:$V$689</definedName>
    <definedName name="_xlnm.Print_Titles" localSheetId="0">Summary!$1:$12</definedName>
    <definedName name="SAPBEXrevision" hidden="1">1</definedName>
    <definedName name="SAPBEXsysID" hidden="1">"BWP"</definedName>
    <definedName name="SAPBEXwbID" hidden="1">"49GIFYZHNJTATUOKXDMYE7SAP"</definedName>
    <definedName name="ST_Bottom1">[2]Variance!#REF!</definedName>
    <definedName name="ST_Top1">[2]Variance!#REF!</definedName>
    <definedName name="ST_Top2">[2]Variance!#REF!</definedName>
  </definedNames>
  <calcPr calcId="145621"/>
  <fileRecoveryPr repairLoad="1"/>
</workbook>
</file>

<file path=xl/calcChain.xml><?xml version="1.0" encoding="utf-8"?>
<calcChain xmlns="http://schemas.openxmlformats.org/spreadsheetml/2006/main">
  <c r="P682" i="3" l="1"/>
  <c r="P680" i="3"/>
  <c r="R671" i="3"/>
  <c r="P678" i="3"/>
  <c r="S671" i="3"/>
  <c r="Q671" i="3"/>
  <c r="P549" i="3"/>
  <c r="S654" i="3"/>
  <c r="R654" i="3"/>
  <c r="Q654" i="3"/>
  <c r="R562" i="3"/>
  <c r="R561" i="3"/>
  <c r="R560" i="3"/>
  <c r="R559" i="3"/>
  <c r="R558" i="3"/>
  <c r="R557" i="3"/>
  <c r="R556" i="3"/>
  <c r="R555" i="3"/>
  <c r="R554" i="3"/>
  <c r="R553" i="3"/>
  <c r="R563" i="3"/>
  <c r="Q563" i="3"/>
  <c r="Q562" i="3"/>
  <c r="S562" i="3" s="1"/>
  <c r="Q561" i="3"/>
  <c r="Q560" i="3"/>
  <c r="S560" i="3" s="1"/>
  <c r="Q559" i="3"/>
  <c r="Q558" i="3"/>
  <c r="S558" i="3" s="1"/>
  <c r="Q557" i="3"/>
  <c r="Q556" i="3"/>
  <c r="S556" i="3" s="1"/>
  <c r="Q555" i="3"/>
  <c r="Q554" i="3"/>
  <c r="S554" i="3" s="1"/>
  <c r="Q553" i="3"/>
  <c r="S582" i="3"/>
  <c r="R582" i="3"/>
  <c r="R581" i="3"/>
  <c r="R580" i="3"/>
  <c r="R579" i="3"/>
  <c r="R578" i="3"/>
  <c r="R577" i="3"/>
  <c r="R576" i="3"/>
  <c r="R575" i="3"/>
  <c r="R574" i="3"/>
  <c r="R573" i="3"/>
  <c r="R572" i="3"/>
  <c r="R571" i="3"/>
  <c r="R570" i="3"/>
  <c r="R569" i="3"/>
  <c r="R568" i="3"/>
  <c r="C33" i="4"/>
  <c r="D32" i="4"/>
  <c r="D31" i="4"/>
  <c r="D30" i="4"/>
  <c r="D29" i="4"/>
  <c r="D28" i="4"/>
  <c r="D27" i="4"/>
  <c r="D26" i="4"/>
  <c r="D25" i="4"/>
  <c r="D24" i="4"/>
  <c r="D33" i="4" s="1"/>
  <c r="D23" i="4"/>
  <c r="C20" i="4"/>
  <c r="D19" i="4"/>
  <c r="D18" i="4"/>
  <c r="D17" i="4"/>
  <c r="D16" i="4"/>
  <c r="D15" i="4"/>
  <c r="D14" i="4"/>
  <c r="D13" i="4"/>
  <c r="D12" i="4"/>
  <c r="D11" i="4"/>
  <c r="D20" i="4" s="1"/>
  <c r="D10" i="4"/>
  <c r="S561" i="3"/>
  <c r="S559" i="3"/>
  <c r="S557" i="3"/>
  <c r="S555" i="3"/>
  <c r="S549" i="3"/>
  <c r="R549" i="3"/>
  <c r="Q549" i="3"/>
  <c r="S547" i="3"/>
  <c r="R547" i="3"/>
  <c r="Q547" i="3"/>
  <c r="S542" i="3"/>
  <c r="R542" i="3"/>
  <c r="Q542" i="3"/>
  <c r="S528" i="3"/>
  <c r="S527" i="3"/>
  <c r="S526" i="3"/>
  <c r="S525" i="3"/>
  <c r="S524" i="3"/>
  <c r="S523" i="3"/>
  <c r="S515" i="3"/>
  <c r="S520" i="3"/>
  <c r="S519" i="3"/>
  <c r="S518" i="3"/>
  <c r="S517" i="3"/>
  <c r="S516" i="3"/>
  <c r="S512" i="3"/>
  <c r="S511" i="3"/>
  <c r="S510" i="3"/>
  <c r="S509" i="3"/>
  <c r="S508" i="3"/>
  <c r="S507" i="3"/>
  <c r="S504" i="3"/>
  <c r="S503" i="3"/>
  <c r="S502" i="3"/>
  <c r="S501" i="3"/>
  <c r="S500" i="3"/>
  <c r="S499" i="3"/>
  <c r="S496" i="3"/>
  <c r="S495" i="3"/>
  <c r="S494" i="3"/>
  <c r="S493" i="3"/>
  <c r="S492" i="3"/>
  <c r="S491" i="3"/>
  <c r="S488" i="3"/>
  <c r="S487" i="3"/>
  <c r="S486" i="3"/>
  <c r="S485" i="3"/>
  <c r="S484" i="3"/>
  <c r="S483" i="3"/>
  <c r="S480" i="3"/>
  <c r="S479" i="3"/>
  <c r="S478" i="3"/>
  <c r="S477" i="3"/>
  <c r="S476" i="3"/>
  <c r="S473" i="3"/>
  <c r="S472" i="3"/>
  <c r="S471" i="3"/>
  <c r="S470" i="3"/>
  <c r="S469" i="3"/>
  <c r="S468" i="3"/>
  <c r="S458" i="3"/>
  <c r="S457" i="3"/>
  <c r="S456" i="3"/>
  <c r="S455" i="3"/>
  <c r="S454" i="3"/>
  <c r="S453" i="3"/>
  <c r="S450" i="3"/>
  <c r="S449" i="3"/>
  <c r="S448" i="3"/>
  <c r="S447" i="3"/>
  <c r="S446" i="3"/>
  <c r="S445" i="3"/>
  <c r="S444" i="3"/>
  <c r="S441" i="3"/>
  <c r="S440" i="3"/>
  <c r="S439" i="3"/>
  <c r="S438" i="3"/>
  <c r="S437" i="3"/>
  <c r="S436" i="3"/>
  <c r="S435" i="3"/>
  <c r="S432" i="3"/>
  <c r="S431" i="3"/>
  <c r="S430" i="3"/>
  <c r="S429" i="3"/>
  <c r="S428" i="3"/>
  <c r="S427" i="3"/>
  <c r="S426" i="3"/>
  <c r="S423" i="3"/>
  <c r="S422" i="3"/>
  <c r="S421" i="3"/>
  <c r="S420" i="3"/>
  <c r="S419" i="3"/>
  <c r="S418" i="3"/>
  <c r="S417" i="3"/>
  <c r="R527" i="3"/>
  <c r="R526" i="3"/>
  <c r="R525" i="3"/>
  <c r="R524" i="3"/>
  <c r="R523" i="3"/>
  <c r="R519" i="3"/>
  <c r="R518" i="3"/>
  <c r="R517" i="3"/>
  <c r="R516" i="3"/>
  <c r="R515" i="3"/>
  <c r="R511" i="3"/>
  <c r="R510" i="3"/>
  <c r="R509" i="3"/>
  <c r="R508" i="3"/>
  <c r="R507" i="3"/>
  <c r="R503" i="3"/>
  <c r="R502" i="3"/>
  <c r="R501" i="3"/>
  <c r="R500" i="3"/>
  <c r="R499" i="3"/>
  <c r="R495" i="3"/>
  <c r="R494" i="3"/>
  <c r="R493" i="3"/>
  <c r="R492" i="3"/>
  <c r="R491" i="3"/>
  <c r="R487" i="3"/>
  <c r="R486" i="3"/>
  <c r="R485" i="3"/>
  <c r="R484" i="3"/>
  <c r="R483" i="3"/>
  <c r="R479" i="3"/>
  <c r="R478" i="3"/>
  <c r="R477" i="3"/>
  <c r="R476" i="3"/>
  <c r="R472" i="3"/>
  <c r="R471" i="3"/>
  <c r="R470" i="3"/>
  <c r="R469" i="3"/>
  <c r="R468" i="3"/>
  <c r="R457" i="3"/>
  <c r="R456" i="3"/>
  <c r="R455" i="3"/>
  <c r="R454" i="3"/>
  <c r="R453" i="3"/>
  <c r="R449" i="3"/>
  <c r="R448" i="3"/>
  <c r="R447" i="3"/>
  <c r="R446" i="3"/>
  <c r="R445" i="3"/>
  <c r="R444" i="3"/>
  <c r="R440" i="3"/>
  <c r="R439" i="3"/>
  <c r="R438" i="3"/>
  <c r="R437" i="3"/>
  <c r="R436" i="3"/>
  <c r="R435" i="3"/>
  <c r="R423" i="3"/>
  <c r="R422" i="3"/>
  <c r="R421" i="3"/>
  <c r="R420" i="3"/>
  <c r="R419" i="3"/>
  <c r="R418" i="3"/>
  <c r="R417" i="3"/>
  <c r="S150" i="3"/>
  <c r="R150" i="3"/>
  <c r="Q150" i="3"/>
  <c r="S137" i="3"/>
  <c r="R137" i="3"/>
  <c r="Q137" i="3"/>
  <c r="R117" i="3"/>
  <c r="S117" i="3" s="1"/>
  <c r="R116" i="3"/>
  <c r="S116" i="3" s="1"/>
  <c r="R115" i="3"/>
  <c r="R114" i="3"/>
  <c r="S114" i="3" s="1"/>
  <c r="R113" i="3"/>
  <c r="R112" i="3"/>
  <c r="S112" i="3" s="1"/>
  <c r="R111" i="3"/>
  <c r="S111" i="3" s="1"/>
  <c r="S135" i="3"/>
  <c r="S134" i="3"/>
  <c r="S133" i="3"/>
  <c r="S132" i="3"/>
  <c r="S131" i="3"/>
  <c r="S130" i="3"/>
  <c r="S129" i="3"/>
  <c r="S126" i="3"/>
  <c r="S125" i="3"/>
  <c r="S124" i="3"/>
  <c r="S123" i="3"/>
  <c r="S122" i="3"/>
  <c r="S121" i="3"/>
  <c r="S120" i="3"/>
  <c r="S115" i="3"/>
  <c r="S113" i="3"/>
  <c r="S108" i="3"/>
  <c r="S107" i="3"/>
  <c r="S106" i="3"/>
  <c r="S105" i="3"/>
  <c r="S104" i="3"/>
  <c r="S101" i="3"/>
  <c r="S100" i="3"/>
  <c r="S99" i="3"/>
  <c r="S98" i="3"/>
  <c r="S97" i="3"/>
  <c r="S96" i="3"/>
  <c r="S93" i="3"/>
  <c r="S92" i="3"/>
  <c r="S91" i="3"/>
  <c r="S90" i="3"/>
  <c r="S89" i="3"/>
  <c r="S88" i="3"/>
  <c r="S87" i="3"/>
  <c r="S86" i="3"/>
  <c r="S83" i="3"/>
  <c r="S82" i="3"/>
  <c r="S81" i="3"/>
  <c r="S80" i="3"/>
  <c r="S79" i="3"/>
  <c r="S78" i="3"/>
  <c r="S75" i="3"/>
  <c r="S74" i="3"/>
  <c r="S73" i="3"/>
  <c r="S72" i="3"/>
  <c r="S71" i="3"/>
  <c r="S70" i="3"/>
  <c r="S69" i="3"/>
  <c r="S66" i="3"/>
  <c r="S65" i="3"/>
  <c r="S64" i="3"/>
  <c r="S63" i="3"/>
  <c r="S62" i="3"/>
  <c r="S61" i="3"/>
  <c r="S60" i="3"/>
  <c r="S57" i="3"/>
  <c r="S56" i="3"/>
  <c r="S55" i="3"/>
  <c r="S54" i="3"/>
  <c r="S53" i="3"/>
  <c r="S52" i="3"/>
  <c r="R108" i="3"/>
  <c r="R107" i="3"/>
  <c r="R106" i="3"/>
  <c r="R105" i="3"/>
  <c r="R104" i="3"/>
  <c r="S49" i="3"/>
  <c r="S48" i="3"/>
  <c r="S47" i="3"/>
  <c r="S46" i="3"/>
  <c r="S45" i="3"/>
  <c r="S44" i="3"/>
  <c r="S43" i="3"/>
  <c r="S40" i="3"/>
  <c r="S39" i="3"/>
  <c r="S38" i="3"/>
  <c r="S37" i="3"/>
  <c r="S36" i="3"/>
  <c r="S35" i="3"/>
  <c r="S34" i="3"/>
  <c r="S33" i="3"/>
  <c r="S31" i="3"/>
  <c r="S30" i="3"/>
  <c r="S29" i="3"/>
  <c r="S28" i="3"/>
  <c r="S27" i="3"/>
  <c r="S26" i="3"/>
  <c r="S23" i="3"/>
  <c r="S22" i="3"/>
  <c r="S21" i="3"/>
  <c r="S20" i="3"/>
  <c r="S19" i="3"/>
  <c r="S18" i="3"/>
  <c r="S17" i="3"/>
  <c r="S16" i="3"/>
  <c r="R49" i="3"/>
  <c r="R48" i="3"/>
  <c r="R47" i="3"/>
  <c r="R46" i="3"/>
  <c r="R45" i="3"/>
  <c r="R44" i="3"/>
  <c r="R43" i="3"/>
  <c r="S553" i="3" l="1"/>
  <c r="S563" i="3" s="1"/>
  <c r="L669" i="3" l="1"/>
  <c r="D669" i="3"/>
  <c r="P654" i="3"/>
  <c r="L654" i="3"/>
  <c r="D654" i="3"/>
  <c r="P652" i="3"/>
  <c r="L652" i="3"/>
  <c r="D652" i="3"/>
  <c r="P644" i="3"/>
  <c r="L644" i="3"/>
  <c r="D644" i="3"/>
  <c r="P634" i="3"/>
  <c r="L634" i="3"/>
  <c r="D634" i="3"/>
  <c r="P614" i="3"/>
  <c r="L614" i="3"/>
  <c r="D614" i="3"/>
  <c r="P623" i="3"/>
  <c r="L623" i="3"/>
  <c r="D623" i="3"/>
  <c r="D604" i="3"/>
  <c r="L604" i="3"/>
  <c r="P604" i="3"/>
  <c r="P595" i="3"/>
  <c r="L595" i="3"/>
  <c r="D595" i="3"/>
  <c r="D582" i="3"/>
  <c r="L582" i="3"/>
  <c r="P582" i="3"/>
  <c r="P563" i="3"/>
  <c r="L563" i="3"/>
  <c r="D563" i="3"/>
  <c r="L549" i="3"/>
  <c r="D549" i="3"/>
  <c r="P547" i="3"/>
  <c r="L547" i="3"/>
  <c r="D547" i="3"/>
  <c r="P542" i="3"/>
  <c r="L542" i="3"/>
  <c r="D542" i="3"/>
  <c r="P540" i="3"/>
  <c r="L540" i="3"/>
  <c r="D540" i="3"/>
  <c r="P535" i="3"/>
  <c r="L535" i="3"/>
  <c r="D535" i="3"/>
  <c r="P528" i="3"/>
  <c r="L528" i="3"/>
  <c r="D528" i="3"/>
  <c r="P520" i="3"/>
  <c r="P512" i="3"/>
  <c r="L512" i="3"/>
  <c r="L520" i="3"/>
  <c r="D520" i="3"/>
  <c r="D512" i="3"/>
  <c r="D504" i="3"/>
  <c r="L504" i="3"/>
  <c r="P504" i="3"/>
  <c r="P496" i="3"/>
  <c r="L496" i="3"/>
  <c r="D496" i="3"/>
  <c r="D488" i="3"/>
  <c r="D480" i="3"/>
  <c r="L480" i="3"/>
  <c r="L488" i="3"/>
  <c r="P488" i="3"/>
  <c r="P480" i="3"/>
  <c r="P473" i="3"/>
  <c r="L473" i="3"/>
  <c r="D473" i="3"/>
  <c r="P465" i="3"/>
  <c r="L465" i="3"/>
  <c r="D465" i="3"/>
  <c r="P458" i="3"/>
  <c r="L458" i="3"/>
  <c r="D458" i="3"/>
  <c r="P450" i="3"/>
  <c r="L450" i="3"/>
  <c r="D450" i="3"/>
  <c r="D441" i="3"/>
  <c r="L441" i="3"/>
  <c r="P441" i="3"/>
  <c r="P432" i="3"/>
  <c r="L432" i="3"/>
  <c r="D432" i="3"/>
  <c r="P423" i="3"/>
  <c r="L423" i="3"/>
  <c r="D423" i="3"/>
  <c r="L411" i="3"/>
  <c r="D411" i="3"/>
  <c r="L407" i="3"/>
  <c r="D407" i="3"/>
  <c r="L397" i="3"/>
  <c r="D397" i="3"/>
  <c r="L388" i="3"/>
  <c r="D388" i="3"/>
  <c r="L380" i="3"/>
  <c r="D380" i="3"/>
  <c r="L372" i="3"/>
  <c r="D372" i="3"/>
  <c r="L361" i="3"/>
  <c r="D361" i="3"/>
  <c r="L353" i="3"/>
  <c r="D353" i="3"/>
  <c r="L344" i="3"/>
  <c r="D344" i="3"/>
  <c r="L335" i="3"/>
  <c r="D335" i="3"/>
  <c r="L324" i="3"/>
  <c r="D324" i="3"/>
  <c r="L313" i="3"/>
  <c r="D313" i="3"/>
  <c r="L305" i="3"/>
  <c r="D305" i="3"/>
  <c r="L298" i="3"/>
  <c r="D298" i="3"/>
  <c r="L289" i="3"/>
  <c r="D289" i="3"/>
  <c r="L278" i="3"/>
  <c r="D278" i="3"/>
  <c r="L267" i="3"/>
  <c r="D267" i="3"/>
  <c r="D259" i="3"/>
  <c r="L259" i="3"/>
  <c r="L248" i="3"/>
  <c r="D248" i="3"/>
  <c r="L237" i="3"/>
  <c r="D237" i="3"/>
  <c r="L221" i="3"/>
  <c r="D221" i="3"/>
  <c r="L212" i="3"/>
  <c r="D212" i="3"/>
  <c r="D173" i="3"/>
  <c r="D182" i="3"/>
  <c r="D190" i="3"/>
  <c r="L190" i="3"/>
  <c r="L182" i="3"/>
  <c r="L173" i="3"/>
  <c r="L163" i="3"/>
  <c r="D163" i="3"/>
  <c r="L150" i="3"/>
  <c r="D150" i="3"/>
  <c r="D148" i="3"/>
  <c r="P137" i="3"/>
  <c r="L137" i="3"/>
  <c r="D137" i="3"/>
  <c r="L135" i="3"/>
  <c r="D135" i="3"/>
  <c r="L126" i="3"/>
  <c r="D126" i="3"/>
  <c r="P117" i="3"/>
  <c r="L117" i="3"/>
  <c r="D117" i="3"/>
  <c r="P108" i="3"/>
  <c r="L108" i="3"/>
  <c r="D108" i="3"/>
  <c r="L101" i="3"/>
  <c r="D101" i="3"/>
  <c r="L93" i="3"/>
  <c r="D93" i="3"/>
  <c r="L83" i="3"/>
  <c r="D83" i="3"/>
  <c r="L75" i="3"/>
  <c r="D75" i="3"/>
  <c r="L66" i="3"/>
  <c r="D66" i="3"/>
  <c r="L57" i="3"/>
  <c r="D57" i="3"/>
  <c r="P49" i="3"/>
  <c r="L49" i="3"/>
  <c r="D49" i="3"/>
  <c r="L31" i="3"/>
  <c r="L40" i="3"/>
  <c r="D40" i="3"/>
  <c r="D31" i="3"/>
  <c r="D23" i="3"/>
  <c r="L23" i="3"/>
</calcChain>
</file>

<file path=xl/sharedStrings.xml><?xml version="1.0" encoding="utf-8"?>
<sst xmlns="http://schemas.openxmlformats.org/spreadsheetml/2006/main" count="1548" uniqueCount="347">
  <si>
    <t>PACIFICORP</t>
  </si>
  <si>
    <t>COMPARISON OF SUMMARY OF ESTIMATED SURVIVOR CURVES, NET SALVAGE PERCENT, ORIGINAL COST, BOOK DEPRECIATION RESERVE</t>
  </si>
  <si>
    <t>AND CALCULATED ANNUAL DEPRECIATION ACCRUALS RELATED TO PACIFICORP PROPOSAL AND SETTLMENT SCENARIO AS OF DECEMBER 31, 2013*</t>
  </si>
  <si>
    <t>PROBABLE</t>
  </si>
  <si>
    <t>NET</t>
  </si>
  <si>
    <t xml:space="preserve">CALCULATED ANNUAL </t>
  </si>
  <si>
    <t>ORIGINAL</t>
  </si>
  <si>
    <t>RETIREMENT</t>
  </si>
  <si>
    <t>SURVIVOR</t>
  </si>
  <si>
    <t>SALVAGE</t>
  </si>
  <si>
    <t xml:space="preserve">ACCRUAL </t>
  </si>
  <si>
    <t>ACCRUAL</t>
  </si>
  <si>
    <t>INCREASE/</t>
  </si>
  <si>
    <t>ACCOUNT</t>
  </si>
  <si>
    <t>COST</t>
  </si>
  <si>
    <t>DATE</t>
  </si>
  <si>
    <t>CURVE</t>
  </si>
  <si>
    <t>PERCENT</t>
  </si>
  <si>
    <t>AMOUNT</t>
  </si>
  <si>
    <t>RATE</t>
  </si>
  <si>
    <t>(DECREASE)</t>
  </si>
  <si>
    <t>STEAM PRODUCTION PLANT</t>
  </si>
  <si>
    <t>BLUNDELL</t>
  </si>
  <si>
    <t>Land Rights</t>
  </si>
  <si>
    <t>SQUARE</t>
  </si>
  <si>
    <t>Structures and Improvements</t>
  </si>
  <si>
    <t>120-R1.5</t>
  </si>
  <si>
    <t>Boiler Plant Equipment</t>
  </si>
  <si>
    <t>68-S0</t>
  </si>
  <si>
    <t>Turbogenerator Units</t>
  </si>
  <si>
    <t>57-S0</t>
  </si>
  <si>
    <t>Accessory Electric Equipment</t>
  </si>
  <si>
    <t>75-R2.5</t>
  </si>
  <si>
    <t>Miscellaneous Power Plant Equipment</t>
  </si>
  <si>
    <t>40-O1</t>
  </si>
  <si>
    <t>Reserve Amortization</t>
  </si>
  <si>
    <t>TOTAL BLUNDELL</t>
  </si>
  <si>
    <t>CARBON</t>
  </si>
  <si>
    <t>TOTAL CARBON</t>
  </si>
  <si>
    <t>CHOLLA</t>
  </si>
  <si>
    <t>TOTAL CHOLLA</t>
  </si>
  <si>
    <t>COLSTRIP</t>
  </si>
  <si>
    <t>TOTAL COLSTRIP</t>
  </si>
  <si>
    <t>CRAIG</t>
  </si>
  <si>
    <t>TOTAL CRAIG</t>
  </si>
  <si>
    <t>DAVE JOHNSTON</t>
  </si>
  <si>
    <t>TOTAL DAVE JOHNSTON</t>
  </si>
  <si>
    <t>GADSBY</t>
  </si>
  <si>
    <t>TOTAL GADSBY</t>
  </si>
  <si>
    <t>HAYDEN</t>
  </si>
  <si>
    <t>TOTAL HAYDEN</t>
  </si>
  <si>
    <t>HUNTER</t>
  </si>
  <si>
    <t>TOTAL HUNTER</t>
  </si>
  <si>
    <t>HUNTINGTON</t>
  </si>
  <si>
    <t>TOTAL HUNTINGTON</t>
  </si>
  <si>
    <t>JAMES RIVER</t>
  </si>
  <si>
    <t>TOTAL JAMES RIVER</t>
  </si>
  <si>
    <t>JIM BRIDGER</t>
  </si>
  <si>
    <t>TOTAL JIM BRIDGER</t>
  </si>
  <si>
    <t>NAUGHTON</t>
  </si>
  <si>
    <t>TOTAL NAUGHTON</t>
  </si>
  <si>
    <t>WYODAK</t>
  </si>
  <si>
    <t>TOTAL WYODAK</t>
  </si>
  <si>
    <t>TOTAL DEPRECIABLE STEAM PRODUCTION PLANT</t>
  </si>
  <si>
    <t>Water Rights</t>
  </si>
  <si>
    <t>Carbon</t>
  </si>
  <si>
    <t>Dave Johnston</t>
  </si>
  <si>
    <t>Gadsby</t>
  </si>
  <si>
    <t>Hunter</t>
  </si>
  <si>
    <t>Huntington</t>
  </si>
  <si>
    <t>JimBridger</t>
  </si>
  <si>
    <t>Naughton</t>
  </si>
  <si>
    <t>Wyodak</t>
  </si>
  <si>
    <t>Total Account 310.30 Water Rights</t>
  </si>
  <si>
    <t>TOTAL STEAM PRODUCTION PLANT</t>
  </si>
  <si>
    <t>HYDRAULIC PRODUCTION PLANT</t>
  </si>
  <si>
    <t>ASHTON/ST. ANTHONY</t>
  </si>
  <si>
    <t>Reservoirs, Dams and Waterways</t>
  </si>
  <si>
    <t>120-R2</t>
  </si>
  <si>
    <t>Waterwheels, Turbines and Generators</t>
  </si>
  <si>
    <t>90-L1.5</t>
  </si>
  <si>
    <t>70-L0</t>
  </si>
  <si>
    <t>75-R0.5</t>
  </si>
  <si>
    <t>Roads, Railroads and Bridges</t>
  </si>
  <si>
    <t>TOTAL ASHTON/ST. ANTHONY</t>
  </si>
  <si>
    <t>BEAR RIVER</t>
  </si>
  <si>
    <t>TOTAL BEAR RIVER</t>
  </si>
  <si>
    <t>BEND</t>
  </si>
  <si>
    <t>TOTAL BEND</t>
  </si>
  <si>
    <t>BIG FORK</t>
  </si>
  <si>
    <t>TOTAL BIG FORK</t>
  </si>
  <si>
    <t>CONDIT</t>
  </si>
  <si>
    <t>FULLY ACCRUED</t>
  </si>
  <si>
    <t>Flood Rights</t>
  </si>
  <si>
    <t>TOTAL CONDIT</t>
  </si>
  <si>
    <t>CUTLER</t>
  </si>
  <si>
    <t>TOTAL CUTLER</t>
  </si>
  <si>
    <t>EAGLE POINT</t>
  </si>
  <si>
    <t>TOTAL EAGLE POINT</t>
  </si>
  <si>
    <t>FOUNTAIN GREEN</t>
  </si>
  <si>
    <t>TOTAL FOUNTAIN GREEN</t>
  </si>
  <si>
    <t>GRANITE</t>
  </si>
  <si>
    <t>TOTAL GRANITE</t>
  </si>
  <si>
    <t>KLAMATH RIVER</t>
  </si>
  <si>
    <t>TOTAL KLAMATH RIVER</t>
  </si>
  <si>
    <t>KLAMATH RIVER - ACCELERATED</t>
  </si>
  <si>
    <t>TOTAL KLAMATH RIVER ACCELERATED</t>
  </si>
  <si>
    <t>LAST CHANCE</t>
  </si>
  <si>
    <t>TOTAL LAST CHANCE</t>
  </si>
  <si>
    <t>LIFTON</t>
  </si>
  <si>
    <t>TOTAL LIFTON</t>
  </si>
  <si>
    <t>MERWIN</t>
  </si>
  <si>
    <t>Fish/Wildlife</t>
  </si>
  <si>
    <t>TOTAL MERWIN</t>
  </si>
  <si>
    <t>NORTH UMPQUA</t>
  </si>
  <si>
    <t>TOTAL NORTH UMPQUA</t>
  </si>
  <si>
    <t>OLMSTED</t>
  </si>
  <si>
    <t>TOTAL OLMSTED</t>
  </si>
  <si>
    <t>PARIS</t>
  </si>
  <si>
    <t>TOTAL PARIS</t>
  </si>
  <si>
    <t>PIONEER</t>
  </si>
  <si>
    <t>TOTAL PIONEER</t>
  </si>
  <si>
    <t>PROSPECT # 1, 2 AND 4</t>
  </si>
  <si>
    <t>TOTAL PROSPECT # 1, 2 AND 4</t>
  </si>
  <si>
    <t>PROSPECT #3</t>
  </si>
  <si>
    <t>TOTAL PROSPECT #3</t>
  </si>
  <si>
    <t>SANTA CLARA</t>
  </si>
  <si>
    <t>TOTAL SANTA CLARA</t>
  </si>
  <si>
    <t>STAIRS</t>
  </si>
  <si>
    <t>TOTAL STAIRS</t>
  </si>
  <si>
    <t>SWIFT</t>
  </si>
  <si>
    <t>TOTAL SWIFT</t>
  </si>
  <si>
    <t>VIVA NAUGHTON</t>
  </si>
  <si>
    <t>TOTAL VIVA NAUGHTON</t>
  </si>
  <si>
    <t>WALLOWA FALLS</t>
  </si>
  <si>
    <t>TOTAL WALLOWA FALLS</t>
  </si>
  <si>
    <t>WEBER</t>
  </si>
  <si>
    <t>TOTAL WEBER</t>
  </si>
  <si>
    <t>YALE</t>
  </si>
  <si>
    <t>TOTAL YALE</t>
  </si>
  <si>
    <t>HYDRO DECOMMISSIONING RESERVE</t>
  </si>
  <si>
    <t>TOTAL HYDRAULIC PRODUCTION</t>
  </si>
  <si>
    <t>OTHER PRODUCTION PLANT</t>
  </si>
  <si>
    <t>CHEHALIS</t>
  </si>
  <si>
    <t>70-S2.5</t>
  </si>
  <si>
    <t>Fuel Holders, Producers and Accessories</t>
  </si>
  <si>
    <t>50-R2</t>
  </si>
  <si>
    <t>Prime Movers</t>
  </si>
  <si>
    <t>45-R2.5</t>
  </si>
  <si>
    <t>Generators</t>
  </si>
  <si>
    <t>70-R3</t>
  </si>
  <si>
    <t>60-R3</t>
  </si>
  <si>
    <t>TOTAL CHEHALIS</t>
  </si>
  <si>
    <t>CURRANT CREEK</t>
  </si>
  <si>
    <t>TOTAL CURRANT CREEK</t>
  </si>
  <si>
    <t>HERMISTON</t>
  </si>
  <si>
    <t>TOTAL HERMISTON</t>
  </si>
  <si>
    <t>LAKE SIDE</t>
  </si>
  <si>
    <t>TOTAL LAKE SIDE</t>
  </si>
  <si>
    <t>GADBSY PEAKER UNIT 4-6</t>
  </si>
  <si>
    <t>TOTAL GADBSY PEAKER UNIT 4-6</t>
  </si>
  <si>
    <t>LITTLE MOUNTAIN</t>
  </si>
  <si>
    <t>TOTAL LITTLE MOUNTAIN</t>
  </si>
  <si>
    <t>DUNLAP - WIND</t>
  </si>
  <si>
    <t>70-R1</t>
  </si>
  <si>
    <t>60-R2.5</t>
  </si>
  <si>
    <t>TOTAL DUNLAP - WIND</t>
  </si>
  <si>
    <t>FOOTE CREEK - WIND</t>
  </si>
  <si>
    <t>TOTAL FOOTE CREEK - WIND</t>
  </si>
  <si>
    <t>GLENROCK - WIND</t>
  </si>
  <si>
    <t>TOTAL GLENROCK - WIND</t>
  </si>
  <si>
    <t>GOODNOE HILLS - WIND</t>
  </si>
  <si>
    <t>TOTAL GOODNOE HILLS - WIND</t>
  </si>
  <si>
    <t>HIGH PLAINS / MCFADDEN - WIND</t>
  </si>
  <si>
    <t>TOTAL HIGH PLAINS / MCFADDEN - WIND</t>
  </si>
  <si>
    <t>LEANING JUNIPER - WIND</t>
  </si>
  <si>
    <t>TOTAL LEANING JUMPER - WIND</t>
  </si>
  <si>
    <t>MARENGO - WIND</t>
  </si>
  <si>
    <t>TOTAL MARENGO - WIND</t>
  </si>
  <si>
    <t>SEVEN MILE HILL - WIND</t>
  </si>
  <si>
    <t>TOTAL SEVEN MILE HILL - WIND</t>
  </si>
  <si>
    <t>SOLAR GENERATING</t>
  </si>
  <si>
    <t>Generators - Atlantic City</t>
  </si>
  <si>
    <t>Generators - Canyon Lands</t>
  </si>
  <si>
    <t>Generators - Green River</t>
  </si>
  <si>
    <t>Generators - Oregon High Desert</t>
  </si>
  <si>
    <t>TOTAL SOLAR GENERATING</t>
  </si>
  <si>
    <t>MOBILE GENERATORS</t>
  </si>
  <si>
    <t>East Side Mobile Generator</t>
  </si>
  <si>
    <t xml:space="preserve">          </t>
  </si>
  <si>
    <t>West Side Mobile Generator</t>
  </si>
  <si>
    <t>TOTAL MOBILE GENERATORS</t>
  </si>
  <si>
    <t>TOTAL DEPRECIABLE OTHER PRODUCTION</t>
  </si>
  <si>
    <t>Water Rights - Lakeside</t>
  </si>
  <si>
    <t>Water Rights - Currant Creek</t>
  </si>
  <si>
    <t>TOTAL OTHER PRODUCTION</t>
  </si>
  <si>
    <t>TOTAL PRODUCTION PLANT</t>
  </si>
  <si>
    <t>TRANSMISSION PLANT*</t>
  </si>
  <si>
    <t>Rights-of-Way</t>
  </si>
  <si>
    <t>75-R4</t>
  </si>
  <si>
    <t>Station Equipment</t>
  </si>
  <si>
    <t>58-S0</t>
  </si>
  <si>
    <t>Supervisory Equipment</t>
  </si>
  <si>
    <t>Towers and Fixtures</t>
  </si>
  <si>
    <t>68-R4</t>
  </si>
  <si>
    <t>Poles and Fixtures</t>
  </si>
  <si>
    <t>60-R2</t>
  </si>
  <si>
    <t>Overhead Conductors and Devices</t>
  </si>
  <si>
    <t>63-R3</t>
  </si>
  <si>
    <t>Underground Conduit</t>
  </si>
  <si>
    <t>Underground Conductors and Devices</t>
  </si>
  <si>
    <t>Roads and Trails</t>
  </si>
  <si>
    <t>70-R5</t>
  </si>
  <si>
    <t>TOTAL TRANSMISSION PLANT</t>
  </si>
  <si>
    <t>55-R1</t>
  </si>
  <si>
    <t>Poles, Towers and Fixtures</t>
  </si>
  <si>
    <t>Line Transformers</t>
  </si>
  <si>
    <t>Overhead Services</t>
  </si>
  <si>
    <t>Underground Services</t>
  </si>
  <si>
    <t>55-R4</t>
  </si>
  <si>
    <t>Meters</t>
  </si>
  <si>
    <t>Installations on Customer Premises</t>
  </si>
  <si>
    <t>Street Lighting and Signal Systems</t>
  </si>
  <si>
    <t>WASHINGTON -  DISTRIBUTION</t>
  </si>
  <si>
    <t>50-R3</t>
  </si>
  <si>
    <t>53-R1</t>
  </si>
  <si>
    <t>52-R1.5</t>
  </si>
  <si>
    <t>60-R1</t>
  </si>
  <si>
    <t>43-R2</t>
  </si>
  <si>
    <t>25-S5</t>
  </si>
  <si>
    <t>30-L0</t>
  </si>
  <si>
    <t>45-R1</t>
  </si>
  <si>
    <t>TOTAL WASHINGTON - DISTRIBUTION</t>
  </si>
  <si>
    <t>GENERAL PLANT</t>
  </si>
  <si>
    <t>OREGON - GENERAL</t>
  </si>
  <si>
    <t>58-R1</t>
  </si>
  <si>
    <t>Transportation Equipment - Light Trucks and Vans</t>
  </si>
  <si>
    <t>12-L2.5</t>
  </si>
  <si>
    <t>Transportation Equipment - Medium Trucks</t>
  </si>
  <si>
    <t>16-L3</t>
  </si>
  <si>
    <t>Transportation Equipment - Trailers</t>
  </si>
  <si>
    <t>34-L2</t>
  </si>
  <si>
    <t>Light Power Operated Equipment</t>
  </si>
  <si>
    <t>9-L3</t>
  </si>
  <si>
    <t>Heavy Power Operated Equipment</t>
  </si>
  <si>
    <t>15-L1</t>
  </si>
  <si>
    <t>TOTAL OREGON - GENERAL</t>
  </si>
  <si>
    <t>WASHINGTON - GENERAL</t>
  </si>
  <si>
    <t>40-R3</t>
  </si>
  <si>
    <t>13-L2.5</t>
  </si>
  <si>
    <t>16-L2.5</t>
  </si>
  <si>
    <t>33-S0.5</t>
  </si>
  <si>
    <t>10-R4</t>
  </si>
  <si>
    <t>13-L1.5</t>
  </si>
  <si>
    <t>TOTAL WASHINGTON - GENERAL</t>
  </si>
  <si>
    <t>WYOMING - GENERAL*</t>
  </si>
  <si>
    <t>50-SQ</t>
  </si>
  <si>
    <t>13-S1.5</t>
  </si>
  <si>
    <t>15-L1.5</t>
  </si>
  <si>
    <t>15-L0</t>
  </si>
  <si>
    <t>TOTAL WYOMING - GENERAL</t>
  </si>
  <si>
    <t>CALIFORNIA - GENERAL</t>
  </si>
  <si>
    <t>10-S3</t>
  </si>
  <si>
    <t>15-L2</t>
  </si>
  <si>
    <t>35-R2</t>
  </si>
  <si>
    <t>8-R4</t>
  </si>
  <si>
    <t>14-L1.5</t>
  </si>
  <si>
    <t>TOTAL CALIFORNIA - GENERAL</t>
  </si>
  <si>
    <t>UTAH - GENERAL*</t>
  </si>
  <si>
    <t>45-S0</t>
  </si>
  <si>
    <t>12-L3</t>
  </si>
  <si>
    <t>Aircraft</t>
  </si>
  <si>
    <t>10-SQ</t>
  </si>
  <si>
    <t>16-L2</t>
  </si>
  <si>
    <t>14-L0.5</t>
  </si>
  <si>
    <t>TOTAL UTAH - GENERAL</t>
  </si>
  <si>
    <t>IDAHO - GENERAL*</t>
  </si>
  <si>
    <t>55-R3</t>
  </si>
  <si>
    <t>12-S2</t>
  </si>
  <si>
    <t>18-L0.5</t>
  </si>
  <si>
    <t>TOTAL IDAHO - GENERAL</t>
  </si>
  <si>
    <t>AZ, CO, MT, ETC. - GENERAL</t>
  </si>
  <si>
    <t>45-R2</t>
  </si>
  <si>
    <t>16-R2</t>
  </si>
  <si>
    <t>19-R2.5</t>
  </si>
  <si>
    <t>25-R1.5</t>
  </si>
  <si>
    <t>25-R2</t>
  </si>
  <si>
    <t>TOTAL AZ, CO, MT, ETC. - GENERAL</t>
  </si>
  <si>
    <t>TOTAL GENERAL PLANT</t>
  </si>
  <si>
    <t>UTAH MINING</t>
  </si>
  <si>
    <t>40-S1</t>
  </si>
  <si>
    <t>Structures and Improvements - Prep Plant</t>
  </si>
  <si>
    <t>60-S2</t>
  </si>
  <si>
    <t>Surface Processing Equipment - Prep Plant</t>
  </si>
  <si>
    <t>Surface Electric Power Facilities</t>
  </si>
  <si>
    <t>Underground Equipment</t>
  </si>
  <si>
    <t>12-L1</t>
  </si>
  <si>
    <t>Longwall Equipment</t>
  </si>
  <si>
    <t>10-L4</t>
  </si>
  <si>
    <t>Vehicles</t>
  </si>
  <si>
    <t>14-L2.5</t>
  </si>
  <si>
    <t>Heavy Construction Equipment</t>
  </si>
  <si>
    <t>20-R2.5</t>
  </si>
  <si>
    <t>Miscellaneous Equipment</t>
  </si>
  <si>
    <t>Computer Equipment</t>
  </si>
  <si>
    <t>9-S2</t>
  </si>
  <si>
    <t>Mine Development</t>
  </si>
  <si>
    <t>TOTAL UTAH MINING</t>
  </si>
  <si>
    <t>Estimated decommissioning costs are $6,633,750</t>
  </si>
  <si>
    <t>*</t>
  </si>
  <si>
    <t xml:space="preserve">Depreciation rates transmission plant and for Utah, Wyoming and Idaho distribution and general plant are based actual plant and reserve balances as of June 30, 2013.  </t>
  </si>
  <si>
    <t xml:space="preserve">  The annual accrual amounts shown in this schedule are calculated by applying these rates to December 31, 2013 projected balances.</t>
  </si>
  <si>
    <t>UE-130052</t>
  </si>
  <si>
    <t>ORIGINAL FILING modified by 1st and 2nd SUPPLEMENTALS</t>
  </si>
  <si>
    <t>Factor</t>
  </si>
  <si>
    <t>WA %</t>
  </si>
  <si>
    <t>CAGW</t>
  </si>
  <si>
    <t>JBG</t>
  </si>
  <si>
    <t>SUPPLEMENTAL</t>
  </si>
  <si>
    <t>(a)</t>
  </si>
  <si>
    <t>CAGE</t>
  </si>
  <si>
    <t>WA</t>
  </si>
  <si>
    <t>TOTAL WA Allocated</t>
  </si>
  <si>
    <t>Total Washington Allocation in original filing</t>
  </si>
  <si>
    <t>Total Washington Supplemental July 2013 Impact</t>
  </si>
  <si>
    <t>Total Washington Supplemental September  2013 Impact</t>
  </si>
  <si>
    <t>Adjusted Washington Allocation</t>
  </si>
  <si>
    <t>CAEE</t>
  </si>
  <si>
    <t>**</t>
  </si>
  <si>
    <t>Assets and associated depreciation rates that remained unchanged from the initial filing and not reflected in Attachment 1 to Order 01.</t>
  </si>
  <si>
    <t>1st Supplemental</t>
  </si>
  <si>
    <t>2nd Supplemental</t>
  </si>
  <si>
    <t>Total Adjustment</t>
  </si>
  <si>
    <t>PACIFICORP d/b/a PACIFIC POWER &amp; LIGHT COMPANY</t>
  </si>
  <si>
    <t>TRANSMISSION PLANT</t>
  </si>
  <si>
    <t>TRANSMISSION SPLIT</t>
  </si>
  <si>
    <t>Total</t>
  </si>
  <si>
    <t>Transmission - East</t>
  </si>
  <si>
    <t>Transmission - West</t>
  </si>
  <si>
    <t>Plant</t>
  </si>
  <si>
    <t>Supplemental 1
 Depn Change</t>
  </si>
  <si>
    <t>WA Allocated
CAGW %</t>
  </si>
  <si>
    <t>Supplemental 2
 Depn Change</t>
  </si>
  <si>
    <t>CAGE %</t>
  </si>
  <si>
    <t>CAGW %</t>
  </si>
  <si>
    <t>Washington Allocated</t>
  </si>
  <si>
    <t>See Transmission Plant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</si>
</sst>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\-yyyy"/>
    <numFmt numFmtId="166" formatCode="0.000%"/>
    <numFmt numFmtId="167" formatCode="0.0000%"/>
    <numFmt numFmtId="168" formatCode="&quot;$&quot;###0;[Red]\(&quot;$&quot;###0\)"/>
    <numFmt numFmtId="169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2"/>
    </font>
    <font>
      <sz val="8"/>
      <color theme="1"/>
      <name val="Times New Roman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4">
    <xf numFmtId="0" fontId="0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6" fillId="0" borderId="0" applyFont="0" applyFill="0" applyBorder="0" applyProtection="0">
      <alignment horizontal="right"/>
    </xf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18" fillId="0" borderId="12" applyNumberFormat="0" applyBorder="0" applyAlignment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12" fontId="19" fillId="2" borderId="13">
      <alignment horizontal="left"/>
    </xf>
    <xf numFmtId="4" fontId="20" fillId="3" borderId="14" applyNumberFormat="0" applyProtection="0">
      <alignment vertical="center"/>
    </xf>
    <xf numFmtId="4" fontId="21" fillId="4" borderId="14" applyNumberFormat="0" applyProtection="0">
      <alignment vertical="center"/>
    </xf>
    <xf numFmtId="4" fontId="20" fillId="4" borderId="14" applyNumberFormat="0" applyProtection="0">
      <alignment horizontal="left" vertical="center" indent="1"/>
    </xf>
    <xf numFmtId="0" fontId="20" fillId="4" borderId="14" applyNumberFormat="0" applyProtection="0">
      <alignment horizontal="left" vertical="top" indent="1"/>
    </xf>
    <xf numFmtId="4" fontId="20" fillId="5" borderId="14" applyNumberFormat="0" applyProtection="0"/>
    <xf numFmtId="4" fontId="20" fillId="5" borderId="0" applyNumberFormat="0" applyProtection="0">
      <alignment horizontal="left" vertical="center" indent="1"/>
    </xf>
    <xf numFmtId="4" fontId="22" fillId="6" borderId="14" applyNumberFormat="0" applyProtection="0">
      <alignment horizontal="right" vertical="center"/>
    </xf>
    <xf numFmtId="4" fontId="22" fillId="7" borderId="14" applyNumberFormat="0" applyProtection="0">
      <alignment horizontal="right" vertical="center"/>
    </xf>
    <xf numFmtId="4" fontId="22" fillId="8" borderId="14" applyNumberFormat="0" applyProtection="0">
      <alignment horizontal="right" vertical="center"/>
    </xf>
    <xf numFmtId="4" fontId="22" fillId="9" borderId="14" applyNumberFormat="0" applyProtection="0">
      <alignment horizontal="right" vertical="center"/>
    </xf>
    <xf numFmtId="4" fontId="22" fillId="10" borderId="14" applyNumberFormat="0" applyProtection="0">
      <alignment horizontal="right" vertical="center"/>
    </xf>
    <xf numFmtId="4" fontId="22" fillId="11" borderId="14" applyNumberFormat="0" applyProtection="0">
      <alignment horizontal="right" vertical="center"/>
    </xf>
    <xf numFmtId="4" fontId="22" fillId="12" borderId="14" applyNumberFormat="0" applyProtection="0">
      <alignment horizontal="right" vertical="center"/>
    </xf>
    <xf numFmtId="4" fontId="22" fillId="13" borderId="14" applyNumberFormat="0" applyProtection="0">
      <alignment horizontal="right" vertical="center"/>
    </xf>
    <xf numFmtId="4" fontId="22" fillId="14" borderId="14" applyNumberFormat="0" applyProtection="0">
      <alignment horizontal="right" vertical="center"/>
    </xf>
    <xf numFmtId="4" fontId="20" fillId="15" borderId="15" applyNumberFormat="0" applyProtection="0">
      <alignment horizontal="left" vertical="center" indent="1"/>
    </xf>
    <xf numFmtId="4" fontId="22" fillId="16" borderId="0" applyNumberFormat="0" applyProtection="0">
      <alignment horizontal="left" indent="1"/>
    </xf>
    <xf numFmtId="4" fontId="23" fillId="17" borderId="0" applyNumberFormat="0" applyProtection="0">
      <alignment horizontal="left" vertical="center" indent="1"/>
    </xf>
    <xf numFmtId="4" fontId="22" fillId="18" borderId="14" applyNumberFormat="0" applyProtection="0">
      <alignment horizontal="right" vertical="center"/>
    </xf>
    <xf numFmtId="4" fontId="24" fillId="19" borderId="0" applyNumberFormat="0" applyProtection="0">
      <alignment horizontal="left" indent="1"/>
    </xf>
    <xf numFmtId="4" fontId="25" fillId="20" borderId="0" applyNumberFormat="0" applyProtection="0"/>
    <xf numFmtId="0" fontId="5" fillId="17" borderId="14" applyNumberFormat="0" applyProtection="0">
      <alignment horizontal="left" vertical="center" indent="1"/>
    </xf>
    <xf numFmtId="0" fontId="5" fillId="17" borderId="14" applyNumberFormat="0" applyProtection="0">
      <alignment horizontal="left" vertical="top" indent="1"/>
    </xf>
    <xf numFmtId="0" fontId="5" fillId="5" borderId="14" applyNumberFormat="0" applyProtection="0">
      <alignment horizontal="left" vertical="center" indent="1"/>
    </xf>
    <xf numFmtId="0" fontId="5" fillId="5" borderId="14" applyNumberFormat="0" applyProtection="0">
      <alignment horizontal="left" vertical="top" indent="1"/>
    </xf>
    <xf numFmtId="0" fontId="5" fillId="21" borderId="14" applyNumberFormat="0" applyProtection="0">
      <alignment horizontal="left" vertical="center" indent="1"/>
    </xf>
    <xf numFmtId="0" fontId="5" fillId="21" borderId="14" applyNumberFormat="0" applyProtection="0">
      <alignment horizontal="left" vertical="top" indent="1"/>
    </xf>
    <xf numFmtId="0" fontId="5" fillId="22" borderId="14" applyNumberFormat="0" applyProtection="0">
      <alignment horizontal="left" vertical="center" indent="1"/>
    </xf>
    <xf numFmtId="0" fontId="5" fillId="22" borderId="14" applyNumberFormat="0" applyProtection="0">
      <alignment horizontal="left" vertical="top" indent="1"/>
    </xf>
    <xf numFmtId="4" fontId="22" fillId="23" borderId="14" applyNumberFormat="0" applyProtection="0">
      <alignment vertical="center"/>
    </xf>
    <xf numFmtId="4" fontId="26" fillId="23" borderId="14" applyNumberFormat="0" applyProtection="0">
      <alignment vertical="center"/>
    </xf>
    <xf numFmtId="4" fontId="22" fillId="23" borderId="14" applyNumberFormat="0" applyProtection="0">
      <alignment horizontal="left" vertical="center" indent="1"/>
    </xf>
    <xf numFmtId="0" fontId="22" fillId="23" borderId="14" applyNumberFormat="0" applyProtection="0">
      <alignment horizontal="left" vertical="top" indent="1"/>
    </xf>
    <xf numFmtId="4" fontId="22" fillId="0" borderId="14" applyNumberFormat="0" applyProtection="0">
      <alignment horizontal="right" vertical="center"/>
    </xf>
    <xf numFmtId="4" fontId="26" fillId="16" borderId="14" applyNumberFormat="0" applyProtection="0">
      <alignment horizontal="right" vertical="center"/>
    </xf>
    <xf numFmtId="4" fontId="22" fillId="0" borderId="14" applyNumberFormat="0" applyProtection="0">
      <alignment horizontal="left" vertical="center" indent="1"/>
    </xf>
    <xf numFmtId="0" fontId="22" fillId="5" borderId="14" applyNumberFormat="0" applyProtection="0">
      <alignment horizontal="left" vertical="top"/>
    </xf>
    <xf numFmtId="4" fontId="27" fillId="24" borderId="0" applyNumberFormat="0" applyProtection="0">
      <alignment horizontal="left"/>
    </xf>
    <xf numFmtId="4" fontId="28" fillId="0" borderId="0" applyNumberFormat="0" applyProtection="0">
      <alignment horizontal="left" vertical="center"/>
    </xf>
    <xf numFmtId="4" fontId="29" fillId="16" borderId="14" applyNumberFormat="0" applyProtection="0">
      <alignment horizontal="right" vertical="center"/>
    </xf>
    <xf numFmtId="37" fontId="18" fillId="4" borderId="0" applyNumberFormat="0" applyBorder="0" applyAlignment="0" applyProtection="0"/>
    <xf numFmtId="37" fontId="18" fillId="0" borderId="0"/>
    <xf numFmtId="3" fontId="30" fillId="25" borderId="16" applyProtection="0"/>
  </cellStyleXfs>
  <cellXfs count="161">
    <xf numFmtId="0" fontId="0" fillId="0" borderId="0" xfId="0"/>
    <xf numFmtId="0" fontId="5" fillId="0" borderId="0" xfId="0" applyFont="1" applyFill="1" applyAlignment="1">
      <alignment horizontal="centerContinuous"/>
    </xf>
    <xf numFmtId="164" fontId="5" fillId="0" borderId="0" xfId="1" applyNumberFormat="1" applyFont="1" applyFill="1" applyAlignment="1">
      <alignment horizontal="centerContinuous"/>
    </xf>
    <xf numFmtId="43" fontId="5" fillId="0" borderId="0" xfId="1" applyFont="1" applyFill="1"/>
    <xf numFmtId="0" fontId="5" fillId="0" borderId="0" xfId="0" applyFont="1" applyFill="1"/>
    <xf numFmtId="43" fontId="5" fillId="0" borderId="0" xfId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/>
    <xf numFmtId="43" fontId="5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37" fontId="6" fillId="0" borderId="0" xfId="3" applyNumberFormat="1" applyFont="1" applyFill="1" applyAlignment="1">
      <alignment horizontal="center"/>
    </xf>
    <xf numFmtId="0" fontId="5" fillId="0" borderId="0" xfId="3" applyNumberFormat="1" applyFont="1" applyFill="1" applyAlignment="1">
      <alignment horizontal="centerContinuous"/>
    </xf>
    <xf numFmtId="39" fontId="5" fillId="0" borderId="0" xfId="3" applyNumberFormat="1" applyFont="1" applyFill="1" applyAlignment="1">
      <alignment horizontal="centerContinuous"/>
    </xf>
    <xf numFmtId="0" fontId="6" fillId="0" borderId="2" xfId="3" applyFont="1" applyFill="1" applyBorder="1" applyAlignment="1">
      <alignment horizontal="center"/>
    </xf>
    <xf numFmtId="39" fontId="6" fillId="0" borderId="2" xfId="3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37" fontId="6" fillId="0" borderId="1" xfId="3" applyNumberFormat="1" applyFont="1" applyFill="1" applyBorder="1" applyAlignment="1">
      <alignment horizontal="center"/>
    </xf>
    <xf numFmtId="39" fontId="6" fillId="0" borderId="1" xfId="3" applyNumberFormat="1" applyFont="1" applyFill="1" applyBorder="1" applyAlignment="1">
      <alignment horizontal="center"/>
    </xf>
    <xf numFmtId="0" fontId="6" fillId="0" borderId="0" xfId="3" applyNumberFormat="1" applyFont="1" applyFill="1" applyAlignment="1">
      <alignment horizontal="center"/>
    </xf>
    <xf numFmtId="37" fontId="6" fillId="0" borderId="0" xfId="1" applyNumberFormat="1" applyFont="1" applyFill="1" applyAlignment="1">
      <alignment horizontal="center"/>
    </xf>
    <xf numFmtId="37" fontId="6" fillId="0" borderId="0" xfId="4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5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3" fontId="5" fillId="0" borderId="0" xfId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39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center"/>
    </xf>
    <xf numFmtId="0" fontId="6" fillId="0" borderId="0" xfId="15" applyFont="1" applyFill="1" applyBorder="1" applyAlignment="1">
      <alignment horizontal="right"/>
    </xf>
    <xf numFmtId="43" fontId="6" fillId="0" borderId="0" xfId="1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43" fontId="6" fillId="0" borderId="0" xfId="1" applyFont="1" applyFill="1" applyAlignment="1">
      <alignment horizontal="centerContinuous"/>
    </xf>
    <xf numFmtId="37" fontId="6" fillId="0" borderId="0" xfId="1" applyNumberFormat="1" applyFont="1" applyFill="1" applyAlignment="1">
      <alignment horizontal="centerContinuous"/>
    </xf>
    <xf numFmtId="164" fontId="6" fillId="0" borderId="0" xfId="1" applyNumberFormat="1" applyFont="1" applyFill="1" applyAlignment="1">
      <alignment horizontal="centerContinuous"/>
    </xf>
    <xf numFmtId="40" fontId="6" fillId="0" borderId="0" xfId="1" applyNumberFormat="1" applyFont="1" applyFill="1" applyAlignment="1">
      <alignment horizontal="centerContinuous"/>
    </xf>
    <xf numFmtId="39" fontId="6" fillId="0" borderId="0" xfId="1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37" fontId="5" fillId="0" borderId="1" xfId="1" applyNumberFormat="1" applyFont="1" applyFill="1" applyBorder="1" applyAlignment="1">
      <alignment horizontal="centerContinuous"/>
    </xf>
    <xf numFmtId="43" fontId="5" fillId="0" borderId="1" xfId="1" applyFont="1" applyFill="1" applyBorder="1" applyAlignment="1">
      <alignment horizontal="centerContinuous"/>
    </xf>
    <xf numFmtId="164" fontId="5" fillId="0" borderId="1" xfId="1" applyNumberFormat="1" applyFont="1" applyFill="1" applyBorder="1" applyAlignment="1">
      <alignment horizontal="centerContinuous"/>
    </xf>
    <xf numFmtId="40" fontId="5" fillId="0" borderId="1" xfId="1" applyNumberFormat="1" applyFont="1" applyFill="1" applyBorder="1" applyAlignment="1">
      <alignment horizontal="centerContinuous"/>
    </xf>
    <xf numFmtId="39" fontId="5" fillId="0" borderId="1" xfId="1" applyNumberFormat="1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center"/>
    </xf>
    <xf numFmtId="43" fontId="9" fillId="0" borderId="0" xfId="1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37" fontId="5" fillId="0" borderId="0" xfId="1" applyNumberFormat="1" applyFont="1" applyFill="1"/>
    <xf numFmtId="40" fontId="5" fillId="0" borderId="0" xfId="0" applyNumberFormat="1" applyFont="1" applyFill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6" fillId="0" borderId="0" xfId="0" applyFont="1" applyFill="1" applyAlignment="1">
      <alignment horizontal="left" indent="2"/>
    </xf>
    <xf numFmtId="40" fontId="5" fillId="0" borderId="0" xfId="1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40" fontId="6" fillId="0" borderId="0" xfId="1" applyNumberFormat="1" applyFont="1" applyFill="1" applyAlignment="1">
      <alignment horizontal="center"/>
    </xf>
    <xf numFmtId="39" fontId="6" fillId="0" borderId="0" xfId="1" applyNumberFormat="1" applyFont="1" applyFill="1" applyAlignment="1">
      <alignment horizontal="right"/>
    </xf>
    <xf numFmtId="43" fontId="5" fillId="0" borderId="0" xfId="0" applyNumberFormat="1" applyFont="1" applyFill="1" applyAlignment="1">
      <alignment horizontal="center"/>
    </xf>
    <xf numFmtId="43" fontId="9" fillId="0" borderId="0" xfId="1" applyFont="1" applyFill="1" applyBorder="1"/>
    <xf numFmtId="0" fontId="6" fillId="0" borderId="0" xfId="0" applyFont="1" applyFill="1" applyBorder="1"/>
    <xf numFmtId="0" fontId="8" fillId="0" borderId="0" xfId="0" applyFont="1" applyFill="1"/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/>
    <xf numFmtId="37" fontId="5" fillId="0" borderId="0" xfId="0" applyNumberFormat="1" applyFont="1" applyFill="1" applyAlignment="1">
      <alignment horizontal="center"/>
    </xf>
    <xf numFmtId="0" fontId="5" fillId="0" borderId="0" xfId="0" applyFont="1" applyFill="1" applyBorder="1"/>
    <xf numFmtId="43" fontId="6" fillId="0" borderId="0" xfId="1" applyFont="1" applyFill="1"/>
    <xf numFmtId="43" fontId="8" fillId="0" borderId="0" xfId="1" applyFont="1" applyFill="1"/>
    <xf numFmtId="40" fontId="5" fillId="0" borderId="0" xfId="1" applyNumberFormat="1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15" applyFont="1" applyFill="1" applyAlignment="1">
      <alignment horizontal="center"/>
    </xf>
    <xf numFmtId="37" fontId="5" fillId="0" borderId="0" xfId="16" applyNumberFormat="1" applyFont="1" applyFill="1"/>
    <xf numFmtId="0" fontId="5" fillId="0" borderId="0" xfId="15" applyFont="1" applyFill="1"/>
    <xf numFmtId="40" fontId="5" fillId="0" borderId="0" xfId="16" applyNumberFormat="1" applyFont="1" applyFill="1"/>
    <xf numFmtId="39" fontId="5" fillId="0" borderId="0" xfId="16" applyNumberFormat="1" applyFont="1" applyFill="1" applyAlignment="1">
      <alignment horizontal="right"/>
    </xf>
    <xf numFmtId="0" fontId="11" fillId="0" borderId="0" xfId="11" applyFont="1" applyFill="1" applyAlignment="1">
      <alignment horizontal="right"/>
    </xf>
    <xf numFmtId="164" fontId="0" fillId="0" borderId="0" xfId="9" applyNumberFormat="1" applyFont="1" applyFill="1" applyAlignment="1">
      <alignment horizontal="center"/>
    </xf>
    <xf numFmtId="0" fontId="11" fillId="0" borderId="0" xfId="15" applyFont="1" applyFill="1" applyAlignment="1">
      <alignment horizontal="right"/>
    </xf>
    <xf numFmtId="43" fontId="10" fillId="0" borderId="0" xfId="1" applyFont="1" applyFill="1"/>
    <xf numFmtId="0" fontId="0" fillId="0" borderId="0" xfId="0" applyFill="1"/>
    <xf numFmtId="43" fontId="5" fillId="0" borderId="1" xfId="1" applyFont="1" applyFill="1" applyBorder="1"/>
    <xf numFmtId="0" fontId="5" fillId="0" borderId="1" xfId="0" applyFont="1" applyFill="1" applyBorder="1"/>
    <xf numFmtId="0" fontId="0" fillId="0" borderId="0" xfId="0" applyFont="1" applyFill="1"/>
    <xf numFmtId="39" fontId="5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Alignment="1"/>
    <xf numFmtId="164" fontId="5" fillId="0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2" xfId="1" applyNumberFormat="1" applyFont="1" applyFill="1" applyBorder="1" applyAlignment="1">
      <alignment horizontal="center"/>
    </xf>
    <xf numFmtId="43" fontId="5" fillId="0" borderId="0" xfId="0" applyNumberFormat="1" applyFont="1" applyFill="1"/>
    <xf numFmtId="164" fontId="5" fillId="0" borderId="0" xfId="0" applyNumberFormat="1" applyFont="1" applyFill="1" applyAlignment="1">
      <alignment horizontal="center"/>
    </xf>
    <xf numFmtId="9" fontId="5" fillId="0" borderId="0" xfId="17" applyFont="1" applyFill="1" applyAlignment="1">
      <alignment horizontal="center"/>
    </xf>
    <xf numFmtId="0" fontId="13" fillId="0" borderId="0" xfId="18" applyFont="1"/>
    <xf numFmtId="0" fontId="12" fillId="0" borderId="0" xfId="18"/>
    <xf numFmtId="0" fontId="12" fillId="0" borderId="0" xfId="18" applyFill="1"/>
    <xf numFmtId="0" fontId="13" fillId="0" borderId="0" xfId="18" applyFont="1" applyAlignment="1">
      <alignment horizontal="center"/>
    </xf>
    <xf numFmtId="49" fontId="13" fillId="0" borderId="0" xfId="18" applyNumberFormat="1" applyFont="1" applyAlignment="1">
      <alignment horizontal="center" wrapText="1"/>
    </xf>
    <xf numFmtId="49" fontId="13" fillId="0" borderId="0" xfId="18" applyNumberFormat="1" applyFont="1" applyAlignment="1">
      <alignment horizontal="center"/>
    </xf>
    <xf numFmtId="49" fontId="12" fillId="0" borderId="0" xfId="18" applyNumberFormat="1" applyAlignment="1">
      <alignment horizontal="center"/>
    </xf>
    <xf numFmtId="0" fontId="14" fillId="0" borderId="0" xfId="18" applyFont="1" applyFill="1"/>
    <xf numFmtId="0" fontId="12" fillId="0" borderId="5" xfId="18" applyBorder="1"/>
    <xf numFmtId="164" fontId="12" fillId="0" borderId="4" xfId="18" applyNumberFormat="1" applyBorder="1"/>
    <xf numFmtId="164" fontId="0" fillId="0" borderId="4" xfId="19" applyNumberFormat="1" applyFont="1" applyBorder="1"/>
    <xf numFmtId="164" fontId="0" fillId="0" borderId="6" xfId="19" applyNumberFormat="1" applyFont="1" applyBorder="1"/>
    <xf numFmtId="164" fontId="0" fillId="0" borderId="0" xfId="19" applyNumberFormat="1" applyFont="1"/>
    <xf numFmtId="0" fontId="13" fillId="0" borderId="0" xfId="18" applyFont="1" applyAlignment="1">
      <alignment horizontal="center" wrapText="1"/>
    </xf>
    <xf numFmtId="0" fontId="12" fillId="0" borderId="0" xfId="18" applyBorder="1"/>
    <xf numFmtId="164" fontId="12" fillId="0" borderId="0" xfId="18" applyNumberFormat="1" applyFill="1"/>
    <xf numFmtId="164" fontId="12" fillId="0" borderId="7" xfId="18" applyNumberFormat="1" applyBorder="1"/>
    <xf numFmtId="164" fontId="0" fillId="0" borderId="7" xfId="19" applyNumberFormat="1" applyFont="1" applyBorder="1"/>
    <xf numFmtId="164" fontId="12" fillId="0" borderId="0" xfId="18" applyNumberFormat="1" applyBorder="1"/>
    <xf numFmtId="164" fontId="13" fillId="0" borderId="7" xfId="18" applyNumberFormat="1" applyFont="1" applyBorder="1"/>
    <xf numFmtId="0" fontId="15" fillId="0" borderId="8" xfId="18" applyFont="1" applyBorder="1"/>
    <xf numFmtId="166" fontId="15" fillId="0" borderId="9" xfId="20" applyNumberFormat="1" applyFont="1" applyFill="1" applyBorder="1"/>
    <xf numFmtId="0" fontId="15" fillId="0" borderId="10" xfId="18" applyFont="1" applyBorder="1"/>
    <xf numFmtId="167" fontId="15" fillId="0" borderId="11" xfId="20" applyNumberFormat="1" applyFont="1" applyFill="1" applyBorder="1"/>
    <xf numFmtId="164" fontId="6" fillId="0" borderId="0" xfId="1" applyNumberFormat="1" applyFont="1" applyFill="1" applyAlignment="1">
      <alignment horizontal="right"/>
    </xf>
    <xf numFmtId="164" fontId="5" fillId="0" borderId="0" xfId="15" applyNumberFormat="1" applyFont="1" applyFill="1" applyAlignment="1">
      <alignment horizontal="center"/>
    </xf>
    <xf numFmtId="164" fontId="5" fillId="0" borderId="1" xfId="15" applyNumberFormat="1" applyFont="1" applyFill="1" applyBorder="1" applyAlignment="1">
      <alignment horizontal="center"/>
    </xf>
    <xf numFmtId="164" fontId="5" fillId="0" borderId="3" xfId="16" applyNumberFormat="1" applyFont="1" applyFill="1" applyBorder="1" applyAlignment="1">
      <alignment horizontal="right"/>
    </xf>
    <xf numFmtId="10" fontId="5" fillId="0" borderId="0" xfId="17" applyNumberFormat="1" applyFont="1" applyFill="1" applyAlignment="1">
      <alignment horizontal="center"/>
    </xf>
    <xf numFmtId="43" fontId="5" fillId="0" borderId="0" xfId="15" applyNumberFormat="1" applyFont="1" applyFill="1" applyAlignment="1">
      <alignment horizontal="center"/>
    </xf>
    <xf numFmtId="164" fontId="5" fillId="0" borderId="4" xfId="16" applyNumberFormat="1" applyFont="1" applyFill="1" applyBorder="1" applyAlignment="1">
      <alignment horizontal="right"/>
    </xf>
    <xf numFmtId="164" fontId="6" fillId="0" borderId="0" xfId="16" applyNumberFormat="1" applyFont="1" applyFill="1" applyBorder="1" applyAlignment="1">
      <alignment horizontal="right"/>
    </xf>
    <xf numFmtId="164" fontId="6" fillId="0" borderId="3" xfId="16" applyNumberFormat="1" applyFont="1" applyFill="1" applyBorder="1" applyAlignment="1">
      <alignment horizontal="right"/>
    </xf>
    <xf numFmtId="164" fontId="5" fillId="0" borderId="0" xfId="16" applyNumberFormat="1" applyFont="1" applyFill="1" applyAlignment="1">
      <alignment horizontal="center"/>
    </xf>
    <xf numFmtId="164" fontId="5" fillId="0" borderId="1" xfId="16" applyNumberFormat="1" applyFont="1" applyFill="1" applyBorder="1" applyAlignment="1">
      <alignment horizontal="center"/>
    </xf>
    <xf numFmtId="164" fontId="6" fillId="0" borderId="4" xfId="16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13" fillId="0" borderId="0" xfId="18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</cellXfs>
  <cellStyles count="84">
    <cellStyle name="Comma" xfId="1" builtinId="3"/>
    <cellStyle name="Comma 2" xfId="7"/>
    <cellStyle name="Comma 2 2" xfId="8"/>
    <cellStyle name="Comma 2 2 2" xfId="16"/>
    <cellStyle name="Comma 2 3" xfId="21"/>
    <cellStyle name="Comma 3" xfId="9"/>
    <cellStyle name="Comma 3 2" xfId="22"/>
    <cellStyle name="Comma 4" xfId="19"/>
    <cellStyle name="Comma 5" xfId="23"/>
    <cellStyle name="Comma0" xfId="24"/>
    <cellStyle name="Currency 2" xfId="25"/>
    <cellStyle name="Currency No Comma" xfId="26"/>
    <cellStyle name="Currency0" xfId="27"/>
    <cellStyle name="Date" xfId="28"/>
    <cellStyle name="Fixed" xfId="29"/>
    <cellStyle name="MCP" xfId="30"/>
    <cellStyle name="noninput" xfId="31"/>
    <cellStyle name="Normal" xfId="0" builtinId="0"/>
    <cellStyle name="Normal 2" xfId="3"/>
    <cellStyle name="Normal 2 2" xfId="10"/>
    <cellStyle name="Normal 2 2 2" xfId="32"/>
    <cellStyle name="Normal 2 3" xfId="11"/>
    <cellStyle name="Normal 2 3 2" xfId="33"/>
    <cellStyle name="Normal 2 4" xfId="12"/>
    <cellStyle name="Normal 2 4 2" xfId="34"/>
    <cellStyle name="Normal 3" xfId="4"/>
    <cellStyle name="Normal 3 2" xfId="35"/>
    <cellStyle name="Normal 4" xfId="5"/>
    <cellStyle name="Normal 4 2" xfId="6"/>
    <cellStyle name="Normal 4 2 2" xfId="36"/>
    <cellStyle name="Normal 4 3" xfId="37"/>
    <cellStyle name="Normal 5" xfId="13"/>
    <cellStyle name="Normal 5 2" xfId="38"/>
    <cellStyle name="Normal 6" xfId="14"/>
    <cellStyle name="Normal 6 2" xfId="39"/>
    <cellStyle name="Normal 7" xfId="15"/>
    <cellStyle name="Normal 8" xfId="18"/>
    <cellStyle name="Password" xfId="40"/>
    <cellStyle name="Percent" xfId="2" builtinId="5"/>
    <cellStyle name="Percent 2" xfId="17"/>
    <cellStyle name="Percent 3" xfId="20"/>
    <cellStyle name="SAPBEXaggData" xfId="41"/>
    <cellStyle name="SAPBEXaggDataEmph" xfId="42"/>
    <cellStyle name="SAPBEXaggItem" xfId="43"/>
    <cellStyle name="SAPBEXaggItemX" xfId="44"/>
    <cellStyle name="SAPBEXchaText" xfId="45"/>
    <cellStyle name="SAPBEXchaText 2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resData" xfId="70"/>
    <cellStyle name="SAPBEXresDataEmph" xfId="71"/>
    <cellStyle name="SAPBEXresItem" xfId="72"/>
    <cellStyle name="SAPBEXresItemX" xfId="73"/>
    <cellStyle name="SAPBEXstdData" xfId="74"/>
    <cellStyle name="SAPBEXstdDataEmph" xfId="75"/>
    <cellStyle name="SAPBEXstdItem" xfId="76"/>
    <cellStyle name="SAPBEXstdItemX" xfId="77"/>
    <cellStyle name="SAPBEXtitle" xfId="78"/>
    <cellStyle name="SAPBEXtitle 2" xfId="79"/>
    <cellStyle name="SAPBEXundefined" xfId="80"/>
    <cellStyle name="Unprot" xfId="81"/>
    <cellStyle name="Unprot$" xfId="82"/>
    <cellStyle name="Unprotec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WCA%20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BW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675\Local%20Settings\Temporary%20Internet%20Files\Content.Outlook\V2YX6F1K\Copy%20of%20Pacificorp%202013%20Depr%20Schedules%20-%20Final%20Settlement%20August%2022%202013%20state%20Allocations%20USE%20TH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Pacificorp%202013%20Depr%20Schedules%20-%20OR%20Settlement%20Final%20Propos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_WA/UE-130052%20Depreciation%20Supp/2nd%20Supplemental/Exhibit%20No%20___(HEL-6)%202nd%20Supplemental%20Workpa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 Prod &amp; Trans"/>
      <sheetName val="Detail"/>
      <sheetName val="Actuals"/>
      <sheetName val="JBG&amp; SG Split"/>
    </sheetNames>
    <sheetDataSet>
      <sheetData sheetId="0">
        <row r="6">
          <cell r="N6">
            <v>5390141044.3710251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Filing"/>
      <sheetName val="UT Filing"/>
      <sheetName val="WY Filing "/>
      <sheetName val="ID Filing"/>
      <sheetName val="Depr Comparison OR"/>
      <sheetName val="Depr Comparison UT"/>
      <sheetName val="Depr Comparison  WY"/>
      <sheetName val="Depr Comparison  ID"/>
      <sheetName val="Depr Comparison"/>
      <sheetName val="2013Summary"/>
      <sheetName val="SUMMARY OF CHANGES"/>
      <sheetName val="Allocators"/>
      <sheetName val="OR Gen Plant Split"/>
      <sheetName val="WY Gen Plant Split"/>
      <sheetName val="UT Gen Plant Split"/>
      <sheetName val="ID Gen Plant Split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27"/>
      <sheetData sheetId="28"/>
      <sheetData sheetId="29">
        <row r="8">
          <cell r="A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F8" t="str">
            <v>BLUNDELL PLANT Total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F14" t="str">
            <v>CARBON PLANT Total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F21" t="str">
            <v>CHOLLA PLANT Total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F27" t="str">
            <v>COLSTRIP PLANT Total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F33" t="str">
            <v>CRAIG PLANT Total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F40" t="str">
            <v>DAVE JOHNSTON PLANT Total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F46" t="str">
            <v>GADSBY PLANT Total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F52" t="str">
            <v>HAYDEN PLANT Total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F59" t="str">
            <v>HUNTER PLANT Total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F65" t="str">
            <v>HUNTINGTON PLANT Total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F70" t="str">
            <v>JAMES RIVER PLANT Total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F77" t="str">
            <v>JIM BRIDGER PLANT Total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F84" t="str">
            <v>NAUGHTON PLANT Total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F91" t="str">
            <v>WYODAK PLANT Total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F100" t="str">
            <v>Water Rights Total</v>
          </cell>
          <cell r="I100">
            <v>36503523.319999993</v>
          </cell>
        </row>
        <row r="101">
          <cell r="A101" t="str">
            <v xml:space="preserve">0; </v>
          </cell>
          <cell r="C101" t="str">
            <v>S Total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F109" t="str">
            <v>ASHTON / ST ANTHONY LICENSE (2381) Total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F117" t="str">
            <v>BEAR RIVER LICENSE (20) Total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F124" t="str">
            <v>BEND (23) Total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F130" t="str">
            <v>BIG FORK (410) Total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F139" t="str">
            <v>CONDIT (213) Total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F148" t="str">
            <v>CUTLER (444) Total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F155" t="str">
            <v>EAGLE POINT (36) Total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F161" t="str">
            <v>FOUNTAIN GREEN (446) Total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F167" t="str">
            <v>GRANITE (445) Total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F176" t="str">
            <v>KLAMATH DAMS - Accelerated Rates Total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F185" t="str">
            <v>KLAMATH RIVER LICENSE (2082) Total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F191" t="str">
            <v>LAST CHANCE (468) Total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F200" t="str">
            <v>LIFTON (458) Total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F209" t="str">
            <v>MERWIN (215) Total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F216" t="str">
            <v>NORTH UMPQUA RIVER LICENSE (1927) Total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F221" t="str">
            <v>OLMSTED (448) Total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F227" t="str">
            <v>PARIS (460) Total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F236" t="str">
            <v>PIONEER (449) Total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F243" t="str">
            <v>PROSPECT #3 (33) Total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F252" t="str">
            <v>PROSPECT 1,2&amp;4 LICENSE (2630) Total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F259" t="str">
            <v>SANTA CLARA LICENSE (9281) Total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F265" t="str">
            <v>STAIRS (452) Total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F274" t="str">
            <v>SWIFT (218) Total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F280" t="str">
            <v>VIVA NAUGHTON (467) Total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F286" t="str">
            <v>WALLOWA FALLS (29) Total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F293" t="str">
            <v>WEBER (454) Total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F301" t="str">
            <v>YALE (219) Total</v>
          </cell>
          <cell r="I301">
            <v>52367478.350000001</v>
          </cell>
        </row>
        <row r="302">
          <cell r="A302" t="str">
            <v xml:space="preserve">0; </v>
          </cell>
          <cell r="C302" t="str">
            <v>H Total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F309" t="str">
            <v>CHEHALIS CCCT PLANT Total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F316" t="str">
            <v>CURRANT CREEK CCCT PLANT Total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F323" t="str">
            <v>HERMISTON CCCT PLANT Total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F330" t="str">
            <v>LAKESIDE CCCT PLANT Total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F336" t="str">
            <v>GADSBY CT PLANT - PEAKING UNITS 4-6 Total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F341" t="str">
            <v>LITTLE MOUNTAIN Total</v>
          </cell>
          <cell r="I341">
            <v>1731661.8200000003</v>
          </cell>
        </row>
        <row r="342">
          <cell r="A342" t="str">
            <v xml:space="preserve">34100; </v>
          </cell>
          <cell r="C342" t="str">
            <v>O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C343" t="str">
            <v>O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C344" t="str">
            <v>O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C345" t="str">
            <v>O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C346" t="str">
            <v>O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F347" t="str">
            <v>WIND PLANTS Total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F349" t="str">
            <v>EAST SIDE MOBILE GENERATION EQUIP Total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F351" t="str">
            <v>WEST SIDE MOBILE GENERATION EQUIP Total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F353" t="str">
            <v>Solar Generation - Utah Total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F355" t="str">
            <v>Solar Generation - Oregon Total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F357" t="str">
            <v>Solar Generation - Wyoming Total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F359" t="str">
            <v>Solar Generation - Atlantic City Total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F362" t="str">
            <v>Water Rights Total</v>
          </cell>
          <cell r="I362">
            <v>17420186.490000002</v>
          </cell>
        </row>
        <row r="363">
          <cell r="A363" t="str">
            <v xml:space="preserve">0; </v>
          </cell>
          <cell r="C363" t="str">
            <v>O Total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F374" t="str">
            <v>TRANSMISSION PLANT Total</v>
          </cell>
          <cell r="I374">
            <v>4450047956.6399927</v>
          </cell>
        </row>
        <row r="375">
          <cell r="A375" t="str">
            <v xml:space="preserve">0; </v>
          </cell>
          <cell r="C375" t="str">
            <v>T Total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F390" t="str">
            <v>DISTRIBUTION PLANT (OREGON) Total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F405" t="str">
            <v>DISTRIBUTION PLANT (WASHINGTON) Total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F420" t="str">
            <v>DISTRIBUTION PLANT (WYOMING) Total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F435" t="str">
            <v>DISTRIBUTION PLANT (CALIFORNIA) Total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F449" t="str">
            <v>DISTRIBUTION PLANT (UTAH) Total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F463" t="str">
            <v>DISTRIBUTION PLANT (IDAHO) Total</v>
          </cell>
          <cell r="I463">
            <v>282034462.51000005</v>
          </cell>
        </row>
        <row r="464">
          <cell r="A464" t="str">
            <v xml:space="preserve">0; </v>
          </cell>
          <cell r="C464" t="str">
            <v>D Total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F471" t="str">
            <v>GENERAL PLANT (OREGON) Total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F478" t="str">
            <v>GENERAL PLANT (WASHINGTON) Total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F486" t="str">
            <v>GENERAL PLANT (WYOMING) Total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F493" t="str">
            <v>GENERAL PLANT (CALIFORNIA) Total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F499" t="str">
            <v>GENERAL PLANT (AZ, CO, MT, etc.) Total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F508" t="str">
            <v>GENERAL PLANT (UTAH) Total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F516" t="str">
            <v>GENERAL PLANT (IDAHO) Total</v>
          </cell>
          <cell r="I516">
            <v>27706981.32</v>
          </cell>
        </row>
        <row r="517">
          <cell r="A517">
            <v>390.3</v>
          </cell>
          <cell r="C517" t="str">
            <v>G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C518" t="str">
            <v>G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C519" t="str">
            <v>G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C520" t="str">
            <v>G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C521" t="str">
            <v>G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C522" t="str">
            <v>G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C523" t="str">
            <v>G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C524" t="str">
            <v>G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C525" t="str">
            <v>G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C526" t="str">
            <v>G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F527" t="str">
            <v>GENERAL VINTAGE ACCOUNTS Total</v>
          </cell>
          <cell r="I527">
            <v>514634341.2900002</v>
          </cell>
        </row>
        <row r="528">
          <cell r="A528" t="str">
            <v xml:space="preserve">0; </v>
          </cell>
          <cell r="C528" t="str">
            <v>G Total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F539" t="str">
            <v>MINING OPERATIONS (UTAH) Total</v>
          </cell>
          <cell r="I539">
            <v>235124849.29000002</v>
          </cell>
        </row>
        <row r="540">
          <cell r="C540" t="str">
            <v>M Total</v>
          </cell>
          <cell r="I540">
            <v>235124849.29000002</v>
          </cell>
        </row>
        <row r="541">
          <cell r="C541" t="str">
            <v>Grand Total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Settlement"/>
      <sheetName val="California"/>
      <sheetName val="Idaho"/>
      <sheetName val="Oregon Settlement - Comparison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OregonAccel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18928013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19742560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20557107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OregonAccel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4088803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4199458.7379999999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4308998.91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OregonAccel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12803130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13438489.802000001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14055467.513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OregonAccel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11628954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12033917.374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12420201.495999999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OregonAccel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3338265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3440415.5350000001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3541305.1540000001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OregonAccel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451454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453582.25900000002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455318.51800000004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OregonAccel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9825356</v>
          </cell>
          <cell r="T23">
            <v>3.44</v>
          </cell>
          <cell r="V23">
            <v>527656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10287382.423</v>
          </cell>
          <cell r="AF23">
            <v>36</v>
          </cell>
          <cell r="AH23">
            <v>5503538</v>
          </cell>
          <cell r="AJ23">
            <v>-51969.62</v>
          </cell>
          <cell r="AL23">
            <v>-30</v>
          </cell>
          <cell r="AN23">
            <v>-15590.886</v>
          </cell>
          <cell r="AP23">
            <v>15723359.917000001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OregonAccel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39855201</v>
          </cell>
          <cell r="T24">
            <v>4.47</v>
          </cell>
          <cell r="V24">
            <v>3065026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42342482.513999999</v>
          </cell>
          <cell r="AF24">
            <v>38.380000000000003</v>
          </cell>
          <cell r="AH24">
            <v>26111834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67857679.297000006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OregonAccel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16007769</v>
          </cell>
          <cell r="T25">
            <v>4.0999999999999996</v>
          </cell>
          <cell r="V25">
            <v>1157180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16872504.759</v>
          </cell>
          <cell r="AF25">
            <v>39.130000000000003</v>
          </cell>
          <cell r="AH25">
            <v>10943027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27514404.017499998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OregonAccel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3512394</v>
          </cell>
          <cell r="T26">
            <v>3.22</v>
          </cell>
          <cell r="V26">
            <v>199783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3682155.9760000003</v>
          </cell>
          <cell r="AF26">
            <v>39.42</v>
          </cell>
          <cell r="AH26">
            <v>2434806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6085665.04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OregonAccel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338627</v>
          </cell>
          <cell r="T27">
            <v>3.5</v>
          </cell>
          <cell r="V27">
            <v>28124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353543.44300000003</v>
          </cell>
          <cell r="AF27">
            <v>45.82</v>
          </cell>
          <cell r="AH27">
            <v>362681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703016.90799999994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69539347</v>
          </cell>
          <cell r="V28">
            <v>4977769</v>
          </cell>
          <cell r="X28">
            <v>-869304.59999999974</v>
          </cell>
          <cell r="AB28">
            <v>-109742.28499999996</v>
          </cell>
          <cell r="AD28">
            <v>73538069.114999995</v>
          </cell>
          <cell r="AH28">
            <v>45355886</v>
          </cell>
          <cell r="AJ28">
            <v>-896675.91000000015</v>
          </cell>
          <cell r="AN28">
            <v>-113154.02550000003</v>
          </cell>
          <cell r="AP28">
            <v>117884125.17950001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OregonAccel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169463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169463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169463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OregonAccel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24828732</v>
          </cell>
          <cell r="T32">
            <v>2.2799999999999998</v>
          </cell>
          <cell r="V32">
            <v>1362331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26003097.508000001</v>
          </cell>
          <cell r="AF32">
            <v>2.2799999999999998</v>
          </cell>
          <cell r="AH32">
            <v>1358980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27167945.739000004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OregonAccel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105752335</v>
          </cell>
          <cell r="T33">
            <v>2.33</v>
          </cell>
          <cell r="V33">
            <v>7566840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110754355.12699999</v>
          </cell>
          <cell r="AF33">
            <v>2.33</v>
          </cell>
          <cell r="AH33">
            <v>7511551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115610293.079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OregonAccel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24916525</v>
          </cell>
          <cell r="T34">
            <v>2.52</v>
          </cell>
          <cell r="V34">
            <v>1655534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25761998.977000002</v>
          </cell>
          <cell r="AF34">
            <v>2.52</v>
          </cell>
          <cell r="AH34">
            <v>1637593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26572165.194499999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OregonAccel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27970123</v>
          </cell>
          <cell r="T35">
            <v>2.08</v>
          </cell>
          <cell r="V35">
            <v>1384952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29153761.305</v>
          </cell>
          <cell r="AF35">
            <v>2.08</v>
          </cell>
          <cell r="AH35">
            <v>1381045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30322886.596999999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OregonAccel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1605607</v>
          </cell>
          <cell r="T36">
            <v>2.4900000000000002</v>
          </cell>
          <cell r="V36">
            <v>102556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1626280.584</v>
          </cell>
          <cell r="AF36">
            <v>2.4900000000000002</v>
          </cell>
          <cell r="AH36">
            <v>100703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1645101.1680000001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185242785</v>
          </cell>
          <cell r="V37">
            <v>12072213</v>
          </cell>
          <cell r="X37">
            <v>-3438094.3000000007</v>
          </cell>
          <cell r="AB37">
            <v>-407947.19900000008</v>
          </cell>
          <cell r="AD37">
            <v>193468956.50099999</v>
          </cell>
          <cell r="AH37">
            <v>11989872</v>
          </cell>
          <cell r="AJ37">
            <v>-3550120.1999999993</v>
          </cell>
          <cell r="AN37">
            <v>-420853.52349999995</v>
          </cell>
          <cell r="AP37">
            <v>201487854.7775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OregonAccel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34615928</v>
          </cell>
          <cell r="T40">
            <v>2.08</v>
          </cell>
          <cell r="V40">
            <v>1224810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35637349.269000001</v>
          </cell>
          <cell r="AF40">
            <v>2.08</v>
          </cell>
          <cell r="AH40">
            <v>1221505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36649144.314000003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OregonAccel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66176085</v>
          </cell>
          <cell r="T41">
            <v>2.2000000000000002</v>
          </cell>
          <cell r="V41">
            <v>2498885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67213472.974000007</v>
          </cell>
          <cell r="AF41">
            <v>2.2000000000000002</v>
          </cell>
          <cell r="AH41">
            <v>2469223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68177946.981000006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OregonAccel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15248327</v>
          </cell>
          <cell r="T42">
            <v>2.66</v>
          </cell>
          <cell r="V42">
            <v>918608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15772104.994000001</v>
          </cell>
          <cell r="AF42">
            <v>2.66</v>
          </cell>
          <cell r="AH42">
            <v>909303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16271731.005000001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OregonAccel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5469699</v>
          </cell>
          <cell r="T43">
            <v>1.99</v>
          </cell>
          <cell r="V43">
            <v>177828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5617595.8459999999</v>
          </cell>
          <cell r="AF43">
            <v>1.99</v>
          </cell>
          <cell r="AH43">
            <v>177273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5763422.2110000001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OregonAccel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1138212</v>
          </cell>
          <cell r="T44">
            <v>2.58</v>
          </cell>
          <cell r="V44">
            <v>56340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1151135.902</v>
          </cell>
          <cell r="AF44">
            <v>2.58</v>
          </cell>
          <cell r="AH44">
            <v>55322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1163041.804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122648251</v>
          </cell>
          <cell r="V45">
            <v>4876471</v>
          </cell>
          <cell r="X45">
            <v>-1895096.29</v>
          </cell>
          <cell r="AB45">
            <v>-237966.72500000001</v>
          </cell>
          <cell r="AD45">
            <v>125391658.985</v>
          </cell>
          <cell r="AH45">
            <v>4832626</v>
          </cell>
          <cell r="AJ45">
            <v>-1953566.8699999999</v>
          </cell>
          <cell r="AN45">
            <v>-245431.8</v>
          </cell>
          <cell r="AP45">
            <v>128025286.31500001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OregonAccel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23077822</v>
          </cell>
          <cell r="T48">
            <v>2.81</v>
          </cell>
          <cell r="V48">
            <v>1030698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23959417.514000002</v>
          </cell>
          <cell r="AF48">
            <v>2.81</v>
          </cell>
          <cell r="AH48">
            <v>1027427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24833263.658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OregonAccel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48601313</v>
          </cell>
          <cell r="T49">
            <v>3.36</v>
          </cell>
          <cell r="V49">
            <v>3114468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50646470.824000001</v>
          </cell>
          <cell r="AF49">
            <v>3.36</v>
          </cell>
          <cell r="AH49">
            <v>3081419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52633237.583999999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OregonAccel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10715149</v>
          </cell>
          <cell r="T50">
            <v>3.21</v>
          </cell>
          <cell r="V50">
            <v>841250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11238180.361000001</v>
          </cell>
          <cell r="AF50">
            <v>3.21</v>
          </cell>
          <cell r="AH50">
            <v>832296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11747079.502000002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OregonAccel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10749602</v>
          </cell>
          <cell r="T51">
            <v>2.72</v>
          </cell>
          <cell r="V51">
            <v>458164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11136474.823999999</v>
          </cell>
          <cell r="AF51">
            <v>2.72</v>
          </cell>
          <cell r="AH51">
            <v>456364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11518514.265999999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OregonAccel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975513</v>
          </cell>
          <cell r="T52">
            <v>3.19</v>
          </cell>
          <cell r="V52">
            <v>54144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992045.62399999995</v>
          </cell>
          <cell r="AF52">
            <v>3.19</v>
          </cell>
          <cell r="AH52">
            <v>53053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1007487.2479999999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94119399</v>
          </cell>
          <cell r="V53">
            <v>5498724</v>
          </cell>
          <cell r="X53">
            <v>-1462508.5599999996</v>
          </cell>
          <cell r="AB53">
            <v>-183025.29300000001</v>
          </cell>
          <cell r="AD53">
            <v>97972589.147</v>
          </cell>
          <cell r="AH53">
            <v>5450559</v>
          </cell>
          <cell r="AJ53">
            <v>-1496252.1199999999</v>
          </cell>
          <cell r="AN53">
            <v>-187313.769</v>
          </cell>
          <cell r="AP53">
            <v>101739582.258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OregonAccel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63212</v>
          </cell>
          <cell r="T56">
            <v>2.1800000000000002</v>
          </cell>
          <cell r="V56">
            <v>2179</v>
          </cell>
          <cell r="X56">
            <v>0</v>
          </cell>
          <cell r="Z56">
            <v>0</v>
          </cell>
          <cell r="AB56">
            <v>0</v>
          </cell>
          <cell r="AD56">
            <v>65391</v>
          </cell>
          <cell r="AF56">
            <v>2.1800000000000002</v>
          </cell>
          <cell r="AH56">
            <v>2179</v>
          </cell>
          <cell r="AJ56">
            <v>0</v>
          </cell>
          <cell r="AL56">
            <v>0</v>
          </cell>
          <cell r="AN56">
            <v>0</v>
          </cell>
          <cell r="AP56">
            <v>67570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OregonAccel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35485574</v>
          </cell>
          <cell r="T57">
            <v>3.38</v>
          </cell>
          <cell r="V57">
            <v>4680418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39856453.589000002</v>
          </cell>
          <cell r="AF57">
            <v>3.38</v>
          </cell>
          <cell r="AH57">
            <v>4672234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44208679.549999997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OregonAccel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163260228</v>
          </cell>
          <cell r="T58">
            <v>3.43</v>
          </cell>
          <cell r="V58">
            <v>19680585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179782828.588</v>
          </cell>
          <cell r="AF58">
            <v>3.43</v>
          </cell>
          <cell r="AH58">
            <v>19579592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196042683.45300001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OregonAccel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37667051</v>
          </cell>
          <cell r="T59">
            <v>3.35</v>
          </cell>
          <cell r="V59">
            <v>3066449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39739077.876500003</v>
          </cell>
          <cell r="AF59">
            <v>3.35</v>
          </cell>
          <cell r="AH59">
            <v>3037044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41751640.305500001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OregonAccel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13064489</v>
          </cell>
          <cell r="T60">
            <v>2.75</v>
          </cell>
          <cell r="V60">
            <v>1457322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14403361.206999999</v>
          </cell>
          <cell r="AF60">
            <v>2.75</v>
          </cell>
          <cell r="AH60">
            <v>1454294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15733823.949999999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OregonAccel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1971611</v>
          </cell>
          <cell r="T61">
            <v>5.83</v>
          </cell>
          <cell r="V61">
            <v>489684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2333192.0140000004</v>
          </cell>
          <cell r="AF61">
            <v>5.83</v>
          </cell>
          <cell r="AH61">
            <v>482895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2687984.0280000009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251512165</v>
          </cell>
          <cell r="V62">
            <v>29376637</v>
          </cell>
          <cell r="X62">
            <v>-4197855.17</v>
          </cell>
          <cell r="AB62">
            <v>-510642.55549999996</v>
          </cell>
          <cell r="AD62">
            <v>276180304.27450001</v>
          </cell>
          <cell r="AH62">
            <v>29228238</v>
          </cell>
          <cell r="AJ62">
            <v>-4383987.55</v>
          </cell>
          <cell r="AN62">
            <v>-532173.43799999997</v>
          </cell>
          <cell r="AP62">
            <v>300492381.28650004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OregonAccel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15846476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15963281.571999999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16077150.535999998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OregonAccel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38550092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38494520.568999998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38423723.718000002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OregonAccel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18905614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18701278.032500003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18493019.813000001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OregonAccel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6434776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6464066.0880000005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6491181.3580000009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OregonAccel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400312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403787.84599999996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406969.69199999992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OregonAccel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4521035</v>
          </cell>
          <cell r="T73">
            <v>2.71</v>
          </cell>
          <cell r="V73">
            <v>475537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4953672.6629999997</v>
          </cell>
          <cell r="AF73">
            <v>2.71</v>
          </cell>
          <cell r="AH73">
            <v>474629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5384014.0559999999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OregonAccel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30389135</v>
          </cell>
          <cell r="T74">
            <v>3.76</v>
          </cell>
          <cell r="V74">
            <v>1950625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31842845.427999999</v>
          </cell>
          <cell r="AF74">
            <v>3.76</v>
          </cell>
          <cell r="AH74">
            <v>1933328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33261065.461000003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OregonAccel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4270386</v>
          </cell>
          <cell r="T75">
            <v>2.99</v>
          </cell>
          <cell r="V75">
            <v>237159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4398338.9759999998</v>
          </cell>
          <cell r="AF75">
            <v>2.99</v>
          </cell>
          <cell r="AH75">
            <v>234296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4521631.2489999989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OregonAccel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1883501</v>
          </cell>
          <cell r="T76">
            <v>2.4300000000000002</v>
          </cell>
          <cell r="V76">
            <v>61381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1930716.8490000002</v>
          </cell>
          <cell r="AF76">
            <v>2.4300000000000002</v>
          </cell>
          <cell r="AH76">
            <v>61062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1977049.5850000002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OregonAccel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732916</v>
          </cell>
          <cell r="T77">
            <v>3.29</v>
          </cell>
          <cell r="V77">
            <v>39236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746631.42799999996</v>
          </cell>
          <cell r="AF77">
            <v>3.29</v>
          </cell>
          <cell r="AH77">
            <v>38473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759583.84499999997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41796973</v>
          </cell>
          <cell r="V78">
            <v>2763938</v>
          </cell>
          <cell r="X78">
            <v>-615779.70000000007</v>
          </cell>
          <cell r="AB78">
            <v>-72925.955999999991</v>
          </cell>
          <cell r="AD78">
            <v>43872205.344000004</v>
          </cell>
          <cell r="AH78">
            <v>2741788</v>
          </cell>
          <cell r="AJ78">
            <v>-635463.11</v>
          </cell>
          <cell r="AN78">
            <v>-75186.038</v>
          </cell>
          <cell r="AP78">
            <v>45903344.196000002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OregonAccel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139123</v>
          </cell>
          <cell r="T81">
            <v>2.02</v>
          </cell>
          <cell r="V81">
            <v>4976</v>
          </cell>
          <cell r="X81">
            <v>0</v>
          </cell>
          <cell r="Z81">
            <v>0</v>
          </cell>
          <cell r="AB81">
            <v>0</v>
          </cell>
          <cell r="AD81">
            <v>144099</v>
          </cell>
          <cell r="AF81">
            <v>2.02</v>
          </cell>
          <cell r="AH81">
            <v>4976</v>
          </cell>
          <cell r="AJ81">
            <v>0</v>
          </cell>
          <cell r="AL81">
            <v>0</v>
          </cell>
          <cell r="AN81">
            <v>0</v>
          </cell>
          <cell r="AP81">
            <v>149075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OregonAccel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120187069</v>
          </cell>
          <cell r="T82">
            <v>2.3199999999999998</v>
          </cell>
          <cell r="V82">
            <v>4793869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124177947.123</v>
          </cell>
          <cell r="AF82">
            <v>2.3199999999999998</v>
          </cell>
          <cell r="AH82">
            <v>4779322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128129941.999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OregonAccel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256907128</v>
          </cell>
          <cell r="T83">
            <v>2.64</v>
          </cell>
          <cell r="V83">
            <v>16616655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267335641.28200001</v>
          </cell>
          <cell r="AF83">
            <v>2.64</v>
          </cell>
          <cell r="AH83">
            <v>16465942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277430287.329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OregonAccel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61697637</v>
          </cell>
          <cell r="T84">
            <v>3.27</v>
          </cell>
          <cell r="V84">
            <v>6164009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66189936.816000007</v>
          </cell>
          <cell r="AF84">
            <v>3.27</v>
          </cell>
          <cell r="AH84">
            <v>6115495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70564902.285000011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OregonAccel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55351231</v>
          </cell>
          <cell r="T85">
            <v>2.2999999999999998</v>
          </cell>
          <cell r="V85">
            <v>2261719</v>
          </cell>
          <cell r="X85">
            <v>-339546.5</v>
          </cell>
          <cell r="Z85">
            <v>-10</v>
          </cell>
          <cell r="AB85">
            <v>-33954.65</v>
          </cell>
          <cell r="AD85">
            <v>57239448.850000001</v>
          </cell>
          <cell r="AF85">
            <v>2.2999999999999998</v>
          </cell>
          <cell r="AH85">
            <v>2253730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59102525.796000004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OregonAccel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1766913</v>
          </cell>
          <cell r="T86">
            <v>2.78</v>
          </cell>
          <cell r="V86">
            <v>100385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1791154.834</v>
          </cell>
          <cell r="AF86">
            <v>2.78</v>
          </cell>
          <cell r="AH86">
            <v>98460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1813471.6680000001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496049101</v>
          </cell>
          <cell r="V87">
            <v>29941613</v>
          </cell>
          <cell r="X87">
            <v>-8105696.3900000006</v>
          </cell>
          <cell r="AB87">
            <v>-1006789.7050000003</v>
          </cell>
          <cell r="AD87">
            <v>516878227.90499997</v>
          </cell>
          <cell r="AH87">
            <v>29717925</v>
          </cell>
          <cell r="AJ87">
            <v>-8366356.8499999978</v>
          </cell>
          <cell r="AN87">
            <v>-1039591.9779999999</v>
          </cell>
          <cell r="AP87">
            <v>537190204.07700002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OregonAccel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61234469</v>
          </cell>
          <cell r="T90">
            <v>2.19</v>
          </cell>
          <cell r="V90">
            <v>2552199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63324509.134000003</v>
          </cell>
          <cell r="AF90">
            <v>2.19</v>
          </cell>
          <cell r="AH90">
            <v>2544297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65392792.076000005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OregonAccel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135241493</v>
          </cell>
          <cell r="T91">
            <v>3.18</v>
          </cell>
          <cell r="V91">
            <v>16721963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149167141.85299999</v>
          </cell>
          <cell r="AF91">
            <v>3.18</v>
          </cell>
          <cell r="AH91">
            <v>16638971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162860868.77099997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OregonAccel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40157262</v>
          </cell>
          <cell r="T92">
            <v>3.08</v>
          </cell>
          <cell r="V92">
            <v>3769326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42806759.848499998</v>
          </cell>
          <cell r="AF92">
            <v>3.08</v>
          </cell>
          <cell r="AH92">
            <v>3738776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45384029.8455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OregonAccel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19902878</v>
          </cell>
          <cell r="T93">
            <v>2.25</v>
          </cell>
          <cell r="V93">
            <v>1042957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20796864.09</v>
          </cell>
          <cell r="AF93">
            <v>2.25</v>
          </cell>
          <cell r="AH93">
            <v>1039844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21681314.588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OregonAccel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880383</v>
          </cell>
          <cell r="T94">
            <v>2.91</v>
          </cell>
          <cell r="V94">
            <v>78442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909671.91799999995</v>
          </cell>
          <cell r="AF94">
            <v>2.91</v>
          </cell>
          <cell r="AH94">
            <v>77142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937660.84699999995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257416485</v>
          </cell>
          <cell r="V95">
            <v>24164887</v>
          </cell>
          <cell r="X95">
            <v>-4051486.9200000018</v>
          </cell>
          <cell r="AB95">
            <v>-524938.23650000023</v>
          </cell>
          <cell r="AD95">
            <v>277004946.84349996</v>
          </cell>
          <cell r="AH95">
            <v>24039030</v>
          </cell>
          <cell r="AJ95">
            <v>-4239615.9300000006</v>
          </cell>
          <cell r="AN95">
            <v>-547694.7860000002</v>
          </cell>
          <cell r="AP95">
            <v>296256666.1275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OregonAccel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4429029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4711790.1500000004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4993516.9230000004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OregonAccel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4473157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4733647.6629999997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4989083.1919999998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OregonAccel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14245955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15063736.3375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15860254.913999999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OregonAccel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3310415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3525886.5890000002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3740490.3620000002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OregonAccel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185792</v>
          </cell>
          <cell r="T105">
            <v>2.0299999999999998</v>
          </cell>
          <cell r="V105">
            <v>5707</v>
          </cell>
          <cell r="X105">
            <v>0</v>
          </cell>
          <cell r="Z105">
            <v>0</v>
          </cell>
          <cell r="AB105">
            <v>0</v>
          </cell>
          <cell r="AD105">
            <v>191499</v>
          </cell>
          <cell r="AF105">
            <v>2.0299999999999998</v>
          </cell>
          <cell r="AH105">
            <v>5707</v>
          </cell>
          <cell r="AJ105">
            <v>0</v>
          </cell>
          <cell r="AL105">
            <v>0</v>
          </cell>
          <cell r="AN105">
            <v>0</v>
          </cell>
          <cell r="AP105">
            <v>197206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OregonAccel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91818813</v>
          </cell>
          <cell r="T106">
            <v>2.52</v>
          </cell>
          <cell r="V106">
            <v>3528742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94757872.34799999</v>
          </cell>
          <cell r="AF106">
            <v>2.52</v>
          </cell>
          <cell r="AH106">
            <v>3517141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97667794.696999997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OregonAccel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323560796</v>
          </cell>
          <cell r="T107">
            <v>3.11</v>
          </cell>
          <cell r="V107">
            <v>20909367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337800472.44499999</v>
          </cell>
          <cell r="AF107">
            <v>3.11</v>
          </cell>
          <cell r="AH107">
            <v>20718196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351665032.458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OregonAccel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74934854</v>
          </cell>
          <cell r="T108">
            <v>3.58</v>
          </cell>
          <cell r="V108">
            <v>6246814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79438586.101500005</v>
          </cell>
          <cell r="AF108">
            <v>3.58</v>
          </cell>
          <cell r="AH108">
            <v>6191538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83821974.0185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OregonAccel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37090450</v>
          </cell>
          <cell r="T109">
            <v>2.36</v>
          </cell>
          <cell r="V109">
            <v>1386796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38213687.100000001</v>
          </cell>
          <cell r="AF109">
            <v>2.36</v>
          </cell>
          <cell r="AH109">
            <v>1381020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39319834.304000005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OregonAccel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1983345</v>
          </cell>
          <cell r="T110">
            <v>2.86</v>
          </cell>
          <cell r="V110">
            <v>105458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2010437.1410000001</v>
          </cell>
          <cell r="AF110">
            <v>2.86</v>
          </cell>
          <cell r="AH110">
            <v>103420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2035491.2819999999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529574050</v>
          </cell>
          <cell r="V111">
            <v>32182884</v>
          </cell>
          <cell r="X111">
            <v>-8343521.1699999999</v>
          </cell>
          <cell r="AB111">
            <v>-1000858.6945000001</v>
          </cell>
          <cell r="AD111">
            <v>552412554.13550007</v>
          </cell>
          <cell r="AH111">
            <v>31917022</v>
          </cell>
          <cell r="AJ111">
            <v>-8591099.9100000001</v>
          </cell>
          <cell r="AN111">
            <v>-1031143.466</v>
          </cell>
          <cell r="AP111">
            <v>574707332.75949991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OregonAccel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10834</v>
          </cell>
          <cell r="T114">
            <v>1.45</v>
          </cell>
          <cell r="V114">
            <v>218</v>
          </cell>
          <cell r="X114">
            <v>0</v>
          </cell>
          <cell r="Z114">
            <v>0</v>
          </cell>
          <cell r="AB114">
            <v>0</v>
          </cell>
          <cell r="AD114">
            <v>11052</v>
          </cell>
          <cell r="AF114">
            <v>1.45</v>
          </cell>
          <cell r="AH114">
            <v>218</v>
          </cell>
          <cell r="AJ114">
            <v>0</v>
          </cell>
          <cell r="AL114">
            <v>0</v>
          </cell>
          <cell r="AN114">
            <v>0</v>
          </cell>
          <cell r="AP114">
            <v>11270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OregonAccel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36847529</v>
          </cell>
          <cell r="T115">
            <v>2.65</v>
          </cell>
          <cell r="V115">
            <v>1863170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38474322.743000001</v>
          </cell>
          <cell r="AF115">
            <v>2.65</v>
          </cell>
          <cell r="AH115">
            <v>1858276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40088775.813000001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OregonAccel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133462888</v>
          </cell>
          <cell r="T116">
            <v>2.86</v>
          </cell>
          <cell r="V116">
            <v>12635908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143293008.18000001</v>
          </cell>
          <cell r="AF116">
            <v>2.86</v>
          </cell>
          <cell r="AH116">
            <v>12561388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152927871.93099999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OregonAccel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29921921</v>
          </cell>
          <cell r="T117">
            <v>3.1</v>
          </cell>
          <cell r="V117">
            <v>2357877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31555082.9155</v>
          </cell>
          <cell r="AF117">
            <v>3.1</v>
          </cell>
          <cell r="AH117">
            <v>2337985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33141904.9355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OregonAccel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11894897</v>
          </cell>
          <cell r="T118">
            <v>2.4500000000000002</v>
          </cell>
          <cell r="V118">
            <v>562673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12368376.522</v>
          </cell>
          <cell r="AF118">
            <v>2.4500000000000002</v>
          </cell>
          <cell r="AH118">
            <v>560642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12835883.953000002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OregonAccel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636611</v>
          </cell>
          <cell r="T119">
            <v>2.65</v>
          </cell>
          <cell r="V119">
            <v>52836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650765.071</v>
          </cell>
          <cell r="AF119">
            <v>2.65</v>
          </cell>
          <cell r="AH119">
            <v>51904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663987.14199999999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212774680</v>
          </cell>
          <cell r="V120">
            <v>17472682</v>
          </cell>
          <cell r="X120">
            <v>-3478981.49</v>
          </cell>
          <cell r="AB120">
            <v>-415773.07849999995</v>
          </cell>
          <cell r="AD120">
            <v>226352607.43150005</v>
          </cell>
          <cell r="AH120">
            <v>17370413</v>
          </cell>
          <cell r="AJ120">
            <v>-3621051.0700000003</v>
          </cell>
          <cell r="AN120">
            <v>-432275.58699999994</v>
          </cell>
          <cell r="AP120">
            <v>239669693.77449998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OregonAccel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96086</v>
          </cell>
          <cell r="T123">
            <v>2.34</v>
          </cell>
          <cell r="V123">
            <v>3856</v>
          </cell>
          <cell r="X123">
            <v>0</v>
          </cell>
          <cell r="Z123">
            <v>0</v>
          </cell>
          <cell r="AB123">
            <v>0</v>
          </cell>
          <cell r="AD123">
            <v>99942</v>
          </cell>
          <cell r="AF123">
            <v>2.34</v>
          </cell>
          <cell r="AH123">
            <v>3856</v>
          </cell>
          <cell r="AJ123">
            <v>0</v>
          </cell>
          <cell r="AL123">
            <v>0</v>
          </cell>
          <cell r="AN123">
            <v>0</v>
          </cell>
          <cell r="AP123">
            <v>103798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OregonAccel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29076504</v>
          </cell>
          <cell r="T124">
            <v>2.4500000000000002</v>
          </cell>
          <cell r="V124">
            <v>1255361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30128174.539000001</v>
          </cell>
          <cell r="AF124">
            <v>2.4500000000000002</v>
          </cell>
          <cell r="AH124">
            <v>1251465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31169821.280999999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OregonAccel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95288250</v>
          </cell>
          <cell r="T125">
            <v>2.86</v>
          </cell>
          <cell r="V125">
            <v>8574489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101533450.26900001</v>
          </cell>
          <cell r="AF125">
            <v>2.86</v>
          </cell>
          <cell r="AH125">
            <v>8512903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107638234.479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OregonAccel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22024839</v>
          </cell>
          <cell r="T126">
            <v>2.87</v>
          </cell>
          <cell r="V126">
            <v>1829355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23145915.577999998</v>
          </cell>
          <cell r="AF126">
            <v>2.87</v>
          </cell>
          <cell r="AH126">
            <v>1811523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24236670.431499999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OregonAccel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12378882</v>
          </cell>
          <cell r="T127">
            <v>2.31</v>
          </cell>
          <cell r="V127">
            <v>648785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12932159.620999999</v>
          </cell>
          <cell r="AF127">
            <v>2.31</v>
          </cell>
          <cell r="AH127">
            <v>646728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13478486.253999999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OregonAccel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269710</v>
          </cell>
          <cell r="T128">
            <v>3.95</v>
          </cell>
          <cell r="V128">
            <v>48279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298506.93300000002</v>
          </cell>
          <cell r="AF128">
            <v>3.95</v>
          </cell>
          <cell r="AH128">
            <v>47580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326604.86599999998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159134271</v>
          </cell>
          <cell r="V129">
            <v>12360125</v>
          </cell>
          <cell r="X129">
            <v>-2994650.32</v>
          </cell>
          <cell r="AB129">
            <v>-361596.74</v>
          </cell>
          <cell r="AD129">
            <v>168138148.94</v>
          </cell>
          <cell r="AH129">
            <v>12274055</v>
          </cell>
          <cell r="AJ129">
            <v>-3086337.41</v>
          </cell>
          <cell r="AN129">
            <v>-372251.21850000002</v>
          </cell>
          <cell r="AP129">
            <v>176953615.31149998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2577641952</v>
          </cell>
          <cell r="V131">
            <v>181148582</v>
          </cell>
          <cell r="X131">
            <v>-41152696.74000001</v>
          </cell>
          <cell r="AB131">
            <v>-5057150.0830000006</v>
          </cell>
          <cell r="AD131">
            <v>2712580687.177</v>
          </cell>
          <cell r="AH131">
            <v>220340978</v>
          </cell>
          <cell r="AJ131">
            <v>-42569201.579999983</v>
          </cell>
          <cell r="AN131">
            <v>-5228588.4354999997</v>
          </cell>
          <cell r="AP131">
            <v>2885123875.1615009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OregonAccel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OregonAccel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OregonAccel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OregonAccel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OregonAccel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OregonAccel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OregonAccel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OregonAccel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2592798020</v>
          </cell>
          <cell r="V144">
            <v>181148582</v>
          </cell>
          <cell r="X144">
            <v>-41152696.74000001</v>
          </cell>
          <cell r="AB144">
            <v>-5057150.0830000006</v>
          </cell>
          <cell r="AD144">
            <v>2727736755.177</v>
          </cell>
          <cell r="AH144">
            <v>220340978</v>
          </cell>
          <cell r="AJ144">
            <v>-42569201.579999983</v>
          </cell>
          <cell r="AN144">
            <v>-5228588.4354999997</v>
          </cell>
          <cell r="AP144">
            <v>2900279943.1615009</v>
          </cell>
        </row>
        <row r="145">
          <cell r="A145">
            <v>0</v>
          </cell>
        </row>
        <row r="146">
          <cell r="A14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5.1"/>
      <sheetName val="Page 5.2"/>
    </sheetNames>
    <sheetDataSet>
      <sheetData sheetId="0">
        <row r="556">
          <cell r="AD556">
            <v>-16691</v>
          </cell>
          <cell r="AP556">
            <v>19778.479999999981</v>
          </cell>
        </row>
        <row r="557">
          <cell r="AD557">
            <v>-10596</v>
          </cell>
          <cell r="AP557">
            <v>-16858.770000000019</v>
          </cell>
        </row>
        <row r="558">
          <cell r="AD558">
            <v>-445942</v>
          </cell>
          <cell r="AP558">
            <v>-292356.73000000045</v>
          </cell>
        </row>
        <row r="559">
          <cell r="AD559">
            <v>-582673</v>
          </cell>
          <cell r="AP559">
            <v>0</v>
          </cell>
        </row>
        <row r="560">
          <cell r="AD560">
            <v>-125418</v>
          </cell>
          <cell r="AP560">
            <v>-297564.19999999925</v>
          </cell>
        </row>
        <row r="561">
          <cell r="AD561">
            <v>-163410</v>
          </cell>
          <cell r="AP561">
            <v>60331.400000000373</v>
          </cell>
        </row>
        <row r="562">
          <cell r="AD562">
            <v>-1198391</v>
          </cell>
          <cell r="AP562">
            <v>-185045.39999999851</v>
          </cell>
        </row>
        <row r="563">
          <cell r="AD563">
            <v>-354</v>
          </cell>
          <cell r="AP563">
            <v>99.680000000000291</v>
          </cell>
        </row>
        <row r="564">
          <cell r="AD564">
            <v>-1023</v>
          </cell>
          <cell r="AP564">
            <v>-464.69999999999709</v>
          </cell>
        </row>
        <row r="565">
          <cell r="AD565">
            <v>-2007</v>
          </cell>
          <cell r="AP565">
            <v>619.10999999998603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1207"/>
  <sheetViews>
    <sheetView tabSelected="1" zoomScale="85" zoomScaleNormal="85" workbookViewId="0">
      <pane ySplit="11" topLeftCell="A525" activePane="bottomLeft" state="frozen"/>
      <selection pane="bottomLeft" activeCell="V560" sqref="V560"/>
    </sheetView>
  </sheetViews>
  <sheetFormatPr defaultRowHeight="12.75" x14ac:dyDescent="0.2"/>
  <cols>
    <col min="1" max="1" width="3.85546875" style="6" customWidth="1"/>
    <col min="2" max="2" width="8.85546875" style="3" customWidth="1"/>
    <col min="3" max="3" width="44.42578125" style="4" customWidth="1"/>
    <col min="4" max="4" width="21.42578125" style="28" bestFit="1" customWidth="1"/>
    <col min="5" max="5" width="2.7109375" style="4" customWidth="1"/>
    <col min="6" max="6" width="12.7109375" style="72" bestFit="1" customWidth="1"/>
    <col min="7" max="7" width="2.7109375" style="72" customWidth="1"/>
    <col min="8" max="8" width="10.7109375" style="6" bestFit="1" customWidth="1"/>
    <col min="9" max="9" width="2.7109375" style="6" customWidth="1"/>
    <col min="10" max="10" width="9.85546875" style="73" bestFit="1" customWidth="1"/>
    <col min="11" max="11" width="2.7109375" style="4" customWidth="1"/>
    <col min="12" max="12" width="15" style="7" bestFit="1" customWidth="1"/>
    <col min="13" max="13" width="2.7109375" style="94" customWidth="1"/>
    <col min="14" max="14" width="9.85546875" style="110" bestFit="1" customWidth="1"/>
    <col min="15" max="15" width="2.5703125" style="4" customWidth="1"/>
    <col min="16" max="19" width="20.5703125" style="4" customWidth="1"/>
    <col min="20" max="20" width="5" style="4" customWidth="1"/>
    <col min="21" max="21" width="8.7109375" style="4" bestFit="1" customWidth="1"/>
    <col min="22" max="22" width="26" style="4" bestFit="1" customWidth="1"/>
    <col min="23" max="23" width="4.85546875" style="4" customWidth="1"/>
    <col min="24" max="16384" width="9.140625" style="4"/>
  </cols>
  <sheetData>
    <row r="1" spans="1:23" s="47" customFormat="1" x14ac:dyDescent="0.2">
      <c r="A1" s="46" t="s">
        <v>0</v>
      </c>
      <c r="C1" s="48"/>
      <c r="D1" s="51"/>
      <c r="E1" s="48"/>
      <c r="F1" s="48"/>
      <c r="G1" s="48"/>
      <c r="H1" s="48"/>
      <c r="I1" s="48"/>
      <c r="J1" s="50"/>
      <c r="K1" s="48"/>
      <c r="L1" s="51"/>
      <c r="M1" s="52"/>
      <c r="N1" s="53"/>
    </row>
    <row r="2" spans="1:23" s="47" customFormat="1" x14ac:dyDescent="0.2">
      <c r="A2" s="46" t="s">
        <v>312</v>
      </c>
      <c r="C2" s="48"/>
      <c r="D2" s="51"/>
      <c r="E2" s="48"/>
      <c r="F2" s="48"/>
      <c r="G2" s="48"/>
      <c r="H2" s="48"/>
      <c r="I2" s="48"/>
      <c r="J2" s="50"/>
      <c r="K2" s="48"/>
      <c r="L2" s="51"/>
      <c r="M2" s="52"/>
      <c r="N2" s="53"/>
    </row>
    <row r="3" spans="1:23" s="46" customFormat="1" x14ac:dyDescent="0.2">
      <c r="A3" s="46" t="s">
        <v>1</v>
      </c>
      <c r="D3" s="112"/>
      <c r="L3" s="112"/>
    </row>
    <row r="4" spans="1:23" s="46" customFormat="1" x14ac:dyDescent="0.2">
      <c r="A4" s="46" t="s">
        <v>2</v>
      </c>
      <c r="D4" s="112"/>
      <c r="L4" s="112"/>
    </row>
    <row r="5" spans="1:23" s="47" customFormat="1" x14ac:dyDescent="0.2">
      <c r="A5" s="54"/>
      <c r="B5" s="49"/>
      <c r="C5" s="48"/>
      <c r="D5" s="51"/>
      <c r="E5" s="48"/>
      <c r="F5" s="48"/>
      <c r="G5" s="48"/>
      <c r="H5" s="48"/>
      <c r="I5" s="48"/>
      <c r="J5" s="50"/>
      <c r="K5" s="49"/>
      <c r="L5" s="51"/>
      <c r="M5" s="52"/>
      <c r="N5" s="53"/>
      <c r="O5" s="1"/>
      <c r="P5" s="2"/>
      <c r="Q5" s="2"/>
      <c r="R5" s="2"/>
      <c r="S5" s="2"/>
    </row>
    <row r="6" spans="1:23" x14ac:dyDescent="0.2">
      <c r="F6" s="4"/>
      <c r="G6" s="4"/>
      <c r="H6" s="4"/>
      <c r="I6" s="4"/>
      <c r="J6" s="4"/>
      <c r="M6" s="4"/>
      <c r="N6" s="4"/>
      <c r="P6" s="111"/>
      <c r="Q6" s="111"/>
      <c r="R6" s="111"/>
      <c r="S6" s="111"/>
    </row>
    <row r="7" spans="1:23" x14ac:dyDescent="0.2">
      <c r="F7" s="55" t="s">
        <v>313</v>
      </c>
      <c r="G7" s="56"/>
      <c r="H7" s="56"/>
      <c r="I7" s="56"/>
      <c r="J7" s="57"/>
      <c r="K7" s="58"/>
      <c r="L7" s="59"/>
      <c r="M7" s="60"/>
      <c r="N7" s="61"/>
      <c r="O7" s="3"/>
      <c r="P7" s="25"/>
      <c r="Q7" s="25"/>
      <c r="R7" s="25"/>
      <c r="S7" s="25"/>
    </row>
    <row r="8" spans="1:23" x14ac:dyDescent="0.2">
      <c r="B8" s="8"/>
      <c r="C8" s="6"/>
      <c r="D8" s="25"/>
      <c r="E8" s="10"/>
      <c r="F8" s="10" t="s">
        <v>3</v>
      </c>
      <c r="G8" s="6"/>
      <c r="H8" s="10"/>
      <c r="I8" s="10"/>
      <c r="J8" s="11" t="s">
        <v>4</v>
      </c>
      <c r="K8" s="8"/>
      <c r="L8" s="51" t="s">
        <v>5</v>
      </c>
      <c r="M8" s="12"/>
      <c r="N8" s="13"/>
      <c r="O8" s="12"/>
      <c r="P8" s="25" t="s">
        <v>318</v>
      </c>
      <c r="Q8" s="25"/>
      <c r="R8" s="25"/>
      <c r="S8" s="25"/>
    </row>
    <row r="9" spans="1:23" x14ac:dyDescent="0.2">
      <c r="B9" s="8"/>
      <c r="C9" s="6"/>
      <c r="D9" s="25" t="s">
        <v>6</v>
      </c>
      <c r="E9" s="10"/>
      <c r="F9" s="10" t="s">
        <v>7</v>
      </c>
      <c r="G9" s="62"/>
      <c r="H9" s="10" t="s">
        <v>8</v>
      </c>
      <c r="I9" s="10"/>
      <c r="J9" s="11" t="s">
        <v>9</v>
      </c>
      <c r="K9" s="8"/>
      <c r="L9" s="115" t="s">
        <v>10</v>
      </c>
      <c r="M9" s="14"/>
      <c r="N9" s="15" t="s">
        <v>11</v>
      </c>
      <c r="O9" s="16"/>
      <c r="P9" s="25" t="s">
        <v>12</v>
      </c>
      <c r="Q9" s="156" t="s">
        <v>345</v>
      </c>
      <c r="R9" s="156"/>
      <c r="S9" s="156"/>
    </row>
    <row r="10" spans="1:23" ht="15" x14ac:dyDescent="0.25">
      <c r="B10" s="17"/>
      <c r="C10" s="18" t="s">
        <v>13</v>
      </c>
      <c r="D10" s="64" t="s">
        <v>14</v>
      </c>
      <c r="E10" s="10"/>
      <c r="F10" s="19" t="s">
        <v>15</v>
      </c>
      <c r="G10" s="63"/>
      <c r="H10" s="19" t="s">
        <v>16</v>
      </c>
      <c r="I10" s="10"/>
      <c r="J10" s="20" t="s">
        <v>17</v>
      </c>
      <c r="K10" s="17"/>
      <c r="L10" s="64" t="s">
        <v>18</v>
      </c>
      <c r="M10" s="10"/>
      <c r="N10" s="21" t="s">
        <v>19</v>
      </c>
      <c r="O10" s="22"/>
      <c r="P10" s="64" t="s">
        <v>20</v>
      </c>
      <c r="Q10" s="155" t="s">
        <v>330</v>
      </c>
      <c r="R10" s="155" t="s">
        <v>331</v>
      </c>
      <c r="S10" s="155" t="s">
        <v>332</v>
      </c>
      <c r="U10" s="158" t="s">
        <v>314</v>
      </c>
      <c r="V10" s="159" t="s">
        <v>315</v>
      </c>
    </row>
    <row r="11" spans="1:23" s="65" customFormat="1" x14ac:dyDescent="0.2">
      <c r="B11" s="23"/>
      <c r="C11" s="24">
        <v>-1</v>
      </c>
      <c r="D11" s="25">
        <v>-2</v>
      </c>
      <c r="E11" s="11"/>
      <c r="F11" s="65">
        <v>-3</v>
      </c>
      <c r="H11" s="11">
        <v>-4</v>
      </c>
      <c r="I11" s="11"/>
      <c r="J11" s="11">
        <v>-5</v>
      </c>
      <c r="K11" s="23"/>
      <c r="L11" s="11">
        <v>-6</v>
      </c>
      <c r="M11" s="11"/>
      <c r="N11" s="11">
        <v>-7</v>
      </c>
      <c r="O11" s="11"/>
      <c r="P11" s="25"/>
      <c r="Q11" s="25"/>
      <c r="R11" s="25"/>
      <c r="S11" s="25"/>
    </row>
    <row r="12" spans="1:23" x14ac:dyDescent="0.2">
      <c r="B12" s="8"/>
      <c r="C12" s="35"/>
      <c r="D12" s="44"/>
      <c r="E12" s="6"/>
      <c r="F12" s="44"/>
      <c r="G12" s="44"/>
      <c r="J12" s="66"/>
      <c r="K12" s="6"/>
      <c r="L12" s="44"/>
      <c r="M12" s="32"/>
      <c r="N12" s="67"/>
    </row>
    <row r="13" spans="1:23" x14ac:dyDescent="0.2">
      <c r="B13" s="68" t="s">
        <v>21</v>
      </c>
      <c r="C13" s="69"/>
      <c r="E13" s="6"/>
      <c r="F13" s="28"/>
      <c r="G13" s="28"/>
      <c r="J13" s="66"/>
      <c r="K13" s="6"/>
      <c r="L13" s="44"/>
      <c r="M13" s="32"/>
      <c r="N13" s="67"/>
    </row>
    <row r="14" spans="1:23" x14ac:dyDescent="0.2">
      <c r="B14" s="68"/>
      <c r="C14" s="69"/>
      <c r="E14" s="6"/>
      <c r="F14" s="28"/>
      <c r="G14" s="28"/>
      <c r="J14" s="66"/>
      <c r="K14" s="6"/>
      <c r="L14" s="44"/>
      <c r="M14" s="32"/>
      <c r="N14" s="67"/>
    </row>
    <row r="15" spans="1:23" x14ac:dyDescent="0.2">
      <c r="B15" s="8"/>
      <c r="C15" s="34" t="s">
        <v>22</v>
      </c>
      <c r="E15" s="6"/>
      <c r="F15" s="28"/>
      <c r="G15" s="28"/>
      <c r="J15" s="66"/>
      <c r="K15" s="6"/>
      <c r="L15" s="44"/>
      <c r="M15" s="32"/>
      <c r="N15" s="67"/>
      <c r="O15" s="6"/>
      <c r="P15" s="28"/>
      <c r="Q15" s="28"/>
      <c r="R15" s="28"/>
      <c r="S15" s="28"/>
      <c r="T15" s="6"/>
      <c r="U15" s="6"/>
      <c r="V15" s="6"/>
      <c r="W15" s="6"/>
    </row>
    <row r="16" spans="1:23" x14ac:dyDescent="0.2">
      <c r="A16" s="6" t="s">
        <v>328</v>
      </c>
      <c r="B16" s="8">
        <v>310.2</v>
      </c>
      <c r="C16" s="35" t="s">
        <v>23</v>
      </c>
      <c r="D16" s="26">
        <v>35883106.869999997</v>
      </c>
      <c r="E16" s="6"/>
      <c r="F16" s="37">
        <v>50405</v>
      </c>
      <c r="G16" s="26"/>
      <c r="H16" s="37" t="s">
        <v>24</v>
      </c>
      <c r="J16" s="38">
        <v>0</v>
      </c>
      <c r="K16" s="6"/>
      <c r="L16" s="26">
        <v>749645</v>
      </c>
      <c r="M16" s="32"/>
      <c r="N16" s="39">
        <v>2.09</v>
      </c>
      <c r="O16" s="6"/>
      <c r="P16" s="28"/>
      <c r="Q16" s="144">
        <v>0</v>
      </c>
      <c r="R16" s="144">
        <v>0</v>
      </c>
      <c r="S16" s="144">
        <f>SUM(Q16:R16)</f>
        <v>0</v>
      </c>
      <c r="T16" s="6"/>
      <c r="U16" s="97" t="s">
        <v>320</v>
      </c>
      <c r="V16" s="118">
        <v>0</v>
      </c>
      <c r="W16" s="6"/>
    </row>
    <row r="17" spans="1:23" x14ac:dyDescent="0.2">
      <c r="A17" s="6" t="s">
        <v>328</v>
      </c>
      <c r="B17" s="8">
        <v>311</v>
      </c>
      <c r="C17" s="35" t="s">
        <v>25</v>
      </c>
      <c r="D17" s="26">
        <v>7987766.8799999999</v>
      </c>
      <c r="E17" s="6"/>
      <c r="F17" s="37">
        <v>50405</v>
      </c>
      <c r="G17" s="26"/>
      <c r="H17" s="37" t="s">
        <v>26</v>
      </c>
      <c r="J17" s="38">
        <v>-4</v>
      </c>
      <c r="K17" s="6"/>
      <c r="L17" s="26">
        <v>200384</v>
      </c>
      <c r="M17" s="32"/>
      <c r="N17" s="39">
        <v>2.5099999999999998</v>
      </c>
      <c r="O17" s="6"/>
      <c r="P17" s="28"/>
      <c r="Q17" s="144">
        <v>0</v>
      </c>
      <c r="R17" s="144">
        <v>0</v>
      </c>
      <c r="S17" s="144">
        <f t="shared" ref="S17:S23" si="0">SUM(Q17:R17)</f>
        <v>0</v>
      </c>
      <c r="T17" s="6"/>
      <c r="U17" s="97" t="s">
        <v>320</v>
      </c>
      <c r="V17" s="118">
        <v>0</v>
      </c>
      <c r="W17" s="6"/>
    </row>
    <row r="18" spans="1:23" x14ac:dyDescent="0.2">
      <c r="A18" s="6" t="s">
        <v>328</v>
      </c>
      <c r="B18" s="8">
        <v>312</v>
      </c>
      <c r="C18" s="35" t="s">
        <v>27</v>
      </c>
      <c r="D18" s="26">
        <v>32138163.440000001</v>
      </c>
      <c r="E18" s="6"/>
      <c r="F18" s="37">
        <v>50405</v>
      </c>
      <c r="G18" s="26"/>
      <c r="H18" s="37" t="s">
        <v>28</v>
      </c>
      <c r="J18" s="38">
        <v>-3</v>
      </c>
      <c r="K18" s="6"/>
      <c r="L18" s="26">
        <v>956383</v>
      </c>
      <c r="M18" s="32"/>
      <c r="N18" s="39">
        <v>2.98</v>
      </c>
      <c r="O18" s="6"/>
      <c r="P18" s="28"/>
      <c r="Q18" s="144">
        <v>0</v>
      </c>
      <c r="R18" s="144">
        <v>0</v>
      </c>
      <c r="S18" s="144">
        <f t="shared" si="0"/>
        <v>0</v>
      </c>
      <c r="T18" s="6"/>
      <c r="U18" s="97" t="s">
        <v>320</v>
      </c>
      <c r="V18" s="118">
        <v>0</v>
      </c>
      <c r="W18" s="6"/>
    </row>
    <row r="19" spans="1:23" x14ac:dyDescent="0.2">
      <c r="A19" s="6" t="s">
        <v>328</v>
      </c>
      <c r="B19" s="8">
        <v>314</v>
      </c>
      <c r="C19" s="35" t="s">
        <v>29</v>
      </c>
      <c r="D19" s="26">
        <v>31553409.379999999</v>
      </c>
      <c r="E19" s="6"/>
      <c r="F19" s="37">
        <v>50405</v>
      </c>
      <c r="G19" s="26"/>
      <c r="H19" s="37" t="s">
        <v>30</v>
      </c>
      <c r="J19" s="38">
        <v>-5</v>
      </c>
      <c r="K19" s="6"/>
      <c r="L19" s="26">
        <v>1041217</v>
      </c>
      <c r="M19" s="32"/>
      <c r="N19" s="39">
        <v>3.3</v>
      </c>
      <c r="O19" s="6"/>
      <c r="P19" s="28"/>
      <c r="Q19" s="144">
        <v>0</v>
      </c>
      <c r="R19" s="144">
        <v>0</v>
      </c>
      <c r="S19" s="144">
        <f t="shared" si="0"/>
        <v>0</v>
      </c>
      <c r="T19" s="6"/>
      <c r="U19" s="97" t="s">
        <v>320</v>
      </c>
      <c r="V19" s="118">
        <v>0</v>
      </c>
      <c r="W19" s="6"/>
    </row>
    <row r="20" spans="1:23" x14ac:dyDescent="0.2">
      <c r="A20" s="6" t="s">
        <v>328</v>
      </c>
      <c r="B20" s="8">
        <v>315</v>
      </c>
      <c r="C20" s="35" t="s">
        <v>31</v>
      </c>
      <c r="D20" s="26">
        <v>7466709.8700000001</v>
      </c>
      <c r="E20" s="6"/>
      <c r="F20" s="37">
        <v>50405</v>
      </c>
      <c r="G20" s="26"/>
      <c r="H20" s="37" t="s">
        <v>32</v>
      </c>
      <c r="J20" s="38">
        <v>-3</v>
      </c>
      <c r="K20" s="6"/>
      <c r="L20" s="26">
        <v>201322</v>
      </c>
      <c r="M20" s="32"/>
      <c r="N20" s="39">
        <v>2.7</v>
      </c>
      <c r="O20" s="6"/>
      <c r="P20" s="28"/>
      <c r="Q20" s="144">
        <v>0</v>
      </c>
      <c r="R20" s="144">
        <v>0</v>
      </c>
      <c r="S20" s="144">
        <f t="shared" si="0"/>
        <v>0</v>
      </c>
      <c r="T20" s="6"/>
      <c r="U20" s="97" t="s">
        <v>320</v>
      </c>
      <c r="V20" s="118">
        <v>0</v>
      </c>
      <c r="W20" s="6"/>
    </row>
    <row r="21" spans="1:23" x14ac:dyDescent="0.2">
      <c r="A21" s="6" t="s">
        <v>328</v>
      </c>
      <c r="B21" s="8">
        <v>316</v>
      </c>
      <c r="C21" s="35" t="s">
        <v>33</v>
      </c>
      <c r="D21" s="26">
        <v>1201253.01</v>
      </c>
      <c r="E21" s="6"/>
      <c r="F21" s="37">
        <v>50405</v>
      </c>
      <c r="G21" s="26"/>
      <c r="H21" s="37" t="s">
        <v>34</v>
      </c>
      <c r="J21" s="38">
        <v>-5</v>
      </c>
      <c r="K21" s="6"/>
      <c r="L21" s="26">
        <v>45166</v>
      </c>
      <c r="M21" s="32"/>
      <c r="N21" s="39">
        <v>3.76</v>
      </c>
      <c r="O21" s="6"/>
      <c r="P21" s="28"/>
      <c r="Q21" s="144">
        <v>0</v>
      </c>
      <c r="R21" s="144">
        <v>0</v>
      </c>
      <c r="S21" s="144">
        <f t="shared" si="0"/>
        <v>0</v>
      </c>
      <c r="T21" s="6"/>
      <c r="U21" s="97" t="s">
        <v>320</v>
      </c>
      <c r="V21" s="118">
        <v>0</v>
      </c>
      <c r="W21" s="6"/>
    </row>
    <row r="22" spans="1:23" x14ac:dyDescent="0.2">
      <c r="B22" s="8"/>
      <c r="C22" s="35" t="s">
        <v>35</v>
      </c>
      <c r="D22" s="26"/>
      <c r="E22" s="6"/>
      <c r="F22" s="37"/>
      <c r="G22" s="26"/>
      <c r="H22" s="37"/>
      <c r="J22" s="38"/>
      <c r="K22" s="6"/>
      <c r="L22" s="26">
        <v>-785201.6</v>
      </c>
      <c r="M22" s="32"/>
      <c r="N22" s="39"/>
      <c r="O22" s="6"/>
      <c r="P22" s="28"/>
      <c r="Q22" s="144">
        <v>0</v>
      </c>
      <c r="R22" s="145">
        <v>0</v>
      </c>
      <c r="S22" s="144">
        <f t="shared" si="0"/>
        <v>0</v>
      </c>
      <c r="T22" s="6"/>
      <c r="U22" s="97" t="s">
        <v>320</v>
      </c>
      <c r="V22" s="118">
        <v>0</v>
      </c>
      <c r="W22" s="6"/>
    </row>
    <row r="23" spans="1:23" x14ac:dyDescent="0.2">
      <c r="B23" s="8"/>
      <c r="C23" s="70" t="s">
        <v>36</v>
      </c>
      <c r="D23" s="27">
        <f>SUM(D16:D22)</f>
        <v>116230409.45</v>
      </c>
      <c r="E23" s="40"/>
      <c r="F23" s="71"/>
      <c r="G23" s="26"/>
      <c r="J23" s="66"/>
      <c r="K23" s="40"/>
      <c r="L23" s="27">
        <f>SUM(L16:L22)</f>
        <v>2408915.4</v>
      </c>
      <c r="M23" s="32"/>
      <c r="N23" s="33">
        <v>2.0699999999999998</v>
      </c>
      <c r="O23" s="6"/>
      <c r="P23" s="28"/>
      <c r="Q23" s="146">
        <v>0</v>
      </c>
      <c r="R23" s="146">
        <v>0</v>
      </c>
      <c r="S23" s="146">
        <f t="shared" si="0"/>
        <v>0</v>
      </c>
      <c r="T23" s="6"/>
      <c r="U23" s="97"/>
      <c r="V23" s="97"/>
      <c r="W23" s="6"/>
    </row>
    <row r="24" spans="1:23" x14ac:dyDescent="0.2">
      <c r="B24" s="8"/>
      <c r="C24" s="35"/>
      <c r="E24" s="6"/>
      <c r="F24" s="44"/>
      <c r="G24" s="28"/>
      <c r="J24" s="66"/>
      <c r="K24" s="6"/>
      <c r="L24" s="28"/>
      <c r="M24" s="32"/>
      <c r="N24" s="33"/>
      <c r="O24" s="6"/>
      <c r="P24" s="28"/>
      <c r="Q24" s="97"/>
      <c r="R24" s="97"/>
      <c r="S24" s="97"/>
      <c r="T24" s="6"/>
      <c r="U24" s="97"/>
      <c r="V24" s="97"/>
      <c r="W24" s="6"/>
    </row>
    <row r="25" spans="1:23" x14ac:dyDescent="0.2">
      <c r="B25" s="8"/>
      <c r="C25" s="34" t="s">
        <v>37</v>
      </c>
      <c r="F25" s="6"/>
      <c r="H25" s="4"/>
      <c r="I25" s="4"/>
      <c r="L25" s="28"/>
      <c r="M25" s="74"/>
      <c r="N25" s="33"/>
      <c r="O25" s="6"/>
      <c r="P25" s="28"/>
      <c r="Q25" s="97"/>
      <c r="R25" s="97"/>
      <c r="S25" s="97"/>
      <c r="T25" s="6"/>
      <c r="U25" s="97"/>
      <c r="V25" s="97"/>
      <c r="W25" s="6"/>
    </row>
    <row r="26" spans="1:23" x14ac:dyDescent="0.2">
      <c r="A26" s="6" t="s">
        <v>328</v>
      </c>
      <c r="B26" s="8">
        <v>311</v>
      </c>
      <c r="C26" s="35" t="s">
        <v>25</v>
      </c>
      <c r="D26" s="26">
        <v>15307552.93</v>
      </c>
      <c r="E26" s="6"/>
      <c r="F26" s="37">
        <v>42124</v>
      </c>
      <c r="G26" s="26"/>
      <c r="H26" s="37" t="s">
        <v>26</v>
      </c>
      <c r="J26" s="38">
        <v>-17</v>
      </c>
      <c r="K26" s="6"/>
      <c r="L26" s="26">
        <v>6179740</v>
      </c>
      <c r="M26" s="32"/>
      <c r="N26" s="39">
        <v>40.369999999999997</v>
      </c>
      <c r="O26" s="6"/>
      <c r="P26" s="28"/>
      <c r="Q26" s="144">
        <v>0</v>
      </c>
      <c r="R26" s="144">
        <v>0</v>
      </c>
      <c r="S26" s="144">
        <f t="shared" ref="S26:S31" si="1">SUM(Q26:R26)</f>
        <v>0</v>
      </c>
      <c r="T26" s="6"/>
      <c r="U26" s="97" t="s">
        <v>320</v>
      </c>
      <c r="V26" s="118">
        <v>0</v>
      </c>
      <c r="W26" s="6"/>
    </row>
    <row r="27" spans="1:23" x14ac:dyDescent="0.2">
      <c r="A27" s="6" t="s">
        <v>328</v>
      </c>
      <c r="B27" s="8">
        <v>312</v>
      </c>
      <c r="C27" s="35" t="s">
        <v>27</v>
      </c>
      <c r="D27" s="26">
        <v>69815616.049999997</v>
      </c>
      <c r="E27" s="6"/>
      <c r="F27" s="37">
        <v>42124</v>
      </c>
      <c r="G27" s="26"/>
      <c r="H27" s="37" t="s">
        <v>28</v>
      </c>
      <c r="J27" s="38">
        <v>-17</v>
      </c>
      <c r="K27" s="6"/>
      <c r="L27" s="26">
        <v>31201031</v>
      </c>
      <c r="M27" s="32"/>
      <c r="N27" s="39">
        <v>44.69</v>
      </c>
      <c r="O27" s="6"/>
      <c r="P27" s="28"/>
      <c r="Q27" s="144">
        <v>0</v>
      </c>
      <c r="R27" s="144">
        <v>0</v>
      </c>
      <c r="S27" s="144">
        <f t="shared" si="1"/>
        <v>0</v>
      </c>
      <c r="T27" s="6"/>
      <c r="U27" s="97" t="s">
        <v>320</v>
      </c>
      <c r="V27" s="118">
        <v>0</v>
      </c>
      <c r="W27" s="6"/>
    </row>
    <row r="28" spans="1:23" x14ac:dyDescent="0.2">
      <c r="A28" s="6" t="s">
        <v>328</v>
      </c>
      <c r="B28" s="8">
        <v>314</v>
      </c>
      <c r="C28" s="35" t="s">
        <v>29</v>
      </c>
      <c r="D28" s="26">
        <v>27988926.579999998</v>
      </c>
      <c r="E28" s="6"/>
      <c r="F28" s="37">
        <v>42124</v>
      </c>
      <c r="G28" s="26"/>
      <c r="H28" s="37" t="s">
        <v>30</v>
      </c>
      <c r="J28" s="38">
        <v>-17</v>
      </c>
      <c r="K28" s="6"/>
      <c r="L28" s="26">
        <v>12639970</v>
      </c>
      <c r="M28" s="32"/>
      <c r="N28" s="39">
        <v>45.16</v>
      </c>
      <c r="O28" s="6"/>
      <c r="P28" s="28"/>
      <c r="Q28" s="144">
        <v>0</v>
      </c>
      <c r="R28" s="144">
        <v>0</v>
      </c>
      <c r="S28" s="144">
        <f t="shared" si="1"/>
        <v>0</v>
      </c>
      <c r="T28" s="6"/>
      <c r="U28" s="97" t="s">
        <v>320</v>
      </c>
      <c r="V28" s="118">
        <v>0</v>
      </c>
      <c r="W28" s="6"/>
    </row>
    <row r="29" spans="1:23" x14ac:dyDescent="0.2">
      <c r="A29" s="6" t="s">
        <v>328</v>
      </c>
      <c r="B29" s="8">
        <v>315</v>
      </c>
      <c r="C29" s="35" t="s">
        <v>31</v>
      </c>
      <c r="D29" s="26">
        <v>6186681.7699999996</v>
      </c>
      <c r="E29" s="6"/>
      <c r="F29" s="37">
        <v>42124</v>
      </c>
      <c r="G29" s="26"/>
      <c r="H29" s="37" t="s">
        <v>32</v>
      </c>
      <c r="J29" s="38">
        <v>-17</v>
      </c>
      <c r="K29" s="6"/>
      <c r="L29" s="26">
        <v>2831240</v>
      </c>
      <c r="M29" s="32"/>
      <c r="N29" s="39">
        <v>45.76</v>
      </c>
      <c r="O29" s="6"/>
      <c r="P29" s="28"/>
      <c r="Q29" s="144">
        <v>0</v>
      </c>
      <c r="R29" s="144">
        <v>0</v>
      </c>
      <c r="S29" s="144">
        <f t="shared" si="1"/>
        <v>0</v>
      </c>
      <c r="T29" s="6"/>
      <c r="U29" s="97" t="s">
        <v>320</v>
      </c>
      <c r="V29" s="118">
        <v>0</v>
      </c>
      <c r="W29" s="6"/>
    </row>
    <row r="30" spans="1:23" x14ac:dyDescent="0.2">
      <c r="A30" s="6" t="s">
        <v>328</v>
      </c>
      <c r="B30" s="8">
        <v>316</v>
      </c>
      <c r="C30" s="35" t="s">
        <v>33</v>
      </c>
      <c r="D30" s="26">
        <v>785531.9</v>
      </c>
      <c r="E30" s="6"/>
      <c r="F30" s="37">
        <v>42124</v>
      </c>
      <c r="G30" s="26"/>
      <c r="H30" s="37" t="s">
        <v>34</v>
      </c>
      <c r="J30" s="38">
        <v>-17</v>
      </c>
      <c r="K30" s="6"/>
      <c r="L30" s="26">
        <v>446166</v>
      </c>
      <c r="M30" s="32"/>
      <c r="N30" s="39">
        <v>56.8</v>
      </c>
      <c r="O30" s="6"/>
      <c r="P30" s="28"/>
      <c r="Q30" s="144">
        <v>0</v>
      </c>
      <c r="R30" s="144">
        <v>0</v>
      </c>
      <c r="S30" s="144">
        <f t="shared" si="1"/>
        <v>0</v>
      </c>
      <c r="T30" s="6"/>
      <c r="U30" s="97" t="s">
        <v>320</v>
      </c>
      <c r="V30" s="118">
        <v>0</v>
      </c>
      <c r="W30" s="6"/>
    </row>
    <row r="31" spans="1:23" x14ac:dyDescent="0.2">
      <c r="B31" s="8"/>
      <c r="C31" s="70" t="s">
        <v>38</v>
      </c>
      <c r="D31" s="27">
        <f>SUM(D26:D30)</f>
        <v>120084309.22999999</v>
      </c>
      <c r="E31" s="40"/>
      <c r="F31" s="71"/>
      <c r="G31" s="26"/>
      <c r="J31" s="66"/>
      <c r="K31" s="40"/>
      <c r="L31" s="27">
        <f>SUM(L26:L30)</f>
        <v>53298147</v>
      </c>
      <c r="M31" s="32"/>
      <c r="N31" s="33">
        <v>44.38</v>
      </c>
      <c r="O31" s="6"/>
      <c r="P31" s="28"/>
      <c r="Q31" s="146">
        <v>0</v>
      </c>
      <c r="R31" s="146">
        <v>0</v>
      </c>
      <c r="S31" s="146">
        <f t="shared" si="1"/>
        <v>0</v>
      </c>
      <c r="T31" s="6"/>
      <c r="U31" s="97"/>
      <c r="V31" s="97"/>
      <c r="W31" s="6"/>
    </row>
    <row r="32" spans="1:23" x14ac:dyDescent="0.2">
      <c r="B32" s="8"/>
      <c r="C32" s="35"/>
      <c r="E32" s="6"/>
      <c r="F32" s="44"/>
      <c r="G32" s="28"/>
      <c r="J32" s="66"/>
      <c r="K32" s="6"/>
      <c r="L32" s="28"/>
      <c r="M32" s="32"/>
      <c r="N32" s="33"/>
      <c r="O32" s="6"/>
      <c r="P32" s="28"/>
      <c r="Q32" s="97"/>
      <c r="R32" s="97"/>
      <c r="S32" s="97"/>
      <c r="T32" s="6"/>
      <c r="U32" s="97"/>
      <c r="V32" s="97"/>
      <c r="W32" s="6"/>
    </row>
    <row r="33" spans="1:23" x14ac:dyDescent="0.2">
      <c r="A33" s="6" t="s">
        <v>328</v>
      </c>
      <c r="B33" s="8"/>
      <c r="C33" s="34" t="s">
        <v>39</v>
      </c>
      <c r="E33" s="6"/>
      <c r="F33" s="44"/>
      <c r="G33" s="28"/>
      <c r="J33" s="66"/>
      <c r="K33" s="6"/>
      <c r="L33" s="28"/>
      <c r="M33" s="32"/>
      <c r="N33" s="33"/>
      <c r="O33" s="6"/>
      <c r="P33" s="28"/>
      <c r="Q33" s="97"/>
      <c r="R33" s="97"/>
      <c r="S33" s="144">
        <f t="shared" ref="S33:S40" si="2">SUM(Q33:R33)</f>
        <v>0</v>
      </c>
      <c r="T33" s="6"/>
      <c r="U33" s="97"/>
      <c r="V33" s="97"/>
      <c r="W33" s="6"/>
    </row>
    <row r="34" spans="1:23" x14ac:dyDescent="0.2">
      <c r="A34" s="6" t="s">
        <v>328</v>
      </c>
      <c r="B34" s="8">
        <v>310.2</v>
      </c>
      <c r="C34" s="35" t="s">
        <v>23</v>
      </c>
      <c r="D34" s="26">
        <v>1201891.8500000001</v>
      </c>
      <c r="E34" s="6"/>
      <c r="F34" s="37">
        <v>52231</v>
      </c>
      <c r="G34" s="26"/>
      <c r="H34" s="37" t="s">
        <v>24</v>
      </c>
      <c r="J34" s="38">
        <v>0</v>
      </c>
      <c r="K34" s="6"/>
      <c r="L34" s="26">
        <v>34717</v>
      </c>
      <c r="M34" s="32"/>
      <c r="N34" s="39">
        <v>2.89</v>
      </c>
      <c r="O34" s="6"/>
      <c r="P34" s="28"/>
      <c r="Q34" s="144">
        <v>0</v>
      </c>
      <c r="R34" s="144">
        <v>0</v>
      </c>
      <c r="S34" s="144">
        <f t="shared" si="2"/>
        <v>0</v>
      </c>
      <c r="T34" s="6"/>
      <c r="U34" s="97" t="s">
        <v>320</v>
      </c>
      <c r="V34" s="118">
        <v>0</v>
      </c>
      <c r="W34" s="6"/>
    </row>
    <row r="35" spans="1:23" x14ac:dyDescent="0.2">
      <c r="A35" s="6" t="s">
        <v>328</v>
      </c>
      <c r="B35" s="8">
        <v>311</v>
      </c>
      <c r="C35" s="35" t="s">
        <v>25</v>
      </c>
      <c r="D35" s="26">
        <v>59529735.649999999</v>
      </c>
      <c r="E35" s="6"/>
      <c r="F35" s="37">
        <v>52231</v>
      </c>
      <c r="G35" s="26"/>
      <c r="H35" s="37" t="s">
        <v>26</v>
      </c>
      <c r="J35" s="38">
        <v>-6</v>
      </c>
      <c r="K35" s="6"/>
      <c r="L35" s="26">
        <v>1393362</v>
      </c>
      <c r="M35" s="32"/>
      <c r="N35" s="39">
        <v>2.34</v>
      </c>
      <c r="O35" s="6"/>
      <c r="P35" s="28"/>
      <c r="Q35" s="144">
        <v>0</v>
      </c>
      <c r="R35" s="144">
        <v>0</v>
      </c>
      <c r="S35" s="144">
        <f t="shared" si="2"/>
        <v>0</v>
      </c>
      <c r="T35" s="6"/>
      <c r="U35" s="97" t="s">
        <v>320</v>
      </c>
      <c r="V35" s="118">
        <v>0</v>
      </c>
      <c r="W35" s="6"/>
    </row>
    <row r="36" spans="1:23" x14ac:dyDescent="0.2">
      <c r="A36" s="6" t="s">
        <v>328</v>
      </c>
      <c r="B36" s="8">
        <v>312</v>
      </c>
      <c r="C36" s="35" t="s">
        <v>27</v>
      </c>
      <c r="D36" s="26">
        <v>338609787.75999999</v>
      </c>
      <c r="E36" s="6"/>
      <c r="F36" s="37">
        <v>52231</v>
      </c>
      <c r="G36" s="26"/>
      <c r="H36" s="37" t="s">
        <v>28</v>
      </c>
      <c r="J36" s="38">
        <v>-5</v>
      </c>
      <c r="K36" s="6"/>
      <c r="L36" s="26">
        <v>9791222</v>
      </c>
      <c r="M36" s="32"/>
      <c r="N36" s="39">
        <v>2.89</v>
      </c>
      <c r="O36" s="6"/>
      <c r="P36" s="28"/>
      <c r="Q36" s="144">
        <v>0</v>
      </c>
      <c r="R36" s="144">
        <v>0</v>
      </c>
      <c r="S36" s="144">
        <f t="shared" si="2"/>
        <v>0</v>
      </c>
      <c r="T36" s="6"/>
      <c r="U36" s="97" t="s">
        <v>320</v>
      </c>
      <c r="V36" s="118">
        <v>0</v>
      </c>
      <c r="W36" s="6"/>
    </row>
    <row r="37" spans="1:23" x14ac:dyDescent="0.2">
      <c r="A37" s="6" t="s">
        <v>328</v>
      </c>
      <c r="B37" s="8">
        <v>314</v>
      </c>
      <c r="C37" s="35" t="s">
        <v>29</v>
      </c>
      <c r="D37" s="26">
        <v>67254416.969999999</v>
      </c>
      <c r="E37" s="6"/>
      <c r="F37" s="37">
        <v>52231</v>
      </c>
      <c r="G37" s="26"/>
      <c r="H37" s="37" t="s">
        <v>30</v>
      </c>
      <c r="J37" s="38">
        <v>-7</v>
      </c>
      <c r="K37" s="6"/>
      <c r="L37" s="26">
        <v>1916204</v>
      </c>
      <c r="M37" s="32"/>
      <c r="N37" s="39">
        <v>2.85</v>
      </c>
      <c r="O37" s="6"/>
      <c r="P37" s="28"/>
      <c r="Q37" s="144">
        <v>0</v>
      </c>
      <c r="R37" s="144">
        <v>0</v>
      </c>
      <c r="S37" s="144">
        <f t="shared" si="2"/>
        <v>0</v>
      </c>
      <c r="T37" s="6"/>
      <c r="U37" s="97" t="s">
        <v>320</v>
      </c>
      <c r="V37" s="118">
        <v>0</v>
      </c>
      <c r="W37" s="6"/>
    </row>
    <row r="38" spans="1:23" x14ac:dyDescent="0.2">
      <c r="A38" s="6" t="s">
        <v>328</v>
      </c>
      <c r="B38" s="8">
        <v>315</v>
      </c>
      <c r="C38" s="35" t="s">
        <v>31</v>
      </c>
      <c r="D38" s="26">
        <v>66300088.909999996</v>
      </c>
      <c r="E38" s="6"/>
      <c r="F38" s="37">
        <v>52231</v>
      </c>
      <c r="G38" s="26"/>
      <c r="H38" s="37" t="s">
        <v>32</v>
      </c>
      <c r="J38" s="38">
        <v>-5</v>
      </c>
      <c r="K38" s="6"/>
      <c r="L38" s="26">
        <v>1541451</v>
      </c>
      <c r="M38" s="32"/>
      <c r="N38" s="39">
        <v>2.3199999999999998</v>
      </c>
      <c r="O38" s="6"/>
      <c r="P38" s="28"/>
      <c r="Q38" s="144">
        <v>0</v>
      </c>
      <c r="R38" s="144">
        <v>0</v>
      </c>
      <c r="S38" s="144">
        <f t="shared" si="2"/>
        <v>0</v>
      </c>
      <c r="T38" s="6"/>
      <c r="U38" s="97" t="s">
        <v>320</v>
      </c>
      <c r="V38" s="118">
        <v>0</v>
      </c>
      <c r="W38" s="6"/>
    </row>
    <row r="39" spans="1:23" x14ac:dyDescent="0.2">
      <c r="A39" s="6" t="s">
        <v>328</v>
      </c>
      <c r="B39" s="8">
        <v>316</v>
      </c>
      <c r="C39" s="35" t="s">
        <v>33</v>
      </c>
      <c r="D39" s="26">
        <v>4007073.96</v>
      </c>
      <c r="E39" s="6"/>
      <c r="F39" s="37">
        <v>52231</v>
      </c>
      <c r="G39" s="26"/>
      <c r="H39" s="37" t="s">
        <v>34</v>
      </c>
      <c r="J39" s="38">
        <v>-7</v>
      </c>
      <c r="K39" s="6"/>
      <c r="L39" s="26">
        <v>132640</v>
      </c>
      <c r="M39" s="32"/>
      <c r="N39" s="39">
        <v>3.31</v>
      </c>
      <c r="O39" s="6"/>
      <c r="P39" s="28"/>
      <c r="Q39" s="144">
        <v>0</v>
      </c>
      <c r="R39" s="144">
        <v>0</v>
      </c>
      <c r="S39" s="144">
        <f t="shared" si="2"/>
        <v>0</v>
      </c>
      <c r="T39" s="6"/>
      <c r="U39" s="97" t="s">
        <v>320</v>
      </c>
      <c r="V39" s="118">
        <v>0</v>
      </c>
      <c r="W39" s="6"/>
    </row>
    <row r="40" spans="1:23" x14ac:dyDescent="0.2">
      <c r="B40" s="8"/>
      <c r="C40" s="70" t="s">
        <v>40</v>
      </c>
      <c r="D40" s="27">
        <f>SUM(D34:D39)</f>
        <v>536902995.10000002</v>
      </c>
      <c r="E40" s="40"/>
      <c r="F40" s="71"/>
      <c r="G40" s="26"/>
      <c r="J40" s="66"/>
      <c r="K40" s="40"/>
      <c r="L40" s="27">
        <f>SUM(L34:L39)</f>
        <v>14809596</v>
      </c>
      <c r="M40" s="32"/>
      <c r="N40" s="33">
        <v>2.76</v>
      </c>
      <c r="O40" s="6"/>
      <c r="P40" s="28"/>
      <c r="Q40" s="146">
        <v>0</v>
      </c>
      <c r="R40" s="146">
        <v>0</v>
      </c>
      <c r="S40" s="146">
        <f t="shared" si="2"/>
        <v>0</v>
      </c>
      <c r="T40" s="6"/>
      <c r="U40" s="6"/>
      <c r="V40" s="6"/>
      <c r="W40" s="6"/>
    </row>
    <row r="41" spans="1:23" x14ac:dyDescent="0.2">
      <c r="B41" s="8"/>
      <c r="C41" s="35"/>
      <c r="E41" s="6"/>
      <c r="F41" s="44"/>
      <c r="G41" s="28"/>
      <c r="J41" s="66"/>
      <c r="K41" s="6"/>
      <c r="L41" s="28"/>
      <c r="M41" s="32"/>
      <c r="N41" s="33"/>
      <c r="O41" s="6"/>
      <c r="P41" s="28"/>
      <c r="Q41" s="97"/>
      <c r="R41" s="97"/>
      <c r="S41" s="97"/>
      <c r="T41" s="6"/>
      <c r="U41" s="6"/>
      <c r="V41" s="6"/>
      <c r="W41" s="6"/>
    </row>
    <row r="42" spans="1:23" x14ac:dyDescent="0.2">
      <c r="B42" s="8"/>
      <c r="C42" s="34" t="s">
        <v>41</v>
      </c>
      <c r="E42" s="6"/>
      <c r="F42" s="44"/>
      <c r="G42" s="28"/>
      <c r="J42" s="66"/>
      <c r="K42" s="6"/>
      <c r="L42" s="28"/>
      <c r="M42" s="32"/>
      <c r="N42" s="33"/>
      <c r="O42" s="6"/>
      <c r="P42" s="28"/>
      <c r="Q42" s="97"/>
      <c r="R42" s="97"/>
      <c r="S42" s="97"/>
      <c r="T42" s="6"/>
      <c r="U42" s="6"/>
      <c r="V42" s="6"/>
      <c r="W42" s="6"/>
    </row>
    <row r="43" spans="1:23" x14ac:dyDescent="0.2">
      <c r="B43" s="8">
        <v>311</v>
      </c>
      <c r="C43" s="35" t="s">
        <v>25</v>
      </c>
      <c r="D43" s="26">
        <v>58645567.130000003</v>
      </c>
      <c r="E43" s="6"/>
      <c r="F43" s="37">
        <v>53692</v>
      </c>
      <c r="G43" s="26"/>
      <c r="H43" s="37" t="s">
        <v>26</v>
      </c>
      <c r="J43" s="38">
        <v>-6</v>
      </c>
      <c r="K43" s="6"/>
      <c r="L43" s="26">
        <v>1102381</v>
      </c>
      <c r="M43" s="32"/>
      <c r="N43" s="39">
        <v>1.88</v>
      </c>
      <c r="O43" s="6"/>
      <c r="P43" s="26">
        <v>140687</v>
      </c>
      <c r="Q43" s="144">
        <v>0</v>
      </c>
      <c r="R43" s="144">
        <f>+P43*V43</f>
        <v>31288.292317502917</v>
      </c>
      <c r="S43" s="144">
        <f t="shared" ref="S43:S49" si="3">SUM(Q43:R43)</f>
        <v>31288.292317502917</v>
      </c>
      <c r="T43" s="6"/>
      <c r="U43" s="75" t="s">
        <v>316</v>
      </c>
      <c r="V43" s="76">
        <v>0.22239647101368937</v>
      </c>
      <c r="W43" s="6"/>
    </row>
    <row r="44" spans="1:23" x14ac:dyDescent="0.2">
      <c r="B44" s="8">
        <v>312</v>
      </c>
      <c r="C44" s="35" t="s">
        <v>27</v>
      </c>
      <c r="D44" s="26">
        <v>117788667.31</v>
      </c>
      <c r="E44" s="6"/>
      <c r="F44" s="37">
        <v>53692</v>
      </c>
      <c r="G44" s="26"/>
      <c r="H44" s="37" t="s">
        <v>28</v>
      </c>
      <c r="J44" s="38">
        <v>-6</v>
      </c>
      <c r="K44" s="6"/>
      <c r="L44" s="26">
        <v>2634729</v>
      </c>
      <c r="M44" s="32"/>
      <c r="N44" s="39">
        <v>2.2400000000000002</v>
      </c>
      <c r="O44" s="6"/>
      <c r="P44" s="26">
        <v>242471</v>
      </c>
      <c r="Q44" s="144">
        <v>0</v>
      </c>
      <c r="R44" s="144">
        <f t="shared" ref="R44:R48" si="4">+P44*V44</f>
        <v>53924.694723160275</v>
      </c>
      <c r="S44" s="144">
        <f t="shared" si="3"/>
        <v>53924.694723160275</v>
      </c>
      <c r="T44" s="6"/>
      <c r="U44" s="75" t="s">
        <v>316</v>
      </c>
      <c r="V44" s="76">
        <v>0.22239647101368937</v>
      </c>
      <c r="W44" s="6"/>
    </row>
    <row r="45" spans="1:23" x14ac:dyDescent="0.2">
      <c r="B45" s="8">
        <v>314</v>
      </c>
      <c r="C45" s="35" t="s">
        <v>29</v>
      </c>
      <c r="D45" s="26">
        <v>34006214.119999997</v>
      </c>
      <c r="E45" s="6"/>
      <c r="F45" s="37">
        <v>53692</v>
      </c>
      <c r="G45" s="26"/>
      <c r="H45" s="37" t="s">
        <v>30</v>
      </c>
      <c r="J45" s="38">
        <v>-8</v>
      </c>
      <c r="K45" s="6"/>
      <c r="L45" s="26">
        <v>889007</v>
      </c>
      <c r="M45" s="32"/>
      <c r="N45" s="39">
        <v>2.61</v>
      </c>
      <c r="O45" s="6"/>
      <c r="P45" s="26">
        <v>67063</v>
      </c>
      <c r="Q45" s="144">
        <v>0</v>
      </c>
      <c r="R45" s="144">
        <f t="shared" si="4"/>
        <v>14914.574535591049</v>
      </c>
      <c r="S45" s="144">
        <f t="shared" si="3"/>
        <v>14914.574535591049</v>
      </c>
      <c r="T45" s="6"/>
      <c r="U45" s="75" t="s">
        <v>316</v>
      </c>
      <c r="V45" s="76">
        <v>0.22239647101368937</v>
      </c>
      <c r="W45" s="6"/>
    </row>
    <row r="46" spans="1:23" x14ac:dyDescent="0.2">
      <c r="B46" s="8">
        <v>315</v>
      </c>
      <c r="C46" s="35" t="s">
        <v>31</v>
      </c>
      <c r="D46" s="26">
        <v>8893886.2200000007</v>
      </c>
      <c r="E46" s="6"/>
      <c r="F46" s="37">
        <v>53692</v>
      </c>
      <c r="G46" s="26"/>
      <c r="H46" s="37" t="s">
        <v>32</v>
      </c>
      <c r="J46" s="38">
        <v>-5</v>
      </c>
      <c r="K46" s="6"/>
      <c r="L46" s="26">
        <v>162961</v>
      </c>
      <c r="M46" s="32"/>
      <c r="N46" s="39">
        <v>1.83</v>
      </c>
      <c r="O46" s="6"/>
      <c r="P46" s="26">
        <v>29239</v>
      </c>
      <c r="Q46" s="144">
        <v>0</v>
      </c>
      <c r="R46" s="144">
        <f t="shared" si="4"/>
        <v>6502.6504159692631</v>
      </c>
      <c r="S46" s="144">
        <f t="shared" si="3"/>
        <v>6502.6504159692631</v>
      </c>
      <c r="T46" s="6"/>
      <c r="U46" s="75" t="s">
        <v>316</v>
      </c>
      <c r="V46" s="76">
        <v>0.22239647101368937</v>
      </c>
      <c r="W46" s="6"/>
    </row>
    <row r="47" spans="1:23" x14ac:dyDescent="0.2">
      <c r="B47" s="8">
        <v>316</v>
      </c>
      <c r="C47" s="35" t="s">
        <v>33</v>
      </c>
      <c r="D47" s="26">
        <v>2124534.92</v>
      </c>
      <c r="E47" s="6"/>
      <c r="F47" s="37">
        <v>53692</v>
      </c>
      <c r="G47" s="26"/>
      <c r="H47" s="37" t="s">
        <v>34</v>
      </c>
      <c r="J47" s="38">
        <v>-7</v>
      </c>
      <c r="K47" s="6"/>
      <c r="L47" s="26">
        <v>61662</v>
      </c>
      <c r="M47" s="32"/>
      <c r="N47" s="39">
        <v>2.9</v>
      </c>
      <c r="O47" s="6"/>
      <c r="P47" s="26">
        <v>6441</v>
      </c>
      <c r="Q47" s="144">
        <v>0</v>
      </c>
      <c r="R47" s="144">
        <f t="shared" si="4"/>
        <v>1432.4556697991732</v>
      </c>
      <c r="S47" s="144">
        <f t="shared" si="3"/>
        <v>1432.4556697991732</v>
      </c>
      <c r="T47" s="6"/>
      <c r="U47" s="75" t="s">
        <v>316</v>
      </c>
      <c r="V47" s="76">
        <v>0.22239647101368937</v>
      </c>
      <c r="W47" s="6"/>
    </row>
    <row r="48" spans="1:23" x14ac:dyDescent="0.2">
      <c r="B48" s="8"/>
      <c r="C48" s="35" t="s">
        <v>35</v>
      </c>
      <c r="D48" s="26"/>
      <c r="E48" s="6"/>
      <c r="F48" s="37"/>
      <c r="G48" s="26"/>
      <c r="H48" s="37"/>
      <c r="J48" s="38"/>
      <c r="K48" s="6"/>
      <c r="L48" s="26">
        <v>-2293038.2999999998</v>
      </c>
      <c r="M48" s="32"/>
      <c r="N48" s="39"/>
      <c r="O48" s="6"/>
      <c r="P48" s="26">
        <v>-2293038.2999999998</v>
      </c>
      <c r="Q48" s="144">
        <v>0</v>
      </c>
      <c r="R48" s="144">
        <f t="shared" si="4"/>
        <v>-509963.62581922952</v>
      </c>
      <c r="S48" s="144">
        <f t="shared" si="3"/>
        <v>-509963.62581922952</v>
      </c>
      <c r="T48" s="6"/>
      <c r="U48" s="75" t="s">
        <v>316</v>
      </c>
      <c r="V48" s="76">
        <v>0.22239647101368937</v>
      </c>
      <c r="W48" s="6"/>
    </row>
    <row r="49" spans="1:23" x14ac:dyDescent="0.2">
      <c r="B49" s="8"/>
      <c r="C49" s="70" t="s">
        <v>42</v>
      </c>
      <c r="D49" s="27">
        <f>SUM(D43:D48)</f>
        <v>221458869.69999999</v>
      </c>
      <c r="E49" s="40"/>
      <c r="F49" s="71"/>
      <c r="G49" s="26"/>
      <c r="J49" s="66"/>
      <c r="K49" s="40"/>
      <c r="L49" s="27">
        <f>SUM(L43:L48)</f>
        <v>2557701.7000000002</v>
      </c>
      <c r="M49" s="32"/>
      <c r="N49" s="33">
        <v>1.1499999999999999</v>
      </c>
      <c r="O49" s="6"/>
      <c r="P49" s="27">
        <f>SUM(P43:P48)</f>
        <v>-1807137.2999999998</v>
      </c>
      <c r="Q49" s="146">
        <v>0</v>
      </c>
      <c r="R49" s="146">
        <f>SUM(R43:R48)</f>
        <v>-401900.95815720683</v>
      </c>
      <c r="S49" s="146">
        <f t="shared" si="3"/>
        <v>-401900.95815720683</v>
      </c>
      <c r="T49" s="6"/>
      <c r="U49" s="6"/>
      <c r="V49" s="6"/>
      <c r="W49" s="6"/>
    </row>
    <row r="50" spans="1:23" x14ac:dyDescent="0.2">
      <c r="B50" s="8"/>
      <c r="C50" s="35"/>
      <c r="E50" s="6"/>
      <c r="F50" s="44"/>
      <c r="G50" s="28"/>
      <c r="J50" s="66"/>
      <c r="K50" s="6"/>
      <c r="L50" s="28"/>
      <c r="M50" s="32"/>
      <c r="N50" s="33"/>
      <c r="O50" s="6"/>
      <c r="P50" s="28"/>
      <c r="Q50" s="28"/>
      <c r="R50" s="28"/>
      <c r="S50" s="28"/>
      <c r="T50" s="6"/>
      <c r="U50" s="6"/>
      <c r="V50" s="6"/>
      <c r="W50" s="6"/>
    </row>
    <row r="51" spans="1:23" x14ac:dyDescent="0.2">
      <c r="B51" s="8"/>
      <c r="C51" s="34" t="s">
        <v>43</v>
      </c>
      <c r="E51" s="6"/>
      <c r="F51" s="44"/>
      <c r="G51" s="28"/>
      <c r="J51" s="66"/>
      <c r="K51" s="6"/>
      <c r="L51" s="28"/>
      <c r="M51" s="32"/>
      <c r="N51" s="33"/>
      <c r="O51" s="6"/>
      <c r="P51" s="28"/>
      <c r="Q51" s="28"/>
      <c r="R51" s="28"/>
      <c r="S51" s="28"/>
      <c r="T51" s="6"/>
      <c r="U51" s="6"/>
      <c r="V51" s="6"/>
      <c r="W51" s="6"/>
    </row>
    <row r="52" spans="1:23" x14ac:dyDescent="0.2">
      <c r="A52" s="6" t="s">
        <v>328</v>
      </c>
      <c r="B52" s="8">
        <v>311</v>
      </c>
      <c r="C52" s="35" t="s">
        <v>25</v>
      </c>
      <c r="D52" s="26">
        <v>36504160.200000003</v>
      </c>
      <c r="E52" s="6"/>
      <c r="F52" s="37">
        <v>49309</v>
      </c>
      <c r="G52" s="26"/>
      <c r="H52" s="37" t="s">
        <v>26</v>
      </c>
      <c r="J52" s="38">
        <v>-6</v>
      </c>
      <c r="K52" s="6"/>
      <c r="L52" s="26">
        <v>771491</v>
      </c>
      <c r="M52" s="32"/>
      <c r="N52" s="39">
        <v>2.11</v>
      </c>
      <c r="O52" s="6"/>
      <c r="P52" s="28"/>
      <c r="Q52" s="144">
        <v>0</v>
      </c>
      <c r="R52" s="144">
        <v>0</v>
      </c>
      <c r="S52" s="144">
        <f>SUM(Q52:R52)</f>
        <v>0</v>
      </c>
      <c r="T52" s="6"/>
      <c r="U52" s="97" t="s">
        <v>320</v>
      </c>
      <c r="V52" s="118">
        <v>0</v>
      </c>
      <c r="W52" s="6"/>
    </row>
    <row r="53" spans="1:23" x14ac:dyDescent="0.2">
      <c r="A53" s="6" t="s">
        <v>328</v>
      </c>
      <c r="B53" s="8">
        <v>312</v>
      </c>
      <c r="C53" s="35" t="s">
        <v>27</v>
      </c>
      <c r="D53" s="26">
        <v>102174076.66</v>
      </c>
      <c r="E53" s="6"/>
      <c r="F53" s="37">
        <v>49309</v>
      </c>
      <c r="G53" s="26"/>
      <c r="H53" s="37" t="s">
        <v>28</v>
      </c>
      <c r="J53" s="38">
        <v>-5</v>
      </c>
      <c r="K53" s="6"/>
      <c r="L53" s="26">
        <v>3068989</v>
      </c>
      <c r="M53" s="32"/>
      <c r="N53" s="39">
        <v>3</v>
      </c>
      <c r="O53" s="6"/>
      <c r="P53" s="28"/>
      <c r="Q53" s="144">
        <v>0</v>
      </c>
      <c r="R53" s="144">
        <v>0</v>
      </c>
      <c r="S53" s="144">
        <f t="shared" ref="S53:S57" si="5">SUM(Q53:R53)</f>
        <v>0</v>
      </c>
      <c r="T53" s="6"/>
      <c r="U53" s="97" t="s">
        <v>320</v>
      </c>
      <c r="V53" s="118">
        <v>0</v>
      </c>
      <c r="W53" s="6"/>
    </row>
    <row r="54" spans="1:23" x14ac:dyDescent="0.2">
      <c r="A54" s="6" t="s">
        <v>328</v>
      </c>
      <c r="B54" s="8">
        <v>314</v>
      </c>
      <c r="C54" s="35" t="s">
        <v>29</v>
      </c>
      <c r="D54" s="26">
        <v>27213964.859999999</v>
      </c>
      <c r="E54" s="6"/>
      <c r="F54" s="37">
        <v>49309</v>
      </c>
      <c r="G54" s="26"/>
      <c r="H54" s="37" t="s">
        <v>30</v>
      </c>
      <c r="J54" s="38">
        <v>-7</v>
      </c>
      <c r="K54" s="6"/>
      <c r="L54" s="26">
        <v>953201</v>
      </c>
      <c r="M54" s="32"/>
      <c r="N54" s="39">
        <v>3.5</v>
      </c>
      <c r="O54" s="6"/>
      <c r="P54" s="28"/>
      <c r="Q54" s="144">
        <v>0</v>
      </c>
      <c r="R54" s="144">
        <v>0</v>
      </c>
      <c r="S54" s="144">
        <f t="shared" si="5"/>
        <v>0</v>
      </c>
      <c r="T54" s="6"/>
      <c r="U54" s="97" t="s">
        <v>320</v>
      </c>
      <c r="V54" s="118">
        <v>0</v>
      </c>
      <c r="W54" s="6"/>
    </row>
    <row r="55" spans="1:23" x14ac:dyDescent="0.2">
      <c r="A55" s="6" t="s">
        <v>328</v>
      </c>
      <c r="B55" s="8">
        <v>315</v>
      </c>
      <c r="C55" s="35" t="s">
        <v>31</v>
      </c>
      <c r="D55" s="26">
        <v>16744309.76</v>
      </c>
      <c r="E55" s="6"/>
      <c r="F55" s="37">
        <v>49309</v>
      </c>
      <c r="G55" s="26"/>
      <c r="H55" s="37" t="s">
        <v>32</v>
      </c>
      <c r="J55" s="38">
        <v>-5</v>
      </c>
      <c r="K55" s="6"/>
      <c r="L55" s="26">
        <v>341644</v>
      </c>
      <c r="M55" s="32"/>
      <c r="N55" s="39">
        <v>2.04</v>
      </c>
      <c r="O55" s="6"/>
      <c r="P55" s="28"/>
      <c r="Q55" s="144">
        <v>0</v>
      </c>
      <c r="R55" s="144">
        <v>0</v>
      </c>
      <c r="S55" s="144">
        <f t="shared" si="5"/>
        <v>0</v>
      </c>
      <c r="T55" s="6"/>
      <c r="U55" s="97" t="s">
        <v>320</v>
      </c>
      <c r="V55" s="118">
        <v>0</v>
      </c>
      <c r="W55" s="6"/>
    </row>
    <row r="56" spans="1:23" x14ac:dyDescent="0.2">
      <c r="A56" s="6" t="s">
        <v>328</v>
      </c>
      <c r="B56" s="8">
        <v>316</v>
      </c>
      <c r="C56" s="35" t="s">
        <v>33</v>
      </c>
      <c r="D56" s="26">
        <v>1646012.04</v>
      </c>
      <c r="E56" s="6"/>
      <c r="F56" s="37">
        <v>49309</v>
      </c>
      <c r="G56" s="26"/>
      <c r="H56" s="37" t="s">
        <v>34</v>
      </c>
      <c r="J56" s="38">
        <v>-7</v>
      </c>
      <c r="K56" s="6"/>
      <c r="L56" s="26">
        <v>51273</v>
      </c>
      <c r="M56" s="32"/>
      <c r="N56" s="39">
        <v>3.11</v>
      </c>
      <c r="O56" s="6"/>
      <c r="P56" s="28"/>
      <c r="Q56" s="144">
        <v>0</v>
      </c>
      <c r="R56" s="144">
        <v>0</v>
      </c>
      <c r="S56" s="144">
        <f t="shared" si="5"/>
        <v>0</v>
      </c>
      <c r="T56" s="6"/>
      <c r="U56" s="97" t="s">
        <v>320</v>
      </c>
      <c r="V56" s="118">
        <v>0</v>
      </c>
      <c r="W56" s="6"/>
    </row>
    <row r="57" spans="1:23" x14ac:dyDescent="0.2">
      <c r="B57" s="8"/>
      <c r="C57" s="70" t="s">
        <v>44</v>
      </c>
      <c r="D57" s="27">
        <f>SUM(D52:D56)</f>
        <v>184282523.52000001</v>
      </c>
      <c r="E57" s="40"/>
      <c r="F57" s="71"/>
      <c r="G57" s="26"/>
      <c r="J57" s="66"/>
      <c r="K57" s="40"/>
      <c r="L57" s="27">
        <f>SUM(L52:L56)</f>
        <v>5186598</v>
      </c>
      <c r="M57" s="32"/>
      <c r="N57" s="33">
        <v>2.81</v>
      </c>
      <c r="O57" s="6"/>
      <c r="P57" s="28"/>
      <c r="Q57" s="146">
        <v>0</v>
      </c>
      <c r="R57" s="146">
        <v>0</v>
      </c>
      <c r="S57" s="146">
        <f t="shared" si="5"/>
        <v>0</v>
      </c>
      <c r="T57" s="6"/>
      <c r="U57" s="97"/>
      <c r="V57" s="97"/>
      <c r="W57" s="6"/>
    </row>
    <row r="58" spans="1:23" x14ac:dyDescent="0.2">
      <c r="B58" s="8"/>
      <c r="C58" s="35"/>
      <c r="E58" s="6"/>
      <c r="F58" s="44"/>
      <c r="G58" s="28"/>
      <c r="J58" s="66"/>
      <c r="K58" s="6"/>
      <c r="L58" s="28"/>
      <c r="M58" s="32"/>
      <c r="N58" s="33"/>
      <c r="O58" s="6"/>
      <c r="P58" s="28"/>
      <c r="Q58" s="97"/>
      <c r="R58" s="97"/>
      <c r="S58" s="97"/>
      <c r="T58" s="6"/>
      <c r="U58" s="97"/>
      <c r="V58" s="97"/>
      <c r="W58" s="6"/>
    </row>
    <row r="59" spans="1:23" x14ac:dyDescent="0.2">
      <c r="B59" s="8"/>
      <c r="C59" s="34" t="s">
        <v>45</v>
      </c>
      <c r="E59" s="6"/>
      <c r="F59" s="44"/>
      <c r="G59" s="28"/>
      <c r="J59" s="66"/>
      <c r="K59" s="6"/>
      <c r="L59" s="28"/>
      <c r="M59" s="32"/>
      <c r="N59" s="33"/>
      <c r="O59" s="6"/>
      <c r="P59" s="28"/>
      <c r="Q59" s="97"/>
      <c r="R59" s="97"/>
      <c r="S59" s="97"/>
      <c r="T59" s="6"/>
      <c r="U59" s="97"/>
      <c r="V59" s="97"/>
      <c r="W59" s="6"/>
    </row>
    <row r="60" spans="1:23" x14ac:dyDescent="0.2">
      <c r="A60" s="6" t="s">
        <v>328</v>
      </c>
      <c r="B60" s="8">
        <v>310.2</v>
      </c>
      <c r="C60" s="35" t="s">
        <v>23</v>
      </c>
      <c r="D60" s="26">
        <v>99970.26</v>
      </c>
      <c r="E60" s="6"/>
      <c r="F60" s="37">
        <v>46752</v>
      </c>
      <c r="G60" s="26"/>
      <c r="H60" s="37" t="s">
        <v>24</v>
      </c>
      <c r="J60" s="38">
        <v>0</v>
      </c>
      <c r="K60" s="6"/>
      <c r="L60" s="26">
        <v>2304</v>
      </c>
      <c r="M60" s="32"/>
      <c r="N60" s="39">
        <v>2.2999999999999998</v>
      </c>
      <c r="O60" s="6"/>
      <c r="P60" s="28"/>
      <c r="Q60" s="144">
        <v>0</v>
      </c>
      <c r="R60" s="144">
        <v>0</v>
      </c>
      <c r="S60" s="144">
        <f t="shared" ref="S60:S66" si="6">SUM(Q60:R60)</f>
        <v>0</v>
      </c>
      <c r="T60" s="6"/>
      <c r="U60" s="97" t="s">
        <v>320</v>
      </c>
      <c r="V60" s="118">
        <v>0</v>
      </c>
      <c r="W60" s="6"/>
    </row>
    <row r="61" spans="1:23" x14ac:dyDescent="0.2">
      <c r="A61" s="6" t="s">
        <v>328</v>
      </c>
      <c r="B61" s="8">
        <v>311</v>
      </c>
      <c r="C61" s="35" t="s">
        <v>25</v>
      </c>
      <c r="D61" s="26">
        <v>151253466.81</v>
      </c>
      <c r="E61" s="6"/>
      <c r="F61" s="37">
        <v>46752</v>
      </c>
      <c r="G61" s="26"/>
      <c r="H61" s="37" t="s">
        <v>26</v>
      </c>
      <c r="J61" s="38">
        <v>-4</v>
      </c>
      <c r="K61" s="6"/>
      <c r="L61" s="26">
        <v>8412996</v>
      </c>
      <c r="M61" s="32"/>
      <c r="N61" s="39">
        <v>5.56</v>
      </c>
      <c r="O61" s="6"/>
      <c r="P61" s="28"/>
      <c r="Q61" s="144">
        <v>0</v>
      </c>
      <c r="R61" s="144">
        <v>0</v>
      </c>
      <c r="S61" s="144">
        <f t="shared" si="6"/>
        <v>0</v>
      </c>
      <c r="T61" s="6"/>
      <c r="U61" s="97" t="s">
        <v>320</v>
      </c>
      <c r="V61" s="118">
        <v>0</v>
      </c>
      <c r="W61" s="6"/>
    </row>
    <row r="62" spans="1:23" x14ac:dyDescent="0.2">
      <c r="A62" s="6" t="s">
        <v>328</v>
      </c>
      <c r="B62" s="8">
        <v>312</v>
      </c>
      <c r="C62" s="35" t="s">
        <v>27</v>
      </c>
      <c r="D62" s="26">
        <v>688471036.60000002</v>
      </c>
      <c r="E62" s="6"/>
      <c r="F62" s="37">
        <v>46752</v>
      </c>
      <c r="G62" s="26"/>
      <c r="H62" s="37" t="s">
        <v>28</v>
      </c>
      <c r="J62" s="38">
        <v>-4</v>
      </c>
      <c r="K62" s="6"/>
      <c r="L62" s="26">
        <v>39169525</v>
      </c>
      <c r="M62" s="32"/>
      <c r="N62" s="39">
        <v>5.69</v>
      </c>
      <c r="O62" s="6"/>
      <c r="P62" s="28"/>
      <c r="Q62" s="144">
        <v>0</v>
      </c>
      <c r="R62" s="144">
        <v>0</v>
      </c>
      <c r="S62" s="144">
        <f t="shared" si="6"/>
        <v>0</v>
      </c>
      <c r="T62" s="6"/>
      <c r="U62" s="97" t="s">
        <v>320</v>
      </c>
      <c r="V62" s="118">
        <v>0</v>
      </c>
      <c r="W62" s="6"/>
    </row>
    <row r="63" spans="1:23" x14ac:dyDescent="0.2">
      <c r="A63" s="6" t="s">
        <v>328</v>
      </c>
      <c r="B63" s="8">
        <v>314</v>
      </c>
      <c r="C63" s="35" t="s">
        <v>29</v>
      </c>
      <c r="D63" s="26">
        <v>98128001.579999998</v>
      </c>
      <c r="E63" s="6"/>
      <c r="F63" s="37">
        <v>46752</v>
      </c>
      <c r="G63" s="26"/>
      <c r="H63" s="37" t="s">
        <v>30</v>
      </c>
      <c r="J63" s="38">
        <v>-5</v>
      </c>
      <c r="K63" s="6"/>
      <c r="L63" s="26">
        <v>4731860</v>
      </c>
      <c r="M63" s="32"/>
      <c r="N63" s="39">
        <v>4.82</v>
      </c>
      <c r="O63" s="6"/>
      <c r="P63" s="28"/>
      <c r="Q63" s="144">
        <v>0</v>
      </c>
      <c r="R63" s="144">
        <v>0</v>
      </c>
      <c r="S63" s="144">
        <f t="shared" si="6"/>
        <v>0</v>
      </c>
      <c r="T63" s="6"/>
      <c r="U63" s="97" t="s">
        <v>320</v>
      </c>
      <c r="V63" s="118">
        <v>0</v>
      </c>
      <c r="W63" s="6"/>
    </row>
    <row r="64" spans="1:23" x14ac:dyDescent="0.2">
      <c r="A64" s="6" t="s">
        <v>328</v>
      </c>
      <c r="B64" s="8">
        <v>315</v>
      </c>
      <c r="C64" s="35" t="s">
        <v>31</v>
      </c>
      <c r="D64" s="26">
        <v>60114470.640000001</v>
      </c>
      <c r="E64" s="6"/>
      <c r="F64" s="37">
        <v>46752</v>
      </c>
      <c r="G64" s="26"/>
      <c r="H64" s="37" t="s">
        <v>32</v>
      </c>
      <c r="J64" s="38">
        <v>-3</v>
      </c>
      <c r="K64" s="6"/>
      <c r="L64" s="26">
        <v>3410792</v>
      </c>
      <c r="M64" s="32"/>
      <c r="N64" s="39">
        <v>5.67</v>
      </c>
      <c r="O64" s="6"/>
      <c r="P64" s="28"/>
      <c r="Q64" s="144">
        <v>0</v>
      </c>
      <c r="R64" s="144">
        <v>0</v>
      </c>
      <c r="S64" s="144">
        <f t="shared" si="6"/>
        <v>0</v>
      </c>
      <c r="T64" s="6"/>
      <c r="U64" s="97" t="s">
        <v>320</v>
      </c>
      <c r="V64" s="118">
        <v>0</v>
      </c>
      <c r="W64" s="6"/>
    </row>
    <row r="65" spans="1:23" x14ac:dyDescent="0.2">
      <c r="A65" s="6" t="s">
        <v>328</v>
      </c>
      <c r="B65" s="8">
        <v>316</v>
      </c>
      <c r="C65" s="35" t="s">
        <v>33</v>
      </c>
      <c r="D65" s="26">
        <v>8382702.8399999999</v>
      </c>
      <c r="E65" s="6"/>
      <c r="F65" s="37">
        <v>46752</v>
      </c>
      <c r="G65" s="26"/>
      <c r="H65" s="37" t="s">
        <v>34</v>
      </c>
      <c r="J65" s="38">
        <v>-4</v>
      </c>
      <c r="K65" s="6"/>
      <c r="L65" s="26">
        <v>505764</v>
      </c>
      <c r="M65" s="32"/>
      <c r="N65" s="39">
        <v>6.03</v>
      </c>
      <c r="O65" s="6"/>
      <c r="P65" s="28"/>
      <c r="Q65" s="144">
        <v>0</v>
      </c>
      <c r="R65" s="144">
        <v>0</v>
      </c>
      <c r="S65" s="144">
        <f t="shared" si="6"/>
        <v>0</v>
      </c>
      <c r="T65" s="6"/>
      <c r="U65" s="97" t="s">
        <v>320</v>
      </c>
      <c r="V65" s="118">
        <v>0</v>
      </c>
      <c r="W65" s="6"/>
    </row>
    <row r="66" spans="1:23" x14ac:dyDescent="0.2">
      <c r="B66" s="8"/>
      <c r="C66" s="70" t="s">
        <v>46</v>
      </c>
      <c r="D66" s="27">
        <f>SUM(D60:D65)</f>
        <v>1006449648.7300001</v>
      </c>
      <c r="E66" s="40"/>
      <c r="F66" s="71"/>
      <c r="G66" s="26"/>
      <c r="J66" s="66"/>
      <c r="K66" s="40"/>
      <c r="L66" s="27">
        <f>SUM(L60:L65)</f>
        <v>56233241</v>
      </c>
      <c r="M66" s="32"/>
      <c r="N66" s="33">
        <v>5.59</v>
      </c>
      <c r="O66" s="6"/>
      <c r="P66" s="28"/>
      <c r="Q66" s="146">
        <v>0</v>
      </c>
      <c r="R66" s="146">
        <v>0</v>
      </c>
      <c r="S66" s="146">
        <f t="shared" si="6"/>
        <v>0</v>
      </c>
      <c r="T66" s="6"/>
      <c r="U66" s="97"/>
      <c r="V66" s="97"/>
      <c r="W66" s="6"/>
    </row>
    <row r="67" spans="1:23" x14ac:dyDescent="0.2">
      <c r="B67" s="8"/>
      <c r="C67" s="35"/>
      <c r="E67" s="6"/>
      <c r="F67" s="44"/>
      <c r="G67" s="28"/>
      <c r="J67" s="66"/>
      <c r="K67" s="6"/>
      <c r="L67" s="28"/>
      <c r="M67" s="32"/>
      <c r="N67" s="33"/>
      <c r="O67" s="6"/>
      <c r="P67" s="28"/>
      <c r="Q67" s="97"/>
      <c r="R67" s="97"/>
      <c r="S67" s="97"/>
      <c r="T67" s="6"/>
      <c r="U67" s="97"/>
      <c r="V67" s="97"/>
      <c r="W67" s="6"/>
    </row>
    <row r="68" spans="1:23" x14ac:dyDescent="0.2">
      <c r="B68" s="8"/>
      <c r="C68" s="34" t="s">
        <v>47</v>
      </c>
      <c r="E68" s="6"/>
      <c r="F68" s="44"/>
      <c r="G68" s="28"/>
      <c r="J68" s="66"/>
      <c r="K68" s="6"/>
      <c r="L68" s="28"/>
      <c r="M68" s="32"/>
      <c r="N68" s="33"/>
      <c r="O68" s="6"/>
      <c r="P68" s="28"/>
      <c r="Q68" s="97"/>
      <c r="R68" s="97"/>
      <c r="S68" s="97"/>
      <c r="T68" s="6"/>
      <c r="U68" s="97"/>
      <c r="V68" s="97"/>
      <c r="W68" s="6"/>
    </row>
    <row r="69" spans="1:23" x14ac:dyDescent="0.2">
      <c r="A69" s="6" t="s">
        <v>328</v>
      </c>
      <c r="B69" s="8">
        <v>311</v>
      </c>
      <c r="C69" s="35" t="s">
        <v>25</v>
      </c>
      <c r="D69" s="26">
        <v>15146477.800000001</v>
      </c>
      <c r="E69" s="6"/>
      <c r="F69" s="37">
        <v>48579</v>
      </c>
      <c r="G69" s="26"/>
      <c r="H69" s="37" t="s">
        <v>26</v>
      </c>
      <c r="J69" s="38">
        <v>-15</v>
      </c>
      <c r="K69" s="6"/>
      <c r="L69" s="26">
        <v>305566</v>
      </c>
      <c r="M69" s="32"/>
      <c r="N69" s="39">
        <v>2.02</v>
      </c>
      <c r="O69" s="6"/>
      <c r="P69" s="28"/>
      <c r="Q69" s="144">
        <v>0</v>
      </c>
      <c r="R69" s="144">
        <v>0</v>
      </c>
      <c r="S69" s="144">
        <f t="shared" ref="S69:S75" si="7">SUM(Q69:R69)</f>
        <v>0</v>
      </c>
      <c r="T69" s="6"/>
      <c r="U69" s="97" t="s">
        <v>320</v>
      </c>
      <c r="V69" s="118">
        <v>0</v>
      </c>
      <c r="W69" s="6"/>
    </row>
    <row r="70" spans="1:23" x14ac:dyDescent="0.2">
      <c r="A70" s="6" t="s">
        <v>328</v>
      </c>
      <c r="B70" s="8">
        <v>312</v>
      </c>
      <c r="C70" s="35" t="s">
        <v>27</v>
      </c>
      <c r="D70" s="26">
        <v>37667118.149999999</v>
      </c>
      <c r="E70" s="6"/>
      <c r="F70" s="37">
        <v>48579</v>
      </c>
      <c r="G70" s="26"/>
      <c r="H70" s="37" t="s">
        <v>28</v>
      </c>
      <c r="J70" s="38">
        <v>-13</v>
      </c>
      <c r="K70" s="6"/>
      <c r="L70" s="26">
        <v>837698</v>
      </c>
      <c r="M70" s="32"/>
      <c r="N70" s="39">
        <v>2.2200000000000002</v>
      </c>
      <c r="O70" s="6"/>
      <c r="P70" s="28"/>
      <c r="Q70" s="144">
        <v>0</v>
      </c>
      <c r="R70" s="144">
        <v>0</v>
      </c>
      <c r="S70" s="144">
        <f t="shared" si="7"/>
        <v>0</v>
      </c>
      <c r="T70" s="6"/>
      <c r="U70" s="97" t="s">
        <v>320</v>
      </c>
      <c r="V70" s="118">
        <v>0</v>
      </c>
      <c r="W70" s="6"/>
    </row>
    <row r="71" spans="1:23" x14ac:dyDescent="0.2">
      <c r="A71" s="6" t="s">
        <v>328</v>
      </c>
      <c r="B71" s="8">
        <v>314</v>
      </c>
      <c r="C71" s="35" t="s">
        <v>29</v>
      </c>
      <c r="D71" s="26">
        <v>19044013.52</v>
      </c>
      <c r="E71" s="6"/>
      <c r="F71" s="37">
        <v>48579</v>
      </c>
      <c r="G71" s="26"/>
      <c r="H71" s="37" t="s">
        <v>30</v>
      </c>
      <c r="J71" s="38">
        <v>-15</v>
      </c>
      <c r="K71" s="6"/>
      <c r="L71" s="26">
        <v>462691</v>
      </c>
      <c r="M71" s="32"/>
      <c r="N71" s="39">
        <v>2.4300000000000002</v>
      </c>
      <c r="O71" s="6"/>
      <c r="P71" s="28"/>
      <c r="Q71" s="144">
        <v>0</v>
      </c>
      <c r="R71" s="144">
        <v>0</v>
      </c>
      <c r="S71" s="144">
        <f t="shared" si="7"/>
        <v>0</v>
      </c>
      <c r="T71" s="6"/>
      <c r="U71" s="97" t="s">
        <v>320</v>
      </c>
      <c r="V71" s="118">
        <v>0</v>
      </c>
      <c r="W71" s="6"/>
    </row>
    <row r="72" spans="1:23" x14ac:dyDescent="0.2">
      <c r="A72" s="6" t="s">
        <v>328</v>
      </c>
      <c r="B72" s="8">
        <v>315</v>
      </c>
      <c r="C72" s="35" t="s">
        <v>31</v>
      </c>
      <c r="D72" s="26">
        <v>7776019.3600000003</v>
      </c>
      <c r="E72" s="6"/>
      <c r="F72" s="37">
        <v>48579</v>
      </c>
      <c r="G72" s="26"/>
      <c r="H72" s="37" t="s">
        <v>32</v>
      </c>
      <c r="J72" s="38">
        <v>-14</v>
      </c>
      <c r="K72" s="6"/>
      <c r="L72" s="26">
        <v>223415</v>
      </c>
      <c r="M72" s="32"/>
      <c r="N72" s="39">
        <v>2.87</v>
      </c>
      <c r="O72" s="6"/>
      <c r="P72" s="28"/>
      <c r="Q72" s="144">
        <v>0</v>
      </c>
      <c r="R72" s="144">
        <v>0</v>
      </c>
      <c r="S72" s="144">
        <f t="shared" si="7"/>
        <v>0</v>
      </c>
      <c r="T72" s="6"/>
      <c r="U72" s="97" t="s">
        <v>320</v>
      </c>
      <c r="V72" s="118">
        <v>0</v>
      </c>
      <c r="W72" s="6"/>
    </row>
    <row r="73" spans="1:23" x14ac:dyDescent="0.2">
      <c r="A73" s="6" t="s">
        <v>328</v>
      </c>
      <c r="B73" s="8">
        <v>316</v>
      </c>
      <c r="C73" s="35" t="s">
        <v>33</v>
      </c>
      <c r="D73" s="26">
        <v>438918.46</v>
      </c>
      <c r="E73" s="6"/>
      <c r="F73" s="37">
        <v>48579</v>
      </c>
      <c r="G73" s="26"/>
      <c r="H73" s="37" t="s">
        <v>34</v>
      </c>
      <c r="J73" s="38">
        <v>-13</v>
      </c>
      <c r="K73" s="6"/>
      <c r="L73" s="26">
        <v>13933</v>
      </c>
      <c r="M73" s="32"/>
      <c r="N73" s="39">
        <v>3.17</v>
      </c>
      <c r="O73" s="6"/>
      <c r="P73" s="28"/>
      <c r="Q73" s="144">
        <v>0</v>
      </c>
      <c r="R73" s="144">
        <v>0</v>
      </c>
      <c r="S73" s="144">
        <f t="shared" si="7"/>
        <v>0</v>
      </c>
      <c r="T73" s="6"/>
      <c r="U73" s="97" t="s">
        <v>320</v>
      </c>
      <c r="V73" s="118">
        <v>0</v>
      </c>
      <c r="W73" s="6"/>
    </row>
    <row r="74" spans="1:23" x14ac:dyDescent="0.2">
      <c r="B74" s="8"/>
      <c r="C74" s="35"/>
      <c r="D74" s="26"/>
      <c r="E74" s="6"/>
      <c r="F74" s="37"/>
      <c r="G74" s="26"/>
      <c r="H74" s="37"/>
      <c r="J74" s="38"/>
      <c r="K74" s="6"/>
      <c r="L74" s="26">
        <v>-2341500.3333333335</v>
      </c>
      <c r="M74" s="32"/>
      <c r="N74" s="39"/>
      <c r="O74" s="6"/>
      <c r="P74" s="28"/>
      <c r="Q74" s="144">
        <v>0</v>
      </c>
      <c r="R74" s="144">
        <v>0</v>
      </c>
      <c r="S74" s="144">
        <f t="shared" si="7"/>
        <v>0</v>
      </c>
      <c r="T74" s="6"/>
      <c r="U74" s="97" t="s">
        <v>320</v>
      </c>
      <c r="V74" s="118">
        <v>0</v>
      </c>
      <c r="W74" s="6"/>
    </row>
    <row r="75" spans="1:23" x14ac:dyDescent="0.2">
      <c r="B75" s="8"/>
      <c r="C75" s="70" t="s">
        <v>48</v>
      </c>
      <c r="D75" s="27">
        <f>SUM(D69:D74)</f>
        <v>80072547.289999992</v>
      </c>
      <c r="E75" s="40"/>
      <c r="F75" s="71"/>
      <c r="G75" s="26"/>
      <c r="J75" s="66"/>
      <c r="K75" s="40"/>
      <c r="L75" s="27">
        <f>SUM(L69:L74)</f>
        <v>-498197.33333333349</v>
      </c>
      <c r="M75" s="32"/>
      <c r="N75" s="33">
        <v>-0.62</v>
      </c>
      <c r="O75" s="6"/>
      <c r="P75" s="28"/>
      <c r="Q75" s="146">
        <v>0</v>
      </c>
      <c r="R75" s="146">
        <v>0</v>
      </c>
      <c r="S75" s="146">
        <f t="shared" si="7"/>
        <v>0</v>
      </c>
      <c r="T75" s="6"/>
      <c r="U75" s="97"/>
      <c r="V75" s="97"/>
      <c r="W75" s="6"/>
    </row>
    <row r="76" spans="1:23" x14ac:dyDescent="0.2">
      <c r="B76" s="8"/>
      <c r="C76" s="6"/>
      <c r="D76" s="26"/>
      <c r="E76" s="6"/>
      <c r="F76" s="71"/>
      <c r="G76" s="26"/>
      <c r="J76" s="66"/>
      <c r="K76" s="6"/>
      <c r="L76" s="26"/>
      <c r="M76" s="32"/>
      <c r="N76" s="33"/>
      <c r="O76" s="6"/>
      <c r="P76" s="28"/>
      <c r="Q76" s="97"/>
      <c r="R76" s="97"/>
      <c r="S76" s="97"/>
      <c r="T76" s="6"/>
      <c r="U76" s="97"/>
      <c r="V76" s="97"/>
      <c r="W76" s="6"/>
    </row>
    <row r="77" spans="1:23" x14ac:dyDescent="0.2">
      <c r="B77" s="8"/>
      <c r="C77" s="34" t="s">
        <v>49</v>
      </c>
      <c r="E77" s="6"/>
      <c r="F77" s="44"/>
      <c r="G77" s="28"/>
      <c r="J77" s="66"/>
      <c r="K77" s="6"/>
      <c r="L77" s="28"/>
      <c r="M77" s="32"/>
      <c r="N77" s="33"/>
      <c r="O77" s="6"/>
      <c r="P77" s="28"/>
      <c r="Q77" s="97"/>
      <c r="R77" s="97"/>
      <c r="S77" s="97"/>
      <c r="T77" s="6"/>
      <c r="U77" s="97"/>
      <c r="V77" s="97"/>
      <c r="W77" s="6"/>
    </row>
    <row r="78" spans="1:23" x14ac:dyDescent="0.2">
      <c r="A78" s="6" t="s">
        <v>328</v>
      </c>
      <c r="B78" s="8">
        <v>311</v>
      </c>
      <c r="C78" s="35" t="s">
        <v>25</v>
      </c>
      <c r="D78" s="26">
        <v>17496937.91</v>
      </c>
      <c r="E78" s="6"/>
      <c r="F78" s="37">
        <v>47848</v>
      </c>
      <c r="G78" s="26"/>
      <c r="H78" s="37" t="s">
        <v>26</v>
      </c>
      <c r="J78" s="38">
        <v>-5</v>
      </c>
      <c r="K78" s="6"/>
      <c r="L78" s="26">
        <v>807709</v>
      </c>
      <c r="M78" s="32"/>
      <c r="N78" s="39">
        <v>4.62</v>
      </c>
      <c r="O78" s="6"/>
      <c r="P78" s="28"/>
      <c r="Q78" s="144">
        <v>0</v>
      </c>
      <c r="R78" s="144">
        <v>0</v>
      </c>
      <c r="S78" s="144">
        <f t="shared" ref="S78:S83" si="8">SUM(Q78:R78)</f>
        <v>0</v>
      </c>
      <c r="T78" s="6"/>
      <c r="U78" s="97" t="s">
        <v>320</v>
      </c>
      <c r="V78" s="118">
        <v>0</v>
      </c>
      <c r="W78" s="6"/>
    </row>
    <row r="79" spans="1:23" x14ac:dyDescent="0.2">
      <c r="A79" s="6" t="s">
        <v>328</v>
      </c>
      <c r="B79" s="8">
        <v>312</v>
      </c>
      <c r="C79" s="35" t="s">
        <v>27</v>
      </c>
      <c r="D79" s="26">
        <v>55025072.939999998</v>
      </c>
      <c r="E79" s="6"/>
      <c r="F79" s="37">
        <v>47848</v>
      </c>
      <c r="G79" s="26"/>
      <c r="H79" s="37" t="s">
        <v>28</v>
      </c>
      <c r="J79" s="38">
        <v>-5</v>
      </c>
      <c r="K79" s="6"/>
      <c r="L79" s="26">
        <v>1728640</v>
      </c>
      <c r="M79" s="32"/>
      <c r="N79" s="39">
        <v>3.14</v>
      </c>
      <c r="O79" s="6"/>
      <c r="P79" s="28"/>
      <c r="Q79" s="144">
        <v>0</v>
      </c>
      <c r="R79" s="144">
        <v>0</v>
      </c>
      <c r="S79" s="144">
        <f t="shared" si="8"/>
        <v>0</v>
      </c>
      <c r="T79" s="6"/>
      <c r="U79" s="97" t="s">
        <v>320</v>
      </c>
      <c r="V79" s="118">
        <v>0</v>
      </c>
      <c r="W79" s="6"/>
    </row>
    <row r="80" spans="1:23" x14ac:dyDescent="0.2">
      <c r="A80" s="6" t="s">
        <v>328</v>
      </c>
      <c r="B80" s="8">
        <v>314</v>
      </c>
      <c r="C80" s="35" t="s">
        <v>29</v>
      </c>
      <c r="D80" s="26">
        <v>9132027.1099999994</v>
      </c>
      <c r="E80" s="6"/>
      <c r="F80" s="37">
        <v>47848</v>
      </c>
      <c r="G80" s="26"/>
      <c r="H80" s="37" t="s">
        <v>30</v>
      </c>
      <c r="J80" s="38">
        <v>-6</v>
      </c>
      <c r="K80" s="6"/>
      <c r="L80" s="26">
        <v>337005</v>
      </c>
      <c r="M80" s="32"/>
      <c r="N80" s="39">
        <v>3.69</v>
      </c>
      <c r="O80" s="6"/>
      <c r="P80" s="28"/>
      <c r="Q80" s="144">
        <v>0</v>
      </c>
      <c r="R80" s="144">
        <v>0</v>
      </c>
      <c r="S80" s="144">
        <f t="shared" si="8"/>
        <v>0</v>
      </c>
      <c r="T80" s="6"/>
      <c r="U80" s="97" t="s">
        <v>320</v>
      </c>
      <c r="V80" s="118">
        <v>0</v>
      </c>
      <c r="W80" s="6"/>
    </row>
    <row r="81" spans="1:23" x14ac:dyDescent="0.2">
      <c r="A81" s="6" t="s">
        <v>328</v>
      </c>
      <c r="B81" s="8">
        <v>315</v>
      </c>
      <c r="C81" s="35" t="s">
        <v>31</v>
      </c>
      <c r="D81" s="26">
        <v>2506150.48</v>
      </c>
      <c r="E81" s="6"/>
      <c r="F81" s="37">
        <v>47848</v>
      </c>
      <c r="G81" s="26"/>
      <c r="H81" s="37" t="s">
        <v>32</v>
      </c>
      <c r="J81" s="38">
        <v>-5</v>
      </c>
      <c r="K81" s="6"/>
      <c r="L81" s="26">
        <v>43730</v>
      </c>
      <c r="M81" s="32"/>
      <c r="N81" s="39">
        <v>1.74</v>
      </c>
      <c r="O81" s="6"/>
      <c r="P81" s="28"/>
      <c r="Q81" s="144">
        <v>0</v>
      </c>
      <c r="R81" s="144">
        <v>0</v>
      </c>
      <c r="S81" s="144">
        <f t="shared" si="8"/>
        <v>0</v>
      </c>
      <c r="T81" s="6"/>
      <c r="U81" s="97" t="s">
        <v>320</v>
      </c>
      <c r="V81" s="118">
        <v>0</v>
      </c>
      <c r="W81" s="6"/>
    </row>
    <row r="82" spans="1:23" x14ac:dyDescent="0.2">
      <c r="A82" s="6" t="s">
        <v>328</v>
      </c>
      <c r="B82" s="8">
        <v>316</v>
      </c>
      <c r="C82" s="35" t="s">
        <v>33</v>
      </c>
      <c r="D82" s="26">
        <v>1157786.57</v>
      </c>
      <c r="E82" s="6"/>
      <c r="F82" s="37">
        <v>47848</v>
      </c>
      <c r="G82" s="26"/>
      <c r="H82" s="37" t="s">
        <v>34</v>
      </c>
      <c r="J82" s="38">
        <v>-6</v>
      </c>
      <c r="K82" s="6"/>
      <c r="L82" s="26">
        <v>37283</v>
      </c>
      <c r="M82" s="32"/>
      <c r="N82" s="39">
        <v>3.22</v>
      </c>
      <c r="O82" s="6"/>
      <c r="P82" s="28"/>
      <c r="Q82" s="144">
        <v>0</v>
      </c>
      <c r="R82" s="144">
        <v>0</v>
      </c>
      <c r="S82" s="144">
        <f t="shared" si="8"/>
        <v>0</v>
      </c>
      <c r="T82" s="6"/>
      <c r="U82" s="97" t="s">
        <v>320</v>
      </c>
      <c r="V82" s="118">
        <v>0</v>
      </c>
      <c r="W82" s="6"/>
    </row>
    <row r="83" spans="1:23" x14ac:dyDescent="0.2">
      <c r="B83" s="8"/>
      <c r="C83" s="70" t="s">
        <v>50</v>
      </c>
      <c r="D83" s="27">
        <f>SUM(D78:D82)</f>
        <v>85317975.00999999</v>
      </c>
      <c r="E83" s="40"/>
      <c r="F83" s="71"/>
      <c r="G83" s="26"/>
      <c r="J83" s="66"/>
      <c r="K83" s="40"/>
      <c r="L83" s="27">
        <f>SUM(L78:L82)</f>
        <v>2954367</v>
      </c>
      <c r="M83" s="32"/>
      <c r="N83" s="33">
        <v>3.46</v>
      </c>
      <c r="O83" s="6"/>
      <c r="P83" s="28"/>
      <c r="Q83" s="146">
        <v>0</v>
      </c>
      <c r="R83" s="146">
        <v>0</v>
      </c>
      <c r="S83" s="146">
        <f t="shared" si="8"/>
        <v>0</v>
      </c>
      <c r="T83" s="6"/>
      <c r="U83" s="97"/>
      <c r="V83" s="97"/>
      <c r="W83" s="6"/>
    </row>
    <row r="84" spans="1:23" x14ac:dyDescent="0.2">
      <c r="B84" s="8"/>
      <c r="C84" s="6"/>
      <c r="E84" s="6"/>
      <c r="F84" s="44"/>
      <c r="G84" s="28"/>
      <c r="J84" s="66"/>
      <c r="K84" s="6"/>
      <c r="L84" s="28"/>
      <c r="M84" s="32"/>
      <c r="N84" s="33"/>
      <c r="O84" s="6"/>
      <c r="P84" s="28"/>
      <c r="Q84" s="97"/>
      <c r="R84" s="97"/>
      <c r="S84" s="97"/>
      <c r="T84" s="6"/>
      <c r="U84" s="97"/>
      <c r="V84" s="97"/>
      <c r="W84" s="6"/>
    </row>
    <row r="85" spans="1:23" x14ac:dyDescent="0.2">
      <c r="B85" s="8"/>
      <c r="C85" s="34" t="s">
        <v>51</v>
      </c>
      <c r="E85" s="6"/>
      <c r="F85" s="44"/>
      <c r="G85" s="28"/>
      <c r="J85" s="66"/>
      <c r="K85" s="6"/>
      <c r="L85" s="28"/>
      <c r="M85" s="32"/>
      <c r="N85" s="33"/>
      <c r="O85" s="6"/>
      <c r="P85" s="28"/>
      <c r="Q85" s="97"/>
      <c r="R85" s="97"/>
      <c r="S85" s="97"/>
      <c r="T85" s="6"/>
      <c r="U85" s="97"/>
      <c r="V85" s="97"/>
      <c r="W85" s="6"/>
    </row>
    <row r="86" spans="1:23" x14ac:dyDescent="0.2">
      <c r="A86" s="6" t="s">
        <v>328</v>
      </c>
      <c r="B86" s="8">
        <v>310.2</v>
      </c>
      <c r="C86" s="35" t="s">
        <v>23</v>
      </c>
      <c r="D86" s="26">
        <v>246337.54</v>
      </c>
      <c r="E86" s="6"/>
      <c r="F86" s="37">
        <v>52231</v>
      </c>
      <c r="G86" s="26"/>
      <c r="H86" s="37" t="s">
        <v>24</v>
      </c>
      <c r="J86" s="38">
        <v>0</v>
      </c>
      <c r="K86" s="6"/>
      <c r="L86" s="26">
        <v>3972</v>
      </c>
      <c r="M86" s="32"/>
      <c r="N86" s="39">
        <v>1.61</v>
      </c>
      <c r="O86" s="6"/>
      <c r="P86" s="28"/>
      <c r="Q86" s="144">
        <v>0</v>
      </c>
      <c r="R86" s="144">
        <v>0</v>
      </c>
      <c r="S86" s="144">
        <f t="shared" ref="S86:S93" si="9">SUM(Q86:R86)</f>
        <v>0</v>
      </c>
      <c r="T86" s="6"/>
      <c r="U86" s="97" t="s">
        <v>320</v>
      </c>
      <c r="V86" s="118">
        <v>0</v>
      </c>
      <c r="W86" s="6"/>
    </row>
    <row r="87" spans="1:23" x14ac:dyDescent="0.2">
      <c r="A87" s="6" t="s">
        <v>328</v>
      </c>
      <c r="B87" s="8">
        <v>311</v>
      </c>
      <c r="C87" s="35" t="s">
        <v>25</v>
      </c>
      <c r="D87" s="26">
        <v>205687039.72</v>
      </c>
      <c r="E87" s="6"/>
      <c r="F87" s="37">
        <v>52231</v>
      </c>
      <c r="G87" s="26"/>
      <c r="H87" s="37" t="s">
        <v>26</v>
      </c>
      <c r="J87" s="38">
        <v>-7</v>
      </c>
      <c r="K87" s="6"/>
      <c r="L87" s="26">
        <v>3961970</v>
      </c>
      <c r="M87" s="32"/>
      <c r="N87" s="39">
        <v>1.93</v>
      </c>
      <c r="O87" s="6"/>
      <c r="P87" s="28"/>
      <c r="Q87" s="144">
        <v>0</v>
      </c>
      <c r="R87" s="144">
        <v>0</v>
      </c>
      <c r="S87" s="144">
        <f t="shared" si="9"/>
        <v>0</v>
      </c>
      <c r="T87" s="6"/>
      <c r="U87" s="97" t="s">
        <v>320</v>
      </c>
      <c r="V87" s="118">
        <v>0</v>
      </c>
      <c r="W87" s="6"/>
    </row>
    <row r="88" spans="1:23" x14ac:dyDescent="0.2">
      <c r="A88" s="6" t="s">
        <v>328</v>
      </c>
      <c r="B88" s="8">
        <v>312</v>
      </c>
      <c r="C88" s="35" t="s">
        <v>27</v>
      </c>
      <c r="D88" s="26">
        <v>702626566.22000003</v>
      </c>
      <c r="E88" s="6"/>
      <c r="F88" s="37">
        <v>52231</v>
      </c>
      <c r="G88" s="26"/>
      <c r="H88" s="37" t="s">
        <v>28</v>
      </c>
      <c r="J88" s="38">
        <v>-6</v>
      </c>
      <c r="K88" s="6"/>
      <c r="L88" s="26">
        <v>19619877</v>
      </c>
      <c r="M88" s="32"/>
      <c r="N88" s="39">
        <v>2.79</v>
      </c>
      <c r="O88" s="6"/>
      <c r="P88" s="28"/>
      <c r="Q88" s="144">
        <v>0</v>
      </c>
      <c r="R88" s="144">
        <v>0</v>
      </c>
      <c r="S88" s="144">
        <f t="shared" si="9"/>
        <v>0</v>
      </c>
      <c r="T88" s="6"/>
      <c r="U88" s="97" t="s">
        <v>320</v>
      </c>
      <c r="V88" s="118">
        <v>0</v>
      </c>
      <c r="W88" s="6"/>
    </row>
    <row r="89" spans="1:23" x14ac:dyDescent="0.2">
      <c r="A89" s="6" t="s">
        <v>328</v>
      </c>
      <c r="B89" s="8">
        <v>314</v>
      </c>
      <c r="C89" s="35" t="s">
        <v>29</v>
      </c>
      <c r="D89" s="26">
        <v>222126262</v>
      </c>
      <c r="E89" s="6"/>
      <c r="F89" s="37">
        <v>52231</v>
      </c>
      <c r="G89" s="26"/>
      <c r="H89" s="37" t="s">
        <v>30</v>
      </c>
      <c r="J89" s="38">
        <v>-8</v>
      </c>
      <c r="K89" s="6"/>
      <c r="L89" s="26">
        <v>7035448</v>
      </c>
      <c r="M89" s="32"/>
      <c r="N89" s="39">
        <v>3.17</v>
      </c>
      <c r="O89" s="6"/>
      <c r="P89" s="28"/>
      <c r="Q89" s="144">
        <v>0</v>
      </c>
      <c r="R89" s="144">
        <v>0</v>
      </c>
      <c r="S89" s="144">
        <f t="shared" si="9"/>
        <v>0</v>
      </c>
      <c r="T89" s="6"/>
      <c r="U89" s="97" t="s">
        <v>320</v>
      </c>
      <c r="V89" s="118">
        <v>0</v>
      </c>
      <c r="W89" s="6"/>
    </row>
    <row r="90" spans="1:23" x14ac:dyDescent="0.2">
      <c r="A90" s="6" t="s">
        <v>328</v>
      </c>
      <c r="B90" s="8">
        <v>315</v>
      </c>
      <c r="C90" s="35" t="s">
        <v>31</v>
      </c>
      <c r="D90" s="26">
        <v>97810676.689999998</v>
      </c>
      <c r="E90" s="6"/>
      <c r="F90" s="37">
        <v>52231</v>
      </c>
      <c r="G90" s="26"/>
      <c r="H90" s="37" t="s">
        <v>32</v>
      </c>
      <c r="J90" s="38">
        <v>-6</v>
      </c>
      <c r="K90" s="6"/>
      <c r="L90" s="26">
        <v>1923169</v>
      </c>
      <c r="M90" s="32"/>
      <c r="N90" s="39">
        <v>1.97</v>
      </c>
      <c r="O90" s="6"/>
      <c r="P90" s="28"/>
      <c r="Q90" s="144">
        <v>0</v>
      </c>
      <c r="R90" s="144">
        <v>0</v>
      </c>
      <c r="S90" s="144">
        <f t="shared" si="9"/>
        <v>0</v>
      </c>
      <c r="T90" s="6"/>
      <c r="U90" s="97" t="s">
        <v>320</v>
      </c>
      <c r="V90" s="118">
        <v>0</v>
      </c>
      <c r="W90" s="6"/>
    </row>
    <row r="91" spans="1:23" x14ac:dyDescent="0.2">
      <c r="A91" s="6" t="s">
        <v>328</v>
      </c>
      <c r="B91" s="8">
        <v>316</v>
      </c>
      <c r="C91" s="35" t="s">
        <v>33</v>
      </c>
      <c r="D91" s="26">
        <v>3507125.69</v>
      </c>
      <c r="E91" s="6"/>
      <c r="F91" s="37">
        <v>52231</v>
      </c>
      <c r="G91" s="26"/>
      <c r="H91" s="37" t="s">
        <v>34</v>
      </c>
      <c r="J91" s="38">
        <v>-8</v>
      </c>
      <c r="K91" s="6"/>
      <c r="L91" s="26">
        <v>107948</v>
      </c>
      <c r="M91" s="32"/>
      <c r="N91" s="39">
        <v>3.08</v>
      </c>
      <c r="O91" s="6"/>
      <c r="P91" s="28"/>
      <c r="Q91" s="144">
        <v>0</v>
      </c>
      <c r="R91" s="144">
        <v>0</v>
      </c>
      <c r="S91" s="144">
        <f t="shared" si="9"/>
        <v>0</v>
      </c>
      <c r="T91" s="6"/>
      <c r="U91" s="97" t="s">
        <v>320</v>
      </c>
      <c r="V91" s="118">
        <v>0</v>
      </c>
      <c r="W91" s="6"/>
    </row>
    <row r="92" spans="1:23" x14ac:dyDescent="0.2">
      <c r="B92" s="8"/>
      <c r="C92" s="35" t="s">
        <v>35</v>
      </c>
      <c r="D92" s="26"/>
      <c r="E92" s="6"/>
      <c r="F92" s="37"/>
      <c r="G92" s="26"/>
      <c r="H92" s="37"/>
      <c r="J92" s="38"/>
      <c r="K92" s="6"/>
      <c r="L92" s="26">
        <v>-5927184</v>
      </c>
      <c r="M92" s="32"/>
      <c r="N92" s="39"/>
      <c r="O92" s="6"/>
      <c r="P92" s="28"/>
      <c r="Q92" s="144">
        <v>0</v>
      </c>
      <c r="R92" s="144">
        <v>0</v>
      </c>
      <c r="S92" s="144">
        <f t="shared" si="9"/>
        <v>0</v>
      </c>
      <c r="T92" s="6"/>
      <c r="U92" s="97" t="s">
        <v>320</v>
      </c>
      <c r="V92" s="118">
        <v>0</v>
      </c>
      <c r="W92" s="6"/>
    </row>
    <row r="93" spans="1:23" x14ac:dyDescent="0.2">
      <c r="B93" s="8"/>
      <c r="C93" s="70" t="s">
        <v>52</v>
      </c>
      <c r="D93" s="27">
        <f>SUM(D86:D92)</f>
        <v>1232004007.8600001</v>
      </c>
      <c r="E93" s="40"/>
      <c r="F93" s="71"/>
      <c r="G93" s="26"/>
      <c r="J93" s="66"/>
      <c r="K93" s="40"/>
      <c r="L93" s="27">
        <f>SUM(L86:L92)</f>
        <v>26725200</v>
      </c>
      <c r="M93" s="32"/>
      <c r="N93" s="33">
        <v>2.17</v>
      </c>
      <c r="O93" s="6"/>
      <c r="P93" s="28"/>
      <c r="Q93" s="146">
        <v>0</v>
      </c>
      <c r="R93" s="146">
        <v>0</v>
      </c>
      <c r="S93" s="146">
        <f t="shared" si="9"/>
        <v>0</v>
      </c>
      <c r="T93" s="6"/>
      <c r="U93" s="97"/>
      <c r="V93" s="97"/>
      <c r="W93" s="6"/>
    </row>
    <row r="94" spans="1:23" x14ac:dyDescent="0.2">
      <c r="B94" s="8"/>
      <c r="C94" s="35"/>
      <c r="E94" s="6"/>
      <c r="F94" s="44"/>
      <c r="G94" s="28"/>
      <c r="J94" s="66"/>
      <c r="K94" s="6"/>
      <c r="L94" s="28"/>
      <c r="M94" s="32"/>
      <c r="N94" s="33"/>
      <c r="O94" s="6"/>
      <c r="P94" s="28"/>
      <c r="Q94" s="97"/>
      <c r="R94" s="97"/>
      <c r="S94" s="97"/>
      <c r="T94" s="6"/>
      <c r="U94" s="97"/>
      <c r="V94" s="97"/>
      <c r="W94" s="6"/>
    </row>
    <row r="95" spans="1:23" x14ac:dyDescent="0.2">
      <c r="A95" s="6" t="s">
        <v>328</v>
      </c>
      <c r="B95" s="8"/>
      <c r="C95" s="34" t="s">
        <v>53</v>
      </c>
      <c r="E95" s="6"/>
      <c r="F95" s="44"/>
      <c r="G95" s="28"/>
      <c r="J95" s="66"/>
      <c r="K95" s="6"/>
      <c r="L95" s="28"/>
      <c r="M95" s="32"/>
      <c r="N95" s="33"/>
      <c r="O95" s="6"/>
      <c r="P95" s="28"/>
      <c r="Q95" s="97"/>
      <c r="R95" s="97"/>
      <c r="S95" s="97"/>
      <c r="T95" s="6"/>
      <c r="U95" s="97"/>
      <c r="V95" s="97"/>
      <c r="W95" s="6"/>
    </row>
    <row r="96" spans="1:23" x14ac:dyDescent="0.2">
      <c r="A96" s="6" t="s">
        <v>328</v>
      </c>
      <c r="B96" s="8">
        <v>311</v>
      </c>
      <c r="C96" s="35" t="s">
        <v>25</v>
      </c>
      <c r="D96" s="26">
        <v>115994871.79000001</v>
      </c>
      <c r="E96" s="6"/>
      <c r="F96" s="37">
        <v>50040</v>
      </c>
      <c r="G96" s="26"/>
      <c r="H96" s="37" t="s">
        <v>26</v>
      </c>
      <c r="J96" s="38">
        <v>-7</v>
      </c>
      <c r="K96" s="6"/>
      <c r="L96" s="26">
        <v>2766681</v>
      </c>
      <c r="M96" s="32"/>
      <c r="N96" s="39">
        <v>2.39</v>
      </c>
      <c r="O96" s="6"/>
      <c r="P96" s="28"/>
      <c r="Q96" s="144">
        <v>0</v>
      </c>
      <c r="R96" s="144">
        <v>0</v>
      </c>
      <c r="S96" s="144">
        <f t="shared" ref="S96:S101" si="10">SUM(Q96:R96)</f>
        <v>0</v>
      </c>
      <c r="T96" s="6"/>
      <c r="U96" s="97" t="s">
        <v>320</v>
      </c>
      <c r="V96" s="118">
        <v>0</v>
      </c>
      <c r="W96" s="6"/>
    </row>
    <row r="97" spans="1:24" x14ac:dyDescent="0.2">
      <c r="A97" s="6" t="s">
        <v>328</v>
      </c>
      <c r="B97" s="8">
        <v>312</v>
      </c>
      <c r="C97" s="35" t="s">
        <v>27</v>
      </c>
      <c r="D97" s="26">
        <v>536092514.45999998</v>
      </c>
      <c r="E97" s="6"/>
      <c r="F97" s="37">
        <v>50040</v>
      </c>
      <c r="G97" s="26"/>
      <c r="H97" s="37" t="s">
        <v>28</v>
      </c>
      <c r="J97" s="38">
        <v>-6</v>
      </c>
      <c r="K97" s="6"/>
      <c r="L97" s="26">
        <v>19525452</v>
      </c>
      <c r="M97" s="32"/>
      <c r="N97" s="39">
        <v>3.64</v>
      </c>
      <c r="O97" s="6"/>
      <c r="P97" s="28"/>
      <c r="Q97" s="144">
        <v>0</v>
      </c>
      <c r="R97" s="144">
        <v>0</v>
      </c>
      <c r="S97" s="144">
        <f t="shared" si="10"/>
        <v>0</v>
      </c>
      <c r="T97" s="6"/>
      <c r="U97" s="97" t="s">
        <v>320</v>
      </c>
      <c r="V97" s="118">
        <v>0</v>
      </c>
      <c r="W97" s="6"/>
    </row>
    <row r="98" spans="1:24" x14ac:dyDescent="0.2">
      <c r="A98" s="6" t="s">
        <v>328</v>
      </c>
      <c r="B98" s="8">
        <v>314</v>
      </c>
      <c r="C98" s="35" t="s">
        <v>29</v>
      </c>
      <c r="D98" s="26">
        <v>120883824.42</v>
      </c>
      <c r="E98" s="6"/>
      <c r="F98" s="37">
        <v>50040</v>
      </c>
      <c r="G98" s="26"/>
      <c r="H98" s="37" t="s">
        <v>30</v>
      </c>
      <c r="J98" s="38">
        <v>-7</v>
      </c>
      <c r="K98" s="6"/>
      <c r="L98" s="26">
        <v>4152261</v>
      </c>
      <c r="M98" s="32"/>
      <c r="N98" s="39">
        <v>3.43</v>
      </c>
      <c r="O98" s="6"/>
      <c r="P98" s="28"/>
      <c r="Q98" s="144">
        <v>0</v>
      </c>
      <c r="R98" s="144">
        <v>0</v>
      </c>
      <c r="S98" s="144">
        <f t="shared" si="10"/>
        <v>0</v>
      </c>
      <c r="T98" s="6"/>
      <c r="U98" s="97" t="s">
        <v>320</v>
      </c>
      <c r="V98" s="118">
        <v>0</v>
      </c>
      <c r="W98" s="6"/>
    </row>
    <row r="99" spans="1:24" x14ac:dyDescent="0.2">
      <c r="A99" s="6" t="s">
        <v>328</v>
      </c>
      <c r="B99" s="8">
        <v>315</v>
      </c>
      <c r="C99" s="35" t="s">
        <v>31</v>
      </c>
      <c r="D99" s="26">
        <v>46144673.909999996</v>
      </c>
      <c r="E99" s="6"/>
      <c r="F99" s="37">
        <v>50040</v>
      </c>
      <c r="G99" s="26"/>
      <c r="H99" s="37" t="s">
        <v>32</v>
      </c>
      <c r="J99" s="38">
        <v>-6</v>
      </c>
      <c r="K99" s="6"/>
      <c r="L99" s="26">
        <v>1283203</v>
      </c>
      <c r="M99" s="32"/>
      <c r="N99" s="39">
        <v>2.78</v>
      </c>
      <c r="O99" s="6"/>
      <c r="P99" s="28"/>
      <c r="Q99" s="144">
        <v>0</v>
      </c>
      <c r="R99" s="144">
        <v>0</v>
      </c>
      <c r="S99" s="144">
        <f t="shared" si="10"/>
        <v>0</v>
      </c>
      <c r="T99" s="6"/>
      <c r="U99" s="97" t="s">
        <v>320</v>
      </c>
      <c r="V99" s="118">
        <v>0</v>
      </c>
      <c r="W99" s="6"/>
    </row>
    <row r="100" spans="1:24" x14ac:dyDescent="0.2">
      <c r="A100" s="6" t="s">
        <v>328</v>
      </c>
      <c r="B100" s="8">
        <v>316</v>
      </c>
      <c r="C100" s="35" t="s">
        <v>33</v>
      </c>
      <c r="D100" s="26">
        <v>2628590.1800000002</v>
      </c>
      <c r="E100" s="6"/>
      <c r="F100" s="37">
        <v>50040</v>
      </c>
      <c r="G100" s="26"/>
      <c r="H100" s="37" t="s">
        <v>34</v>
      </c>
      <c r="J100" s="38">
        <v>-7</v>
      </c>
      <c r="K100" s="6"/>
      <c r="L100" s="26">
        <v>103973</v>
      </c>
      <c r="M100" s="32"/>
      <c r="N100" s="39">
        <v>3.96</v>
      </c>
      <c r="O100" s="6"/>
      <c r="P100" s="28"/>
      <c r="Q100" s="144">
        <v>0</v>
      </c>
      <c r="R100" s="144">
        <v>0</v>
      </c>
      <c r="S100" s="144">
        <f t="shared" si="10"/>
        <v>0</v>
      </c>
      <c r="T100" s="6"/>
      <c r="U100" s="97" t="s">
        <v>320</v>
      </c>
      <c r="V100" s="118">
        <v>0</v>
      </c>
      <c r="W100" s="6"/>
    </row>
    <row r="101" spans="1:24" x14ac:dyDescent="0.2">
      <c r="B101" s="8"/>
      <c r="C101" s="70" t="s">
        <v>54</v>
      </c>
      <c r="D101" s="27">
        <f>SUM(D96:D100)</f>
        <v>821744474.75999987</v>
      </c>
      <c r="E101" s="40"/>
      <c r="F101" s="71"/>
      <c r="G101" s="26"/>
      <c r="J101" s="66"/>
      <c r="K101" s="40"/>
      <c r="L101" s="27">
        <f>SUM(L96:L100)</f>
        <v>27831570</v>
      </c>
      <c r="M101" s="32"/>
      <c r="N101" s="33">
        <v>3.39</v>
      </c>
      <c r="O101" s="6"/>
      <c r="P101" s="28"/>
      <c r="Q101" s="146">
        <v>0</v>
      </c>
      <c r="R101" s="146">
        <v>0</v>
      </c>
      <c r="S101" s="146">
        <f t="shared" si="10"/>
        <v>0</v>
      </c>
      <c r="T101" s="6"/>
      <c r="U101" s="97"/>
      <c r="V101" s="97"/>
      <c r="W101" s="6"/>
    </row>
    <row r="102" spans="1:24" x14ac:dyDescent="0.2">
      <c r="B102" s="8"/>
      <c r="C102" s="35"/>
      <c r="E102" s="6"/>
      <c r="F102" s="44"/>
      <c r="G102" s="28"/>
      <c r="J102" s="66"/>
      <c r="K102" s="6"/>
      <c r="L102" s="28"/>
      <c r="M102" s="32"/>
      <c r="N102" s="33"/>
      <c r="O102" s="6"/>
      <c r="P102" s="28"/>
      <c r="Q102" s="97"/>
      <c r="R102" s="97"/>
      <c r="S102" s="97"/>
      <c r="T102" s="6"/>
      <c r="U102" s="97"/>
      <c r="V102" s="97"/>
      <c r="W102" s="6"/>
    </row>
    <row r="103" spans="1:24" x14ac:dyDescent="0.2">
      <c r="B103" s="8"/>
      <c r="C103" s="34" t="s">
        <v>55</v>
      </c>
      <c r="E103" s="6"/>
      <c r="F103" s="44"/>
      <c r="G103" s="28"/>
      <c r="J103" s="66"/>
      <c r="K103" s="6"/>
      <c r="L103" s="28"/>
      <c r="M103" s="32"/>
      <c r="N103" s="33"/>
      <c r="O103" s="6"/>
      <c r="P103" s="28"/>
      <c r="Q103" s="97"/>
      <c r="R103" s="97"/>
      <c r="S103" s="97"/>
      <c r="T103" s="6"/>
      <c r="U103" s="97"/>
      <c r="V103" s="97"/>
      <c r="W103" s="6"/>
    </row>
    <row r="104" spans="1:24" x14ac:dyDescent="0.2">
      <c r="B104" s="8">
        <v>311</v>
      </c>
      <c r="C104" s="35" t="s">
        <v>25</v>
      </c>
      <c r="D104" s="26">
        <v>5711884.8499999996</v>
      </c>
      <c r="E104" s="6"/>
      <c r="F104" s="37">
        <v>42369</v>
      </c>
      <c r="G104" s="26"/>
      <c r="H104" s="37" t="s">
        <v>26</v>
      </c>
      <c r="J104" s="38">
        <v>0</v>
      </c>
      <c r="K104" s="6"/>
      <c r="L104" s="26">
        <v>366557</v>
      </c>
      <c r="M104" s="32"/>
      <c r="N104" s="39">
        <v>6.42</v>
      </c>
      <c r="O104" s="6"/>
      <c r="P104" s="26">
        <v>101364</v>
      </c>
      <c r="Q104" s="144">
        <v>0</v>
      </c>
      <c r="R104" s="144">
        <f>+V104*P104</f>
        <v>22542.99588783161</v>
      </c>
      <c r="S104" s="144">
        <f t="shared" ref="S104:S108" si="11">SUM(Q104:R104)</f>
        <v>22542.99588783161</v>
      </c>
      <c r="T104" s="6"/>
      <c r="U104" s="97" t="s">
        <v>316</v>
      </c>
      <c r="V104" s="147">
        <v>0.22239647101368937</v>
      </c>
      <c r="W104" s="6"/>
      <c r="X104" s="116"/>
    </row>
    <row r="105" spans="1:24" x14ac:dyDescent="0.2">
      <c r="B105" s="8">
        <v>312</v>
      </c>
      <c r="C105" s="35" t="s">
        <v>27</v>
      </c>
      <c r="D105" s="26">
        <v>5717447.0800000001</v>
      </c>
      <c r="E105" s="6"/>
      <c r="F105" s="37">
        <v>42369</v>
      </c>
      <c r="G105" s="26"/>
      <c r="H105" s="37" t="s">
        <v>28</v>
      </c>
      <c r="J105" s="38">
        <v>0</v>
      </c>
      <c r="K105" s="6"/>
      <c r="L105" s="26">
        <v>372396</v>
      </c>
      <c r="M105" s="32"/>
      <c r="N105" s="39">
        <v>6.51</v>
      </c>
      <c r="O105" s="6"/>
      <c r="P105" s="26">
        <v>101800</v>
      </c>
      <c r="Q105" s="144">
        <v>0</v>
      </c>
      <c r="R105" s="144">
        <f t="shared" ref="R105:R107" si="12">+V105*P105</f>
        <v>22639.960749193579</v>
      </c>
      <c r="S105" s="144">
        <f t="shared" si="11"/>
        <v>22639.960749193579</v>
      </c>
      <c r="T105" s="6"/>
      <c r="U105" s="97" t="s">
        <v>316</v>
      </c>
      <c r="V105" s="147">
        <v>0.22239647101368937</v>
      </c>
      <c r="W105" s="6"/>
    </row>
    <row r="106" spans="1:24" x14ac:dyDescent="0.2">
      <c r="B106" s="8">
        <v>314</v>
      </c>
      <c r="C106" s="35" t="s">
        <v>29</v>
      </c>
      <c r="D106" s="26">
        <v>18302388.07</v>
      </c>
      <c r="E106" s="6"/>
      <c r="F106" s="37">
        <v>42369</v>
      </c>
      <c r="G106" s="26"/>
      <c r="H106" s="37" t="s">
        <v>30</v>
      </c>
      <c r="J106" s="38">
        <v>0</v>
      </c>
      <c r="K106" s="6"/>
      <c r="L106" s="26">
        <v>1214959</v>
      </c>
      <c r="M106" s="32"/>
      <c r="N106" s="39">
        <v>6.64</v>
      </c>
      <c r="O106" s="6"/>
      <c r="P106" s="26">
        <v>343629</v>
      </c>
      <c r="Q106" s="144">
        <v>0</v>
      </c>
      <c r="R106" s="144">
        <f t="shared" si="12"/>
        <v>76421.876937963068</v>
      </c>
      <c r="S106" s="144">
        <f t="shared" si="11"/>
        <v>76421.876937963068</v>
      </c>
      <c r="T106" s="6"/>
      <c r="U106" s="97" t="s">
        <v>316</v>
      </c>
      <c r="V106" s="147">
        <v>0.22239647101368937</v>
      </c>
      <c r="W106" s="6"/>
    </row>
    <row r="107" spans="1:24" x14ac:dyDescent="0.2">
      <c r="B107" s="8">
        <v>315</v>
      </c>
      <c r="C107" s="35" t="s">
        <v>31</v>
      </c>
      <c r="D107" s="26">
        <v>4287195.1900000004</v>
      </c>
      <c r="E107" s="6"/>
      <c r="F107" s="37">
        <v>42369</v>
      </c>
      <c r="G107" s="26"/>
      <c r="H107" s="37" t="s">
        <v>32</v>
      </c>
      <c r="J107" s="38">
        <v>0</v>
      </c>
      <c r="K107" s="6"/>
      <c r="L107" s="26">
        <v>277846</v>
      </c>
      <c r="M107" s="32"/>
      <c r="N107" s="39">
        <v>6.48</v>
      </c>
      <c r="O107" s="6"/>
      <c r="P107" s="26">
        <v>76303</v>
      </c>
      <c r="Q107" s="144">
        <v>0</v>
      </c>
      <c r="R107" s="144">
        <f t="shared" si="12"/>
        <v>16969.517927757541</v>
      </c>
      <c r="S107" s="144">
        <f t="shared" si="11"/>
        <v>16969.517927757541</v>
      </c>
      <c r="T107" s="6"/>
      <c r="U107" s="97" t="s">
        <v>316</v>
      </c>
      <c r="V107" s="147">
        <v>0.22239647101368937</v>
      </c>
      <c r="W107" s="6"/>
    </row>
    <row r="108" spans="1:24" x14ac:dyDescent="0.2">
      <c r="B108" s="8"/>
      <c r="C108" s="70" t="s">
        <v>56</v>
      </c>
      <c r="D108" s="27">
        <f>SUM(D104:D107)</f>
        <v>34018915.189999998</v>
      </c>
      <c r="E108" s="40"/>
      <c r="F108" s="71"/>
      <c r="G108" s="26"/>
      <c r="J108" s="66"/>
      <c r="K108" s="40"/>
      <c r="L108" s="27">
        <f>SUM(L104:L107)</f>
        <v>2231758</v>
      </c>
      <c r="M108" s="32"/>
      <c r="N108" s="33">
        <v>6.56</v>
      </c>
      <c r="O108" s="6"/>
      <c r="P108" s="27">
        <f>SUM(P104:P107)</f>
        <v>623096</v>
      </c>
      <c r="Q108" s="146">
        <v>0</v>
      </c>
      <c r="R108" s="146">
        <f>SUM(R104:R107)</f>
        <v>138574.35150274579</v>
      </c>
      <c r="S108" s="146">
        <f t="shared" si="11"/>
        <v>138574.35150274579</v>
      </c>
      <c r="T108" s="6"/>
      <c r="U108" s="97"/>
      <c r="V108" s="97"/>
      <c r="W108" s="6"/>
    </row>
    <row r="109" spans="1:24" x14ac:dyDescent="0.2">
      <c r="B109" s="8"/>
      <c r="C109" s="35"/>
      <c r="E109" s="6"/>
      <c r="F109" s="44"/>
      <c r="G109" s="28"/>
      <c r="J109" s="66"/>
      <c r="K109" s="6"/>
      <c r="L109" s="28"/>
      <c r="M109" s="32"/>
      <c r="N109" s="33"/>
      <c r="O109" s="6"/>
      <c r="P109" s="28"/>
      <c r="Q109" s="97"/>
      <c r="R109" s="97"/>
      <c r="S109" s="97"/>
      <c r="T109" s="6"/>
      <c r="U109" s="97"/>
      <c r="V109" s="97"/>
      <c r="W109" s="6"/>
    </row>
    <row r="110" spans="1:24" x14ac:dyDescent="0.2">
      <c r="B110" s="8"/>
      <c r="C110" s="34" t="s">
        <v>57</v>
      </c>
      <c r="E110" s="6"/>
      <c r="F110" s="44"/>
      <c r="G110" s="28"/>
      <c r="J110" s="66"/>
      <c r="K110" s="6"/>
      <c r="L110" s="28"/>
      <c r="M110" s="32"/>
      <c r="N110" s="33"/>
      <c r="O110" s="6"/>
      <c r="P110" s="28"/>
      <c r="Q110" s="97"/>
      <c r="R110" s="97"/>
      <c r="S110" s="97"/>
      <c r="T110" s="6"/>
      <c r="U110" s="97"/>
      <c r="V110" s="97"/>
      <c r="W110" s="6"/>
    </row>
    <row r="111" spans="1:24" x14ac:dyDescent="0.2">
      <c r="B111" s="8">
        <v>310.2</v>
      </c>
      <c r="C111" s="35" t="s">
        <v>23</v>
      </c>
      <c r="D111" s="26">
        <v>281111.09999999998</v>
      </c>
      <c r="E111" s="6"/>
      <c r="F111" s="37">
        <v>50405</v>
      </c>
      <c r="G111" s="26"/>
      <c r="H111" s="37" t="s">
        <v>24</v>
      </c>
      <c r="J111" s="38">
        <v>0</v>
      </c>
      <c r="K111" s="6"/>
      <c r="L111" s="26">
        <v>3828</v>
      </c>
      <c r="M111" s="32"/>
      <c r="N111" s="39">
        <v>1.36</v>
      </c>
      <c r="O111" s="6"/>
      <c r="P111" s="26">
        <v>-186</v>
      </c>
      <c r="Q111" s="144">
        <v>0</v>
      </c>
      <c r="R111" s="148">
        <f>+V111*P111</f>
        <v>-39.766911139876903</v>
      </c>
      <c r="S111" s="144">
        <f t="shared" ref="S111:S117" si="13">SUM(Q111:R111)</f>
        <v>-39.766911139876903</v>
      </c>
      <c r="T111" s="6"/>
      <c r="U111" s="97" t="s">
        <v>317</v>
      </c>
      <c r="V111" s="147">
        <v>0.21380059752621991</v>
      </c>
      <c r="W111" s="6"/>
    </row>
    <row r="112" spans="1:24" x14ac:dyDescent="0.2">
      <c r="B112" s="8">
        <v>311</v>
      </c>
      <c r="C112" s="35" t="s">
        <v>25</v>
      </c>
      <c r="D112" s="26">
        <v>139335557.25</v>
      </c>
      <c r="E112" s="6"/>
      <c r="F112" s="37">
        <v>50405</v>
      </c>
      <c r="G112" s="26"/>
      <c r="H112" s="37" t="s">
        <v>26</v>
      </c>
      <c r="J112" s="38">
        <v>-8</v>
      </c>
      <c r="K112" s="6"/>
      <c r="L112" s="26">
        <v>2607794</v>
      </c>
      <c r="M112" s="32"/>
      <c r="N112" s="39">
        <v>1.87</v>
      </c>
      <c r="O112" s="6"/>
      <c r="P112" s="26">
        <v>-90379</v>
      </c>
      <c r="Q112" s="144">
        <v>0</v>
      </c>
      <c r="R112" s="144">
        <f t="shared" ref="R112:R116" si="14">+V112*P112</f>
        <v>-19323.084203822229</v>
      </c>
      <c r="S112" s="144">
        <f t="shared" si="13"/>
        <v>-19323.084203822229</v>
      </c>
      <c r="T112" s="6"/>
      <c r="U112" s="97" t="s">
        <v>317</v>
      </c>
      <c r="V112" s="147">
        <v>0.21380059752621991</v>
      </c>
      <c r="W112" s="6"/>
    </row>
    <row r="113" spans="1:23" x14ac:dyDescent="0.2">
      <c r="B113" s="8">
        <v>312</v>
      </c>
      <c r="C113" s="35" t="s">
        <v>27</v>
      </c>
      <c r="D113" s="26">
        <v>695882280.73000002</v>
      </c>
      <c r="E113" s="6"/>
      <c r="F113" s="37">
        <v>50405</v>
      </c>
      <c r="G113" s="26"/>
      <c r="H113" s="37" t="s">
        <v>28</v>
      </c>
      <c r="J113" s="38">
        <v>-7</v>
      </c>
      <c r="K113" s="6"/>
      <c r="L113" s="26">
        <v>19874604</v>
      </c>
      <c r="M113" s="32"/>
      <c r="N113" s="39">
        <v>2.86</v>
      </c>
      <c r="O113" s="6"/>
      <c r="P113" s="26">
        <v>-1022896</v>
      </c>
      <c r="Q113" s="144">
        <v>0</v>
      </c>
      <c r="R113" s="144">
        <f t="shared" si="14"/>
        <v>-218695.77600718025</v>
      </c>
      <c r="S113" s="144">
        <f t="shared" si="13"/>
        <v>-218695.77600718025</v>
      </c>
      <c r="T113" s="6"/>
      <c r="U113" s="97" t="s">
        <v>317</v>
      </c>
      <c r="V113" s="147">
        <v>0.21380059752621991</v>
      </c>
      <c r="W113" s="6"/>
    </row>
    <row r="114" spans="1:23" x14ac:dyDescent="0.2">
      <c r="B114" s="8">
        <v>314</v>
      </c>
      <c r="C114" s="35" t="s">
        <v>29</v>
      </c>
      <c r="D114" s="26">
        <v>212082398.66999999</v>
      </c>
      <c r="E114" s="6"/>
      <c r="F114" s="37">
        <v>50405</v>
      </c>
      <c r="G114" s="26"/>
      <c r="H114" s="37" t="s">
        <v>30</v>
      </c>
      <c r="J114" s="38">
        <v>-8</v>
      </c>
      <c r="K114" s="6"/>
      <c r="L114" s="26">
        <v>7117884</v>
      </c>
      <c r="M114" s="32"/>
      <c r="N114" s="39">
        <v>3.36</v>
      </c>
      <c r="O114" s="6"/>
      <c r="P114" s="26">
        <v>-204153</v>
      </c>
      <c r="Q114" s="144">
        <v>0</v>
      </c>
      <c r="R114" s="144">
        <f t="shared" si="14"/>
        <v>-43648.033386770374</v>
      </c>
      <c r="S114" s="144">
        <f t="shared" si="13"/>
        <v>-43648.033386770374</v>
      </c>
      <c r="T114" s="6"/>
      <c r="U114" s="97" t="s">
        <v>317</v>
      </c>
      <c r="V114" s="147">
        <v>0.21380059752621991</v>
      </c>
      <c r="W114" s="6"/>
    </row>
    <row r="115" spans="1:23" x14ac:dyDescent="0.2">
      <c r="B115" s="8">
        <v>315</v>
      </c>
      <c r="C115" s="35" t="s">
        <v>31</v>
      </c>
      <c r="D115" s="26">
        <v>58392863.579999998</v>
      </c>
      <c r="E115" s="6"/>
      <c r="F115" s="37">
        <v>50405</v>
      </c>
      <c r="G115" s="26"/>
      <c r="H115" s="37" t="s">
        <v>32</v>
      </c>
      <c r="J115" s="38">
        <v>-7</v>
      </c>
      <c r="K115" s="6"/>
      <c r="L115" s="26">
        <v>1128566</v>
      </c>
      <c r="M115" s="32"/>
      <c r="N115" s="39">
        <v>1.93</v>
      </c>
      <c r="O115" s="6"/>
      <c r="P115" s="26">
        <v>-25099</v>
      </c>
      <c r="Q115" s="144">
        <v>0</v>
      </c>
      <c r="R115" s="144">
        <f t="shared" si="14"/>
        <v>-5366.1811973105932</v>
      </c>
      <c r="S115" s="144">
        <f t="shared" si="13"/>
        <v>-5366.1811973105932</v>
      </c>
      <c r="T115" s="6"/>
      <c r="U115" s="97" t="s">
        <v>317</v>
      </c>
      <c r="V115" s="147">
        <v>0.21380059752621991</v>
      </c>
      <c r="W115" s="6"/>
    </row>
    <row r="116" spans="1:23" x14ac:dyDescent="0.2">
      <c r="B116" s="8">
        <v>316</v>
      </c>
      <c r="C116" s="35" t="s">
        <v>33</v>
      </c>
      <c r="D116" s="26">
        <v>3580470.8</v>
      </c>
      <c r="E116" s="6"/>
      <c r="F116" s="37">
        <v>50405</v>
      </c>
      <c r="G116" s="26"/>
      <c r="H116" s="37" t="s">
        <v>34</v>
      </c>
      <c r="J116" s="38">
        <v>-8</v>
      </c>
      <c r="K116" s="6"/>
      <c r="L116" s="26">
        <v>111544</v>
      </c>
      <c r="M116" s="32"/>
      <c r="N116" s="39">
        <v>3.12</v>
      </c>
      <c r="O116" s="6"/>
      <c r="P116" s="26">
        <v>-1573</v>
      </c>
      <c r="Q116" s="144">
        <v>0</v>
      </c>
      <c r="R116" s="144">
        <f t="shared" si="14"/>
        <v>-336.3083399087439</v>
      </c>
      <c r="S116" s="144">
        <f t="shared" si="13"/>
        <v>-336.3083399087439</v>
      </c>
      <c r="T116" s="6"/>
      <c r="U116" s="97" t="s">
        <v>317</v>
      </c>
      <c r="V116" s="147">
        <v>0.21380059752621991</v>
      </c>
      <c r="W116" s="6"/>
    </row>
    <row r="117" spans="1:23" x14ac:dyDescent="0.2">
      <c r="B117" s="8"/>
      <c r="C117" s="70" t="s">
        <v>58</v>
      </c>
      <c r="D117" s="27">
        <f>SUM(D111:D116)</f>
        <v>1109554682.1299999</v>
      </c>
      <c r="E117" s="40"/>
      <c r="F117" s="71"/>
      <c r="G117" s="26"/>
      <c r="J117" s="66"/>
      <c r="K117" s="40"/>
      <c r="L117" s="27">
        <f>SUM(L111:L116)</f>
        <v>30844220</v>
      </c>
      <c r="M117" s="32"/>
      <c r="N117" s="33">
        <v>2.78</v>
      </c>
      <c r="O117" s="6"/>
      <c r="P117" s="27">
        <f>SUM(P111:P116)</f>
        <v>-1344286</v>
      </c>
      <c r="Q117" s="146">
        <v>0</v>
      </c>
      <c r="R117" s="146">
        <f>SUM(R111:R116)</f>
        <v>-287409.15004613204</v>
      </c>
      <c r="S117" s="146">
        <f t="shared" si="13"/>
        <v>-287409.15004613204</v>
      </c>
      <c r="T117" s="6"/>
      <c r="U117" s="97"/>
      <c r="V117" s="97"/>
      <c r="W117" s="6"/>
    </row>
    <row r="118" spans="1:23" x14ac:dyDescent="0.2">
      <c r="B118" s="8"/>
      <c r="C118" s="35"/>
      <c r="E118" s="6"/>
      <c r="F118" s="44"/>
      <c r="G118" s="28"/>
      <c r="J118" s="66"/>
      <c r="K118" s="6"/>
      <c r="L118" s="28"/>
      <c r="M118" s="32"/>
      <c r="N118" s="33"/>
      <c r="O118" s="6"/>
      <c r="P118" s="28"/>
      <c r="Q118" s="97"/>
      <c r="R118" s="97"/>
      <c r="S118" s="97"/>
      <c r="T118" s="6"/>
      <c r="U118" s="97"/>
      <c r="V118" s="97"/>
      <c r="W118" s="6"/>
    </row>
    <row r="119" spans="1:23" x14ac:dyDescent="0.2">
      <c r="B119" s="8"/>
      <c r="C119" s="34" t="s">
        <v>59</v>
      </c>
      <c r="E119" s="6"/>
      <c r="F119" s="44"/>
      <c r="G119" s="28"/>
      <c r="J119" s="66"/>
      <c r="K119" s="6"/>
      <c r="L119" s="28"/>
      <c r="M119" s="32"/>
      <c r="N119" s="33"/>
      <c r="O119" s="6"/>
      <c r="P119" s="28"/>
      <c r="Q119" s="97"/>
      <c r="R119" s="97"/>
      <c r="S119" s="97"/>
      <c r="T119" s="6"/>
      <c r="U119" s="97"/>
      <c r="V119" s="97"/>
      <c r="W119" s="6"/>
    </row>
    <row r="120" spans="1:23" x14ac:dyDescent="0.2">
      <c r="A120" s="6" t="s">
        <v>328</v>
      </c>
      <c r="B120" s="8">
        <v>310.2</v>
      </c>
      <c r="C120" s="35" t="s">
        <v>23</v>
      </c>
      <c r="D120" s="26">
        <v>15015.87</v>
      </c>
      <c r="E120" s="6"/>
      <c r="F120" s="37">
        <v>47483</v>
      </c>
      <c r="G120" s="26"/>
      <c r="H120" s="37" t="s">
        <v>24</v>
      </c>
      <c r="J120" s="38">
        <v>0</v>
      </c>
      <c r="K120" s="6"/>
      <c r="L120" s="26">
        <v>218</v>
      </c>
      <c r="M120" s="32"/>
      <c r="N120" s="39">
        <v>1.45</v>
      </c>
      <c r="O120" s="6"/>
      <c r="P120" s="7"/>
      <c r="Q120" s="144">
        <v>0</v>
      </c>
      <c r="R120" s="144">
        <v>0</v>
      </c>
      <c r="S120" s="144">
        <f t="shared" ref="S120:S126" si="15">SUM(Q120:R120)</f>
        <v>0</v>
      </c>
      <c r="T120" s="6"/>
      <c r="U120" s="97" t="s">
        <v>320</v>
      </c>
      <c r="V120" s="118">
        <v>0</v>
      </c>
      <c r="W120" s="6"/>
    </row>
    <row r="121" spans="1:23" x14ac:dyDescent="0.2">
      <c r="A121" s="6" t="s">
        <v>328</v>
      </c>
      <c r="B121" s="8">
        <v>311</v>
      </c>
      <c r="C121" s="35" t="s">
        <v>25</v>
      </c>
      <c r="D121" s="26">
        <v>113466831.51000001</v>
      </c>
      <c r="E121" s="6"/>
      <c r="F121" s="37">
        <v>47483</v>
      </c>
      <c r="G121" s="26"/>
      <c r="H121" s="37" t="s">
        <v>26</v>
      </c>
      <c r="J121" s="38">
        <v>-5</v>
      </c>
      <c r="K121" s="6"/>
      <c r="L121" s="26">
        <v>4929732</v>
      </c>
      <c r="M121" s="32"/>
      <c r="N121" s="39">
        <v>4.34</v>
      </c>
      <c r="O121" s="6"/>
      <c r="P121" s="7"/>
      <c r="Q121" s="144">
        <v>0</v>
      </c>
      <c r="R121" s="144">
        <v>0</v>
      </c>
      <c r="S121" s="144">
        <f t="shared" si="15"/>
        <v>0</v>
      </c>
      <c r="T121" s="6"/>
      <c r="U121" s="97" t="s">
        <v>320</v>
      </c>
      <c r="V121" s="118">
        <v>0</v>
      </c>
      <c r="W121" s="6"/>
    </row>
    <row r="122" spans="1:23" x14ac:dyDescent="0.2">
      <c r="A122" s="6" t="s">
        <v>328</v>
      </c>
      <c r="B122" s="8">
        <v>312</v>
      </c>
      <c r="C122" s="35" t="s">
        <v>27</v>
      </c>
      <c r="D122" s="26">
        <v>516727023.29000002</v>
      </c>
      <c r="E122" s="6"/>
      <c r="F122" s="37">
        <v>47483</v>
      </c>
      <c r="G122" s="26"/>
      <c r="H122" s="37" t="s">
        <v>28</v>
      </c>
      <c r="J122" s="38">
        <v>-4</v>
      </c>
      <c r="K122" s="6"/>
      <c r="L122" s="26">
        <v>24835413</v>
      </c>
      <c r="M122" s="32"/>
      <c r="N122" s="39">
        <v>4.8099999999999996</v>
      </c>
      <c r="O122" s="6"/>
      <c r="P122" s="7"/>
      <c r="Q122" s="144">
        <v>0</v>
      </c>
      <c r="R122" s="144">
        <v>0</v>
      </c>
      <c r="S122" s="144">
        <f t="shared" si="15"/>
        <v>0</v>
      </c>
      <c r="T122" s="6"/>
      <c r="U122" s="97" t="s">
        <v>320</v>
      </c>
      <c r="V122" s="118">
        <v>0</v>
      </c>
      <c r="W122" s="6"/>
    </row>
    <row r="123" spans="1:23" x14ac:dyDescent="0.2">
      <c r="A123" s="6" t="s">
        <v>328</v>
      </c>
      <c r="B123" s="8">
        <v>314</v>
      </c>
      <c r="C123" s="35" t="s">
        <v>29</v>
      </c>
      <c r="D123" s="26">
        <v>77841079.959999993</v>
      </c>
      <c r="E123" s="6"/>
      <c r="F123" s="37">
        <v>47483</v>
      </c>
      <c r="G123" s="26"/>
      <c r="H123" s="37" t="s">
        <v>30</v>
      </c>
      <c r="J123" s="38">
        <v>-6</v>
      </c>
      <c r="K123" s="6"/>
      <c r="L123" s="26">
        <v>3245598</v>
      </c>
      <c r="M123" s="32"/>
      <c r="N123" s="39">
        <v>4.17</v>
      </c>
      <c r="O123" s="6"/>
      <c r="P123" s="7"/>
      <c r="Q123" s="144">
        <v>0</v>
      </c>
      <c r="R123" s="144">
        <v>0</v>
      </c>
      <c r="S123" s="144">
        <f t="shared" si="15"/>
        <v>0</v>
      </c>
      <c r="T123" s="6"/>
      <c r="U123" s="97" t="s">
        <v>320</v>
      </c>
      <c r="V123" s="118">
        <v>0</v>
      </c>
      <c r="W123" s="6"/>
    </row>
    <row r="124" spans="1:23" x14ac:dyDescent="0.2">
      <c r="A124" s="6" t="s">
        <v>328</v>
      </c>
      <c r="B124" s="8">
        <v>315</v>
      </c>
      <c r="C124" s="35" t="s">
        <v>31</v>
      </c>
      <c r="D124" s="26">
        <v>61140202.310000002</v>
      </c>
      <c r="E124" s="6"/>
      <c r="F124" s="37">
        <v>47483</v>
      </c>
      <c r="G124" s="26"/>
      <c r="H124" s="37" t="s">
        <v>32</v>
      </c>
      <c r="J124" s="38">
        <v>-4</v>
      </c>
      <c r="K124" s="6"/>
      <c r="L124" s="26">
        <v>3135107</v>
      </c>
      <c r="M124" s="32"/>
      <c r="N124" s="39">
        <v>5.13</v>
      </c>
      <c r="O124" s="6"/>
      <c r="P124" s="7"/>
      <c r="Q124" s="144">
        <v>0</v>
      </c>
      <c r="R124" s="144">
        <v>0</v>
      </c>
      <c r="S124" s="144">
        <f t="shared" si="15"/>
        <v>0</v>
      </c>
      <c r="T124" s="6"/>
      <c r="U124" s="97" t="s">
        <v>320</v>
      </c>
      <c r="V124" s="118">
        <v>0</v>
      </c>
      <c r="W124" s="6"/>
    </row>
    <row r="125" spans="1:23" x14ac:dyDescent="0.2">
      <c r="A125" s="6" t="s">
        <v>328</v>
      </c>
      <c r="B125" s="8">
        <v>316</v>
      </c>
      <c r="C125" s="35" t="s">
        <v>33</v>
      </c>
      <c r="D125" s="26">
        <v>1941066.52</v>
      </c>
      <c r="E125" s="6"/>
      <c r="F125" s="37">
        <v>47483</v>
      </c>
      <c r="G125" s="26"/>
      <c r="H125" s="37" t="s">
        <v>34</v>
      </c>
      <c r="J125" s="38">
        <v>-6</v>
      </c>
      <c r="K125" s="6"/>
      <c r="L125" s="26">
        <v>99920</v>
      </c>
      <c r="M125" s="32"/>
      <c r="N125" s="39">
        <v>5.15</v>
      </c>
      <c r="O125" s="6"/>
      <c r="P125" s="7"/>
      <c r="Q125" s="144">
        <v>0</v>
      </c>
      <c r="R125" s="144">
        <v>0</v>
      </c>
      <c r="S125" s="144">
        <f t="shared" si="15"/>
        <v>0</v>
      </c>
      <c r="T125" s="6"/>
      <c r="U125" s="97" t="s">
        <v>320</v>
      </c>
      <c r="V125" s="118">
        <v>0</v>
      </c>
      <c r="W125" s="6"/>
    </row>
    <row r="126" spans="1:23" x14ac:dyDescent="0.2">
      <c r="B126" s="8"/>
      <c r="C126" s="70" t="s">
        <v>60</v>
      </c>
      <c r="D126" s="27">
        <f>SUM(D120:D125)</f>
        <v>771131219.46000004</v>
      </c>
      <c r="E126" s="40"/>
      <c r="F126" s="71"/>
      <c r="G126" s="26"/>
      <c r="J126" s="66"/>
      <c r="K126" s="40"/>
      <c r="L126" s="27">
        <f>SUM(L120:L125)</f>
        <v>36245988</v>
      </c>
      <c r="M126" s="32"/>
      <c r="N126" s="33">
        <v>4.7</v>
      </c>
      <c r="O126" s="6"/>
      <c r="P126" s="7"/>
      <c r="Q126" s="146">
        <v>0</v>
      </c>
      <c r="R126" s="146">
        <v>0</v>
      </c>
      <c r="S126" s="146">
        <f t="shared" si="15"/>
        <v>0</v>
      </c>
      <c r="T126" s="6"/>
      <c r="U126" s="97"/>
      <c r="V126" s="97"/>
      <c r="W126" s="6"/>
    </row>
    <row r="127" spans="1:23" x14ac:dyDescent="0.2">
      <c r="B127" s="8"/>
      <c r="C127" s="6"/>
      <c r="D127" s="26"/>
      <c r="E127" s="6"/>
      <c r="F127" s="71"/>
      <c r="G127" s="26"/>
      <c r="J127" s="66"/>
      <c r="K127" s="6"/>
      <c r="L127" s="26"/>
      <c r="M127" s="32"/>
      <c r="N127" s="33"/>
      <c r="O127" s="6"/>
      <c r="P127" s="7"/>
      <c r="Q127" s="97"/>
      <c r="R127" s="97"/>
      <c r="S127" s="97"/>
      <c r="T127" s="6"/>
      <c r="U127" s="97"/>
      <c r="V127" s="97"/>
      <c r="W127" s="6"/>
    </row>
    <row r="128" spans="1:23" x14ac:dyDescent="0.2">
      <c r="B128" s="8"/>
      <c r="C128" s="34" t="s">
        <v>61</v>
      </c>
      <c r="D128" s="26"/>
      <c r="E128" s="6"/>
      <c r="F128" s="71"/>
      <c r="G128" s="26"/>
      <c r="J128" s="66"/>
      <c r="K128" s="6"/>
      <c r="L128" s="26"/>
      <c r="M128" s="32"/>
      <c r="N128" s="33"/>
      <c r="O128" s="6"/>
      <c r="P128" s="7"/>
      <c r="Q128" s="97"/>
      <c r="R128" s="97"/>
      <c r="S128" s="97"/>
      <c r="T128" s="6"/>
      <c r="U128" s="97"/>
      <c r="V128" s="97"/>
      <c r="W128" s="6"/>
    </row>
    <row r="129" spans="1:23" x14ac:dyDescent="0.2">
      <c r="A129" s="6" t="s">
        <v>328</v>
      </c>
      <c r="B129" s="8">
        <v>310.2</v>
      </c>
      <c r="C129" s="35" t="s">
        <v>23</v>
      </c>
      <c r="D129" s="26">
        <v>164796.79999999999</v>
      </c>
      <c r="E129" s="6"/>
      <c r="F129" s="37">
        <v>51135</v>
      </c>
      <c r="G129" s="26"/>
      <c r="H129" s="37" t="s">
        <v>24</v>
      </c>
      <c r="J129" s="38">
        <v>0</v>
      </c>
      <c r="K129" s="6"/>
      <c r="L129" s="26">
        <v>2726</v>
      </c>
      <c r="M129" s="32"/>
      <c r="N129" s="39">
        <v>1.65</v>
      </c>
      <c r="O129" s="6"/>
      <c r="P129" s="7"/>
      <c r="Q129" s="144">
        <v>0</v>
      </c>
      <c r="R129" s="144">
        <v>0</v>
      </c>
      <c r="S129" s="144">
        <f t="shared" ref="S129:S135" si="16">SUM(Q129:R129)</f>
        <v>0</v>
      </c>
      <c r="T129" s="6"/>
      <c r="U129" s="97" t="s">
        <v>320</v>
      </c>
      <c r="V129" s="118">
        <v>0</v>
      </c>
      <c r="W129" s="6"/>
    </row>
    <row r="130" spans="1:23" x14ac:dyDescent="0.2">
      <c r="A130" s="6" t="s">
        <v>328</v>
      </c>
      <c r="B130" s="8">
        <v>311</v>
      </c>
      <c r="C130" s="35" t="s">
        <v>25</v>
      </c>
      <c r="D130" s="26">
        <v>50999493.549999997</v>
      </c>
      <c r="E130" s="6"/>
      <c r="F130" s="37">
        <v>51135</v>
      </c>
      <c r="G130" s="26"/>
      <c r="H130" s="37" t="s">
        <v>26</v>
      </c>
      <c r="J130" s="38">
        <v>-5</v>
      </c>
      <c r="K130" s="6"/>
      <c r="L130" s="26">
        <v>1022798</v>
      </c>
      <c r="M130" s="32"/>
      <c r="N130" s="39">
        <v>2.0099999999999998</v>
      </c>
      <c r="O130" s="6"/>
      <c r="P130" s="7"/>
      <c r="Q130" s="144">
        <v>0</v>
      </c>
      <c r="R130" s="144">
        <v>0</v>
      </c>
      <c r="S130" s="144">
        <f t="shared" si="16"/>
        <v>0</v>
      </c>
      <c r="T130" s="6"/>
      <c r="U130" s="97" t="s">
        <v>320</v>
      </c>
      <c r="V130" s="118">
        <v>0</v>
      </c>
      <c r="W130" s="6"/>
    </row>
    <row r="131" spans="1:23" x14ac:dyDescent="0.2">
      <c r="A131" s="6" t="s">
        <v>328</v>
      </c>
      <c r="B131" s="8">
        <v>312</v>
      </c>
      <c r="C131" s="35" t="s">
        <v>27</v>
      </c>
      <c r="D131" s="26">
        <v>303169721.64999998</v>
      </c>
      <c r="E131" s="6"/>
      <c r="F131" s="37">
        <v>51135</v>
      </c>
      <c r="G131" s="26"/>
      <c r="H131" s="37" t="s">
        <v>28</v>
      </c>
      <c r="J131" s="38">
        <v>-4</v>
      </c>
      <c r="K131" s="6"/>
      <c r="L131" s="26">
        <v>9376339</v>
      </c>
      <c r="M131" s="32"/>
      <c r="N131" s="39">
        <v>3.09</v>
      </c>
      <c r="O131" s="6"/>
      <c r="P131" s="7"/>
      <c r="Q131" s="144">
        <v>0</v>
      </c>
      <c r="R131" s="144">
        <v>0</v>
      </c>
      <c r="S131" s="144">
        <f t="shared" si="16"/>
        <v>0</v>
      </c>
      <c r="T131" s="6"/>
      <c r="U131" s="97" t="s">
        <v>320</v>
      </c>
      <c r="V131" s="118">
        <v>0</v>
      </c>
      <c r="W131" s="6"/>
    </row>
    <row r="132" spans="1:23" x14ac:dyDescent="0.2">
      <c r="A132" s="6" t="s">
        <v>328</v>
      </c>
      <c r="B132" s="8">
        <v>314</v>
      </c>
      <c r="C132" s="35" t="s">
        <v>29</v>
      </c>
      <c r="D132" s="26">
        <v>62805875.159999996</v>
      </c>
      <c r="E132" s="6"/>
      <c r="F132" s="37">
        <v>51135</v>
      </c>
      <c r="G132" s="26"/>
      <c r="H132" s="37" t="s">
        <v>30</v>
      </c>
      <c r="J132" s="38">
        <v>-6</v>
      </c>
      <c r="K132" s="6"/>
      <c r="L132" s="26">
        <v>1958627</v>
      </c>
      <c r="M132" s="32"/>
      <c r="N132" s="39">
        <v>3.12</v>
      </c>
      <c r="O132" s="6"/>
      <c r="P132" s="7"/>
      <c r="Q132" s="144">
        <v>0</v>
      </c>
      <c r="R132" s="144">
        <v>0</v>
      </c>
      <c r="S132" s="144">
        <f t="shared" si="16"/>
        <v>0</v>
      </c>
      <c r="T132" s="6"/>
      <c r="U132" s="97" t="s">
        <v>320</v>
      </c>
      <c r="V132" s="118">
        <v>0</v>
      </c>
      <c r="W132" s="6"/>
    </row>
    <row r="133" spans="1:23" x14ac:dyDescent="0.2">
      <c r="A133" s="6" t="s">
        <v>328</v>
      </c>
      <c r="B133" s="8">
        <v>315</v>
      </c>
      <c r="C133" s="35" t="s">
        <v>31</v>
      </c>
      <c r="D133" s="26">
        <v>27951228.600000001</v>
      </c>
      <c r="E133" s="6"/>
      <c r="F133" s="37">
        <v>51135</v>
      </c>
      <c r="G133" s="26"/>
      <c r="H133" s="37" t="s">
        <v>32</v>
      </c>
      <c r="J133" s="38">
        <v>-4</v>
      </c>
      <c r="K133" s="6"/>
      <c r="L133" s="26">
        <v>681063</v>
      </c>
      <c r="M133" s="32"/>
      <c r="N133" s="39">
        <v>2.44</v>
      </c>
      <c r="O133" s="6"/>
      <c r="P133" s="7"/>
      <c r="Q133" s="144">
        <v>0</v>
      </c>
      <c r="R133" s="144">
        <v>0</v>
      </c>
      <c r="S133" s="144">
        <f t="shared" si="16"/>
        <v>0</v>
      </c>
      <c r="T133" s="6"/>
      <c r="U133" s="97" t="s">
        <v>320</v>
      </c>
      <c r="V133" s="118">
        <v>0</v>
      </c>
      <c r="W133" s="6"/>
    </row>
    <row r="134" spans="1:23" x14ac:dyDescent="0.2">
      <c r="A134" s="6" t="s">
        <v>328</v>
      </c>
      <c r="B134" s="8">
        <v>316</v>
      </c>
      <c r="C134" s="35" t="s">
        <v>33</v>
      </c>
      <c r="D134" s="26">
        <v>1195691.48</v>
      </c>
      <c r="E134" s="6"/>
      <c r="F134" s="37">
        <v>51135</v>
      </c>
      <c r="G134" s="26"/>
      <c r="H134" s="37" t="s">
        <v>34</v>
      </c>
      <c r="J134" s="38">
        <v>-6</v>
      </c>
      <c r="K134" s="6"/>
      <c r="L134" s="26">
        <v>48714</v>
      </c>
      <c r="M134" s="32"/>
      <c r="N134" s="39">
        <v>4.07</v>
      </c>
      <c r="O134" s="6"/>
      <c r="P134" s="7"/>
      <c r="Q134" s="144">
        <v>0</v>
      </c>
      <c r="R134" s="144">
        <v>0</v>
      </c>
      <c r="S134" s="144">
        <f t="shared" si="16"/>
        <v>0</v>
      </c>
      <c r="T134" s="6"/>
      <c r="U134" s="97" t="s">
        <v>320</v>
      </c>
      <c r="V134" s="118">
        <v>0</v>
      </c>
      <c r="W134" s="6"/>
    </row>
    <row r="135" spans="1:23" x14ac:dyDescent="0.2">
      <c r="B135" s="8"/>
      <c r="C135" s="70" t="s">
        <v>62</v>
      </c>
      <c r="D135" s="29">
        <f>SUM(D129:D134)</f>
        <v>446286807.24000001</v>
      </c>
      <c r="E135" s="6"/>
      <c r="F135" s="71"/>
      <c r="G135" s="26"/>
      <c r="J135" s="66"/>
      <c r="K135" s="6"/>
      <c r="L135" s="29">
        <f>SUM(L129:L134)</f>
        <v>13090267</v>
      </c>
      <c r="M135" s="32"/>
      <c r="N135" s="33">
        <v>2.93</v>
      </c>
      <c r="O135" s="6"/>
      <c r="P135" s="7"/>
      <c r="Q135" s="149">
        <v>0</v>
      </c>
      <c r="R135" s="149">
        <v>0</v>
      </c>
      <c r="S135" s="149">
        <f t="shared" si="16"/>
        <v>0</v>
      </c>
      <c r="T135" s="6"/>
      <c r="U135" s="6"/>
      <c r="V135" s="6"/>
      <c r="W135" s="6"/>
    </row>
    <row r="136" spans="1:23" x14ac:dyDescent="0.2">
      <c r="B136" s="8"/>
      <c r="C136" s="77"/>
      <c r="D136" s="27"/>
      <c r="E136" s="40"/>
      <c r="F136" s="71"/>
      <c r="G136" s="26"/>
      <c r="J136" s="66"/>
      <c r="K136" s="40"/>
      <c r="L136" s="27"/>
      <c r="M136" s="78"/>
      <c r="N136" s="39"/>
      <c r="O136" s="6"/>
      <c r="P136" s="7"/>
      <c r="Q136" s="97"/>
      <c r="R136" s="97"/>
      <c r="S136" s="97"/>
      <c r="T136" s="6"/>
      <c r="U136" s="6"/>
      <c r="V136" s="6"/>
      <c r="W136" s="6"/>
    </row>
    <row r="137" spans="1:23" x14ac:dyDescent="0.2">
      <c r="B137" s="9"/>
      <c r="C137" s="79" t="s">
        <v>63</v>
      </c>
      <c r="D137" s="30">
        <f>+D135+D126+D117+D108+D101+D93+D83+D75+D66+D57+D49+D40+D31+D23</f>
        <v>6765539384.6700001</v>
      </c>
      <c r="E137" s="80"/>
      <c r="F137" s="30"/>
      <c r="G137" s="26"/>
      <c r="J137" s="66"/>
      <c r="K137" s="80"/>
      <c r="L137" s="30">
        <f>+L135+L126+L117+L108+L101+L93+L83+L75+L66+L57+L49+L40+L31+L23</f>
        <v>273919371.76666665</v>
      </c>
      <c r="M137" s="81"/>
      <c r="N137" s="82">
        <v>4.05</v>
      </c>
      <c r="O137" s="6"/>
      <c r="P137" s="30">
        <f>+P135+P126+P117+P108+P101+P93+P83+P75+P66+P57+P49+P40+P31+P23</f>
        <v>-2528327.2999999998</v>
      </c>
      <c r="Q137" s="150">
        <f>+Q135+Q126+Q117+Q108+Q101+Q93+Q83+Q75+Q66+Q57+Q49+Q40+Q31+Q23</f>
        <v>0</v>
      </c>
      <c r="R137" s="150">
        <f>+R135+R126+R117+R108+R101+R93+R83+R75+R66+R57+R49+R40+R31+R23</f>
        <v>-550735.75670059305</v>
      </c>
      <c r="S137" s="150">
        <f>+S135+S126+S117+S108+S101+S93+S83+S75+S66+S57+S49+S40+S31+S23</f>
        <v>-550735.75670059305</v>
      </c>
      <c r="T137" s="6"/>
      <c r="U137" s="6"/>
      <c r="V137" s="6"/>
      <c r="W137" s="6"/>
    </row>
    <row r="138" spans="1:23" x14ac:dyDescent="0.2">
      <c r="B138" s="9"/>
      <c r="C138" s="77"/>
      <c r="D138" s="26"/>
      <c r="E138" s="6"/>
      <c r="F138" s="71"/>
      <c r="G138" s="26"/>
      <c r="J138" s="66"/>
      <c r="K138" s="6"/>
      <c r="L138" s="26"/>
      <c r="M138" s="32"/>
      <c r="N138" s="33"/>
      <c r="O138" s="6"/>
      <c r="P138" s="7"/>
      <c r="Q138" s="7"/>
      <c r="R138" s="7"/>
      <c r="S138" s="7"/>
      <c r="T138" s="6"/>
      <c r="U138" s="6"/>
      <c r="V138" s="6"/>
      <c r="W138" s="6"/>
    </row>
    <row r="139" spans="1:23" x14ac:dyDescent="0.2">
      <c r="B139" s="8">
        <v>310.3</v>
      </c>
      <c r="C139" s="35" t="s">
        <v>64</v>
      </c>
      <c r="D139" s="26"/>
      <c r="E139" s="6"/>
      <c r="F139" s="71"/>
      <c r="G139" s="26"/>
      <c r="J139" s="66"/>
      <c r="K139" s="6"/>
      <c r="L139" s="26"/>
      <c r="M139" s="32"/>
      <c r="N139" s="33"/>
      <c r="O139" s="6"/>
      <c r="P139" s="7"/>
      <c r="Q139" s="7"/>
      <c r="R139" s="7"/>
      <c r="S139" s="7"/>
      <c r="T139" s="6"/>
      <c r="U139" s="6"/>
      <c r="V139" s="6"/>
      <c r="W139" s="6"/>
    </row>
    <row r="140" spans="1:23" x14ac:dyDescent="0.2">
      <c r="B140" s="8"/>
      <c r="C140" s="35" t="s">
        <v>65</v>
      </c>
      <c r="D140" s="26">
        <v>865460.63</v>
      </c>
      <c r="E140" s="6"/>
      <c r="F140" s="37"/>
      <c r="G140" s="26"/>
      <c r="H140" s="37"/>
      <c r="J140" s="38"/>
      <c r="K140" s="6"/>
      <c r="L140" s="26"/>
      <c r="M140" s="36"/>
      <c r="N140" s="36"/>
      <c r="O140" s="6"/>
      <c r="P140" s="7"/>
      <c r="Q140" s="7"/>
      <c r="R140" s="7"/>
      <c r="S140" s="7"/>
      <c r="T140" s="6"/>
      <c r="U140" s="6"/>
      <c r="V140" s="6"/>
      <c r="W140" s="6"/>
    </row>
    <row r="141" spans="1:23" x14ac:dyDescent="0.2">
      <c r="B141" s="8"/>
      <c r="C141" s="35" t="s">
        <v>66</v>
      </c>
      <c r="D141" s="26">
        <v>9700996.6099999994</v>
      </c>
      <c r="E141" s="6"/>
      <c r="F141" s="37"/>
      <c r="G141" s="26"/>
      <c r="H141" s="37"/>
      <c r="J141" s="38"/>
      <c r="K141" s="6"/>
      <c r="L141" s="26"/>
      <c r="M141" s="36"/>
      <c r="N141" s="36"/>
      <c r="O141" s="6"/>
      <c r="P141" s="7"/>
      <c r="Q141" s="7"/>
      <c r="R141" s="7"/>
      <c r="S141" s="7"/>
      <c r="T141" s="6"/>
      <c r="U141" s="6"/>
      <c r="V141" s="6"/>
      <c r="W141" s="6"/>
    </row>
    <row r="142" spans="1:23" x14ac:dyDescent="0.2">
      <c r="B142" s="8"/>
      <c r="C142" s="35" t="s">
        <v>67</v>
      </c>
      <c r="D142" s="26">
        <v>8138.01</v>
      </c>
      <c r="E142" s="6"/>
      <c r="F142" s="37"/>
      <c r="G142" s="26"/>
      <c r="H142" s="37"/>
      <c r="J142" s="38"/>
      <c r="K142" s="6"/>
      <c r="L142" s="26"/>
      <c r="M142" s="36"/>
      <c r="N142" s="36"/>
      <c r="O142" s="6"/>
      <c r="P142" s="7"/>
      <c r="Q142" s="7"/>
      <c r="R142" s="7"/>
      <c r="S142" s="7"/>
      <c r="T142" s="6"/>
      <c r="U142" s="6"/>
      <c r="V142" s="6"/>
      <c r="W142" s="6"/>
    </row>
    <row r="143" spans="1:23" x14ac:dyDescent="0.2">
      <c r="B143" s="8"/>
      <c r="C143" s="35" t="s">
        <v>68</v>
      </c>
      <c r="D143" s="26">
        <v>24271831.300000001</v>
      </c>
      <c r="E143" s="6"/>
      <c r="F143" s="37"/>
      <c r="G143" s="26"/>
      <c r="H143" s="37"/>
      <c r="J143" s="38"/>
      <c r="K143" s="6"/>
      <c r="L143" s="26"/>
      <c r="M143" s="36"/>
      <c r="N143" s="36"/>
      <c r="O143" s="6"/>
      <c r="P143" s="7"/>
      <c r="Q143" s="7"/>
      <c r="R143" s="7"/>
      <c r="S143" s="7"/>
      <c r="T143" s="6"/>
      <c r="U143" s="6"/>
      <c r="V143" s="6"/>
      <c r="W143" s="6"/>
    </row>
    <row r="144" spans="1:23" x14ac:dyDescent="0.2">
      <c r="B144" s="8"/>
      <c r="C144" s="35" t="s">
        <v>69</v>
      </c>
      <c r="D144" s="26">
        <v>1471639</v>
      </c>
      <c r="E144" s="6"/>
      <c r="F144" s="37"/>
      <c r="G144" s="26"/>
      <c r="H144" s="37"/>
      <c r="J144" s="38"/>
      <c r="K144" s="6"/>
      <c r="L144" s="26"/>
      <c r="M144" s="36"/>
      <c r="N144" s="36"/>
      <c r="O144" s="6"/>
      <c r="P144" s="7"/>
      <c r="Q144" s="7"/>
      <c r="R144" s="7"/>
      <c r="S144" s="7"/>
      <c r="T144" s="6"/>
      <c r="U144" s="6"/>
      <c r="V144" s="6"/>
      <c r="W144" s="6"/>
    </row>
    <row r="145" spans="1:23" x14ac:dyDescent="0.2">
      <c r="B145" s="8"/>
      <c r="C145" s="35" t="s">
        <v>70</v>
      </c>
      <c r="D145" s="26">
        <v>171270</v>
      </c>
      <c r="E145" s="6"/>
      <c r="F145" s="37"/>
      <c r="G145" s="26"/>
      <c r="H145" s="37"/>
      <c r="J145" s="38"/>
      <c r="K145" s="6"/>
      <c r="L145" s="26"/>
      <c r="M145" s="36"/>
      <c r="N145" s="36"/>
      <c r="O145" s="6"/>
      <c r="P145" s="7"/>
      <c r="Q145" s="7"/>
      <c r="R145" s="7"/>
      <c r="S145" s="7"/>
      <c r="T145" s="6"/>
      <c r="U145" s="6"/>
      <c r="V145" s="6"/>
      <c r="W145" s="6"/>
    </row>
    <row r="146" spans="1:23" x14ac:dyDescent="0.2">
      <c r="B146" s="8"/>
      <c r="C146" s="35" t="s">
        <v>71</v>
      </c>
      <c r="D146" s="26">
        <v>690.97</v>
      </c>
      <c r="E146" s="6"/>
      <c r="F146" s="37"/>
      <c r="G146" s="26"/>
      <c r="H146" s="37"/>
      <c r="J146" s="38"/>
      <c r="K146" s="6"/>
      <c r="L146" s="26"/>
      <c r="M146" s="36"/>
      <c r="N146" s="36"/>
      <c r="O146" s="6"/>
      <c r="P146" s="7"/>
      <c r="Q146" s="7"/>
      <c r="R146" s="7"/>
      <c r="S146" s="7"/>
      <c r="T146" s="6"/>
      <c r="U146" s="6"/>
      <c r="V146" s="6"/>
      <c r="W146" s="6"/>
    </row>
    <row r="147" spans="1:23" x14ac:dyDescent="0.2">
      <c r="B147" s="8"/>
      <c r="C147" s="35" t="s">
        <v>72</v>
      </c>
      <c r="D147" s="31">
        <v>13496.8</v>
      </c>
      <c r="E147" s="6"/>
      <c r="F147" s="37"/>
      <c r="G147" s="26"/>
      <c r="H147" s="37"/>
      <c r="J147" s="38"/>
      <c r="K147" s="6"/>
      <c r="L147" s="26"/>
      <c r="M147" s="36"/>
      <c r="N147" s="36"/>
      <c r="O147" s="6"/>
      <c r="P147" s="7"/>
      <c r="Q147" s="7"/>
      <c r="R147" s="7"/>
      <c r="S147" s="7"/>
      <c r="T147" s="6"/>
      <c r="U147" s="6"/>
      <c r="V147" s="6"/>
      <c r="W147" s="6"/>
    </row>
    <row r="148" spans="1:23" x14ac:dyDescent="0.2">
      <c r="B148" s="8"/>
      <c r="C148" s="70" t="s">
        <v>73</v>
      </c>
      <c r="D148" s="29">
        <f>SUM(D140:D147)</f>
        <v>36503523.319999993</v>
      </c>
      <c r="E148" s="6"/>
      <c r="F148" s="37"/>
      <c r="G148" s="26"/>
      <c r="H148" s="37"/>
      <c r="I148" s="37"/>
      <c r="J148" s="38"/>
      <c r="K148" s="6"/>
      <c r="L148" s="26"/>
      <c r="M148" s="36"/>
      <c r="N148" s="36"/>
      <c r="O148" s="6"/>
      <c r="P148" s="7"/>
      <c r="Q148" s="7"/>
      <c r="R148" s="7"/>
      <c r="S148" s="7"/>
      <c r="T148" s="6"/>
      <c r="U148" s="6"/>
      <c r="V148" s="6"/>
      <c r="W148" s="6"/>
    </row>
    <row r="149" spans="1:23" x14ac:dyDescent="0.2">
      <c r="B149" s="8"/>
      <c r="C149" s="35"/>
      <c r="D149" s="26"/>
      <c r="E149" s="40"/>
      <c r="F149" s="37"/>
      <c r="G149" s="26"/>
      <c r="H149" s="37"/>
      <c r="I149" s="37"/>
      <c r="J149" s="38"/>
      <c r="K149" s="40"/>
      <c r="L149" s="26"/>
      <c r="M149" s="32"/>
      <c r="N149" s="33"/>
      <c r="O149" s="6"/>
      <c r="P149" s="7"/>
      <c r="Q149" s="7"/>
      <c r="R149" s="7"/>
      <c r="S149" s="7"/>
      <c r="T149" s="6"/>
      <c r="U149" s="6"/>
      <c r="V149" s="6"/>
      <c r="W149" s="6"/>
    </row>
    <row r="150" spans="1:23" x14ac:dyDescent="0.2">
      <c r="B150" s="9"/>
      <c r="C150" s="79" t="s">
        <v>74</v>
      </c>
      <c r="D150" s="30">
        <f>+D137+D148</f>
        <v>6802042907.9899998</v>
      </c>
      <c r="E150" s="80"/>
      <c r="F150" s="71"/>
      <c r="G150" s="26"/>
      <c r="J150" s="66"/>
      <c r="K150" s="80"/>
      <c r="L150" s="30">
        <f>+L137+L148</f>
        <v>273919371.76666665</v>
      </c>
      <c r="M150" s="81"/>
      <c r="N150" s="82">
        <v>4.03</v>
      </c>
      <c r="O150" s="6"/>
      <c r="P150" s="7"/>
      <c r="Q150" s="30">
        <f t="shared" ref="Q150:S150" si="17">+Q137+Q148</f>
        <v>0</v>
      </c>
      <c r="R150" s="30">
        <f t="shared" si="17"/>
        <v>-550735.75670059305</v>
      </c>
      <c r="S150" s="30">
        <f t="shared" si="17"/>
        <v>-550735.75670059305</v>
      </c>
      <c r="T150" s="6"/>
      <c r="U150" s="6"/>
      <c r="V150" s="83"/>
      <c r="W150" s="6"/>
    </row>
    <row r="151" spans="1:23" x14ac:dyDescent="0.2">
      <c r="B151" s="9"/>
      <c r="C151" s="77"/>
      <c r="D151" s="26"/>
      <c r="E151" s="40"/>
      <c r="F151" s="71"/>
      <c r="G151" s="26"/>
      <c r="J151" s="66"/>
      <c r="K151" s="40"/>
      <c r="L151" s="26"/>
      <c r="M151" s="32"/>
      <c r="N151" s="33"/>
      <c r="O151" s="6"/>
      <c r="P151" s="7"/>
      <c r="Q151" s="7"/>
      <c r="R151" s="7"/>
      <c r="S151" s="7"/>
      <c r="T151" s="6"/>
      <c r="U151" s="6"/>
      <c r="V151" s="6"/>
      <c r="W151" s="6"/>
    </row>
    <row r="152" spans="1:23" x14ac:dyDescent="0.2">
      <c r="B152" s="8"/>
      <c r="C152" s="6"/>
      <c r="E152" s="6"/>
      <c r="F152" s="44"/>
      <c r="G152" s="28"/>
      <c r="J152" s="66"/>
      <c r="K152" s="6"/>
      <c r="L152" s="28"/>
      <c r="M152" s="32"/>
      <c r="N152" s="33"/>
      <c r="O152" s="6"/>
      <c r="P152" s="7"/>
      <c r="Q152" s="7"/>
      <c r="R152" s="7"/>
      <c r="S152" s="7"/>
      <c r="T152" s="6"/>
      <c r="U152" s="6"/>
      <c r="V152" s="6"/>
      <c r="W152" s="6"/>
    </row>
    <row r="153" spans="1:23" x14ac:dyDescent="0.2">
      <c r="B153" s="84" t="s">
        <v>75</v>
      </c>
      <c r="C153" s="85"/>
      <c r="E153" s="6"/>
      <c r="F153" s="44"/>
      <c r="G153" s="28"/>
      <c r="J153" s="66"/>
      <c r="K153" s="6"/>
      <c r="L153" s="28"/>
      <c r="M153" s="32"/>
      <c r="N153" s="33"/>
      <c r="O153" s="6"/>
      <c r="P153" s="7"/>
      <c r="Q153" s="7"/>
      <c r="R153" s="7"/>
      <c r="S153" s="7"/>
      <c r="T153" s="6"/>
      <c r="U153" s="6"/>
      <c r="V153" s="6"/>
      <c r="W153" s="6"/>
    </row>
    <row r="154" spans="1:23" x14ac:dyDescent="0.2">
      <c r="B154" s="84"/>
      <c r="C154" s="85"/>
      <c r="E154" s="6"/>
      <c r="F154" s="44"/>
      <c r="G154" s="28"/>
      <c r="J154" s="66"/>
      <c r="K154" s="6"/>
      <c r="L154" s="28"/>
      <c r="M154" s="32"/>
      <c r="N154" s="33"/>
      <c r="O154" s="6"/>
      <c r="P154" s="7"/>
      <c r="Q154" s="7"/>
      <c r="R154" s="7"/>
      <c r="S154" s="7"/>
      <c r="T154" s="6"/>
      <c r="U154" s="6"/>
      <c r="V154" s="6"/>
      <c r="W154" s="6"/>
    </row>
    <row r="155" spans="1:23" x14ac:dyDescent="0.2">
      <c r="C155" s="86" t="s">
        <v>76</v>
      </c>
      <c r="E155" s="6"/>
      <c r="F155" s="44"/>
      <c r="G155" s="28"/>
      <c r="J155" s="66"/>
      <c r="K155" s="6"/>
      <c r="L155" s="28"/>
      <c r="M155" s="32"/>
      <c r="N155" s="33"/>
      <c r="O155" s="6"/>
      <c r="P155" s="7"/>
      <c r="Q155" s="7"/>
      <c r="R155" s="7"/>
      <c r="S155" s="7"/>
      <c r="T155" s="6"/>
      <c r="U155" s="6"/>
      <c r="V155" s="6"/>
      <c r="W155" s="6"/>
    </row>
    <row r="156" spans="1:23" x14ac:dyDescent="0.2">
      <c r="A156" s="6" t="s">
        <v>328</v>
      </c>
      <c r="B156" s="3">
        <v>330.2</v>
      </c>
      <c r="C156" s="4" t="s">
        <v>23</v>
      </c>
      <c r="D156" s="26">
        <v>28699.78</v>
      </c>
      <c r="E156" s="6"/>
      <c r="F156" s="37">
        <v>46752</v>
      </c>
      <c r="G156" s="26"/>
      <c r="H156" s="37" t="s">
        <v>24</v>
      </c>
      <c r="J156" s="38">
        <v>0</v>
      </c>
      <c r="K156" s="6"/>
      <c r="L156" s="26">
        <v>801</v>
      </c>
      <c r="M156" s="32"/>
      <c r="N156" s="39">
        <v>2.79</v>
      </c>
      <c r="O156" s="6"/>
      <c r="P156" s="7"/>
      <c r="Q156" s="7"/>
      <c r="R156" s="7"/>
      <c r="S156" s="7"/>
      <c r="T156" s="6"/>
      <c r="U156" s="6"/>
      <c r="V156" s="6"/>
      <c r="W156" s="6"/>
    </row>
    <row r="157" spans="1:23" x14ac:dyDescent="0.2">
      <c r="A157" s="6" t="s">
        <v>328</v>
      </c>
      <c r="B157" s="3">
        <v>331</v>
      </c>
      <c r="C157" s="35" t="s">
        <v>25</v>
      </c>
      <c r="D157" s="26">
        <v>1173118.1399999999</v>
      </c>
      <c r="E157" s="6"/>
      <c r="F157" s="37">
        <v>46752</v>
      </c>
      <c r="G157" s="26"/>
      <c r="H157" s="37" t="s">
        <v>26</v>
      </c>
      <c r="J157" s="38">
        <v>-2</v>
      </c>
      <c r="K157" s="6"/>
      <c r="L157" s="26">
        <v>39108</v>
      </c>
      <c r="M157" s="32"/>
      <c r="N157" s="39">
        <v>3.33</v>
      </c>
      <c r="O157" s="6"/>
      <c r="P157" s="7"/>
      <c r="Q157" s="7"/>
      <c r="R157" s="7"/>
      <c r="S157" s="7"/>
      <c r="T157" s="6"/>
      <c r="U157" s="6"/>
      <c r="V157" s="6"/>
      <c r="W157" s="6"/>
    </row>
    <row r="158" spans="1:23" x14ac:dyDescent="0.2">
      <c r="A158" s="6" t="s">
        <v>328</v>
      </c>
      <c r="B158" s="3">
        <v>332</v>
      </c>
      <c r="C158" s="4" t="s">
        <v>77</v>
      </c>
      <c r="D158" s="26">
        <v>29573678.59</v>
      </c>
      <c r="E158" s="6"/>
      <c r="F158" s="37">
        <v>46752</v>
      </c>
      <c r="G158" s="26"/>
      <c r="H158" s="37" t="s">
        <v>78</v>
      </c>
      <c r="J158" s="38">
        <v>-1</v>
      </c>
      <c r="K158" s="6"/>
      <c r="L158" s="26">
        <v>1830162</v>
      </c>
      <c r="M158" s="32"/>
      <c r="N158" s="39">
        <v>6.19</v>
      </c>
      <c r="O158" s="6"/>
      <c r="P158" s="7"/>
      <c r="Q158" s="7"/>
      <c r="R158" s="7"/>
      <c r="S158" s="7"/>
      <c r="T158" s="6"/>
      <c r="U158" s="6"/>
      <c r="V158" s="6"/>
      <c r="W158" s="6"/>
    </row>
    <row r="159" spans="1:23" x14ac:dyDescent="0.2">
      <c r="A159" s="6" t="s">
        <v>328</v>
      </c>
      <c r="B159" s="3">
        <v>333</v>
      </c>
      <c r="C159" s="4" t="s">
        <v>79</v>
      </c>
      <c r="D159" s="26">
        <v>2431402.09</v>
      </c>
      <c r="E159" s="6"/>
      <c r="F159" s="37">
        <v>46752</v>
      </c>
      <c r="G159" s="26"/>
      <c r="H159" s="37" t="s">
        <v>80</v>
      </c>
      <c r="J159" s="38">
        <v>-2</v>
      </c>
      <c r="K159" s="6"/>
      <c r="L159" s="26">
        <v>78004</v>
      </c>
      <c r="M159" s="32"/>
      <c r="N159" s="39">
        <v>3.21</v>
      </c>
      <c r="O159" s="6"/>
      <c r="P159" s="7"/>
      <c r="Q159" s="7"/>
      <c r="R159" s="7"/>
      <c r="S159" s="7"/>
      <c r="T159" s="6"/>
      <c r="U159" s="6"/>
      <c r="V159" s="6"/>
      <c r="W159" s="6"/>
    </row>
    <row r="160" spans="1:23" x14ac:dyDescent="0.2">
      <c r="A160" s="6" t="s">
        <v>328</v>
      </c>
      <c r="B160" s="3">
        <v>334</v>
      </c>
      <c r="C160" s="4" t="s">
        <v>31</v>
      </c>
      <c r="D160" s="26">
        <v>1358678.42</v>
      </c>
      <c r="E160" s="6"/>
      <c r="F160" s="37">
        <v>46752</v>
      </c>
      <c r="G160" s="26"/>
      <c r="H160" s="37" t="s">
        <v>81</v>
      </c>
      <c r="J160" s="38">
        <v>-3</v>
      </c>
      <c r="K160" s="6"/>
      <c r="L160" s="26">
        <v>51201</v>
      </c>
      <c r="M160" s="32"/>
      <c r="N160" s="39">
        <v>3.77</v>
      </c>
      <c r="O160" s="6"/>
      <c r="P160" s="7"/>
      <c r="Q160" s="7"/>
      <c r="R160" s="7"/>
      <c r="S160" s="7"/>
      <c r="T160" s="6"/>
      <c r="U160" s="6"/>
      <c r="V160" s="6"/>
      <c r="W160" s="6"/>
    </row>
    <row r="161" spans="1:23" x14ac:dyDescent="0.2">
      <c r="A161" s="6" t="s">
        <v>328</v>
      </c>
      <c r="B161" s="3">
        <v>335</v>
      </c>
      <c r="C161" s="35" t="s">
        <v>33</v>
      </c>
      <c r="D161" s="26">
        <v>8518.7999999999993</v>
      </c>
      <c r="E161" s="6"/>
      <c r="F161" s="37">
        <v>46752</v>
      </c>
      <c r="G161" s="26"/>
      <c r="H161" s="37" t="s">
        <v>82</v>
      </c>
      <c r="J161" s="38">
        <v>-1</v>
      </c>
      <c r="K161" s="6"/>
      <c r="L161" s="26">
        <v>240</v>
      </c>
      <c r="M161" s="32"/>
      <c r="N161" s="39">
        <v>2.82</v>
      </c>
      <c r="O161" s="6"/>
      <c r="P161" s="7"/>
      <c r="Q161" s="7"/>
      <c r="R161" s="7"/>
      <c r="S161" s="7"/>
      <c r="T161" s="6"/>
      <c r="U161" s="6"/>
      <c r="V161" s="6"/>
      <c r="W161" s="6"/>
    </row>
    <row r="162" spans="1:23" x14ac:dyDescent="0.2">
      <c r="A162" s="6" t="s">
        <v>328</v>
      </c>
      <c r="B162" s="3">
        <v>336</v>
      </c>
      <c r="C162" s="4" t="s">
        <v>83</v>
      </c>
      <c r="D162" s="26">
        <v>732.06</v>
      </c>
      <c r="E162" s="6"/>
      <c r="F162" s="37">
        <v>46752</v>
      </c>
      <c r="G162" s="26"/>
      <c r="H162" s="37" t="s">
        <v>26</v>
      </c>
      <c r="J162" s="38">
        <v>-5</v>
      </c>
      <c r="K162" s="6"/>
      <c r="L162" s="26">
        <v>12</v>
      </c>
      <c r="M162" s="32"/>
      <c r="N162" s="39">
        <v>1.64</v>
      </c>
      <c r="O162" s="6"/>
      <c r="P162" s="7"/>
      <c r="Q162" s="7"/>
      <c r="R162" s="7"/>
      <c r="S162" s="7"/>
      <c r="T162" s="6"/>
      <c r="U162" s="6"/>
      <c r="V162" s="6"/>
      <c r="W162" s="6"/>
    </row>
    <row r="163" spans="1:23" x14ac:dyDescent="0.2">
      <c r="C163" s="70" t="s">
        <v>84</v>
      </c>
      <c r="D163" s="27">
        <f>SUM(D156:D162)</f>
        <v>34574827.879999995</v>
      </c>
      <c r="E163" s="40"/>
      <c r="F163" s="71"/>
      <c r="G163" s="26"/>
      <c r="J163" s="66"/>
      <c r="K163" s="40"/>
      <c r="L163" s="27">
        <f>SUM(L156:L162)</f>
        <v>1999528</v>
      </c>
      <c r="M163" s="32"/>
      <c r="N163" s="33">
        <v>5.78</v>
      </c>
      <c r="O163" s="6"/>
      <c r="P163" s="7"/>
      <c r="Q163" s="7"/>
      <c r="R163" s="7"/>
      <c r="S163" s="7"/>
      <c r="T163" s="6"/>
      <c r="U163" s="6"/>
      <c r="V163" s="6"/>
      <c r="W163" s="6"/>
    </row>
    <row r="164" spans="1:23" x14ac:dyDescent="0.2">
      <c r="D164" s="26"/>
      <c r="E164" s="6"/>
      <c r="F164" s="71"/>
      <c r="G164" s="26"/>
      <c r="J164" s="66"/>
      <c r="K164" s="6"/>
      <c r="L164" s="28"/>
      <c r="M164" s="32"/>
      <c r="N164" s="33"/>
      <c r="O164" s="6"/>
      <c r="P164" s="7"/>
      <c r="Q164" s="7"/>
      <c r="R164" s="7"/>
      <c r="S164" s="7"/>
      <c r="T164" s="6"/>
      <c r="U164" s="6"/>
      <c r="V164" s="6"/>
      <c r="W164" s="6"/>
    </row>
    <row r="165" spans="1:23" x14ac:dyDescent="0.2">
      <c r="C165" s="86" t="s">
        <v>85</v>
      </c>
      <c r="E165" s="6"/>
      <c r="F165" s="44"/>
      <c r="G165" s="28"/>
      <c r="J165" s="66"/>
      <c r="K165" s="6"/>
      <c r="L165" s="28"/>
      <c r="M165" s="32"/>
      <c r="N165" s="33"/>
      <c r="O165" s="6"/>
      <c r="P165" s="7"/>
      <c r="Q165" s="7"/>
      <c r="R165" s="7"/>
      <c r="S165" s="7"/>
      <c r="T165" s="6"/>
      <c r="U165" s="6"/>
      <c r="V165" s="6"/>
      <c r="W165" s="6"/>
    </row>
    <row r="166" spans="1:23" x14ac:dyDescent="0.2">
      <c r="A166" s="6" t="s">
        <v>328</v>
      </c>
      <c r="B166" s="3">
        <v>330.2</v>
      </c>
      <c r="C166" s="4" t="s">
        <v>23</v>
      </c>
      <c r="D166" s="26">
        <v>5879.43</v>
      </c>
      <c r="E166" s="6"/>
      <c r="F166" s="37">
        <v>48944</v>
      </c>
      <c r="G166" s="26"/>
      <c r="H166" s="37" t="s">
        <v>24</v>
      </c>
      <c r="J166" s="38">
        <v>0</v>
      </c>
      <c r="K166" s="6"/>
      <c r="L166" s="26">
        <v>81</v>
      </c>
      <c r="M166" s="32"/>
      <c r="N166" s="39">
        <v>1.38</v>
      </c>
      <c r="O166" s="6"/>
      <c r="P166" s="7"/>
      <c r="Q166" s="7"/>
      <c r="R166" s="7"/>
      <c r="S166" s="7"/>
      <c r="T166" s="6"/>
      <c r="U166" s="6"/>
      <c r="V166" s="6"/>
      <c r="W166" s="6"/>
    </row>
    <row r="167" spans="1:23" x14ac:dyDescent="0.2">
      <c r="A167" s="6" t="s">
        <v>328</v>
      </c>
      <c r="B167" s="3">
        <v>331</v>
      </c>
      <c r="C167" s="35" t="s">
        <v>25</v>
      </c>
      <c r="D167" s="26">
        <v>4638270.5199999996</v>
      </c>
      <c r="E167" s="6"/>
      <c r="F167" s="37">
        <v>48944</v>
      </c>
      <c r="G167" s="26"/>
      <c r="H167" s="37" t="s">
        <v>26</v>
      </c>
      <c r="J167" s="38">
        <v>-3</v>
      </c>
      <c r="K167" s="6"/>
      <c r="L167" s="26">
        <v>143190</v>
      </c>
      <c r="M167" s="32"/>
      <c r="N167" s="39">
        <v>3.09</v>
      </c>
      <c r="O167" s="6"/>
      <c r="P167" s="7"/>
      <c r="Q167" s="7"/>
      <c r="R167" s="7"/>
      <c r="S167" s="7"/>
      <c r="T167" s="6"/>
      <c r="U167" s="6"/>
      <c r="V167" s="6"/>
      <c r="W167" s="6"/>
    </row>
    <row r="168" spans="1:23" x14ac:dyDescent="0.2">
      <c r="A168" s="6" t="s">
        <v>328</v>
      </c>
      <c r="B168" s="3">
        <v>332</v>
      </c>
      <c r="C168" s="4" t="s">
        <v>77</v>
      </c>
      <c r="D168" s="26">
        <v>28903985.300000001</v>
      </c>
      <c r="E168" s="6"/>
      <c r="F168" s="37">
        <v>48944</v>
      </c>
      <c r="G168" s="26"/>
      <c r="H168" s="37" t="s">
        <v>78</v>
      </c>
      <c r="J168" s="38">
        <v>-2</v>
      </c>
      <c r="K168" s="6"/>
      <c r="L168" s="26">
        <v>956665</v>
      </c>
      <c r="M168" s="32"/>
      <c r="N168" s="39">
        <v>3.31</v>
      </c>
      <c r="O168" s="6"/>
      <c r="P168" s="7"/>
      <c r="Q168" s="7"/>
      <c r="R168" s="7"/>
      <c r="S168" s="7"/>
      <c r="T168" s="6"/>
      <c r="U168" s="6"/>
      <c r="V168" s="6"/>
      <c r="W168" s="6"/>
    </row>
    <row r="169" spans="1:23" x14ac:dyDescent="0.2">
      <c r="A169" s="6" t="s">
        <v>328</v>
      </c>
      <c r="B169" s="3">
        <v>333</v>
      </c>
      <c r="C169" s="4" t="s">
        <v>79</v>
      </c>
      <c r="D169" s="26">
        <v>10637089.119999999</v>
      </c>
      <c r="E169" s="6"/>
      <c r="F169" s="37">
        <v>48944</v>
      </c>
      <c r="G169" s="26"/>
      <c r="H169" s="37" t="s">
        <v>80</v>
      </c>
      <c r="J169" s="38">
        <v>-4</v>
      </c>
      <c r="K169" s="6"/>
      <c r="L169" s="26">
        <v>372788</v>
      </c>
      <c r="M169" s="32"/>
      <c r="N169" s="39">
        <v>3.5</v>
      </c>
      <c r="O169" s="6"/>
      <c r="P169" s="7"/>
      <c r="Q169" s="7"/>
      <c r="R169" s="7"/>
      <c r="S169" s="7"/>
      <c r="T169" s="6"/>
      <c r="U169" s="6"/>
      <c r="V169" s="6"/>
      <c r="W169" s="6"/>
    </row>
    <row r="170" spans="1:23" x14ac:dyDescent="0.2">
      <c r="A170" s="6" t="s">
        <v>328</v>
      </c>
      <c r="B170" s="3">
        <v>334</v>
      </c>
      <c r="C170" s="4" t="s">
        <v>31</v>
      </c>
      <c r="D170" s="26">
        <v>4042608.89</v>
      </c>
      <c r="E170" s="6"/>
      <c r="F170" s="37">
        <v>48944</v>
      </c>
      <c r="G170" s="26"/>
      <c r="H170" s="37" t="s">
        <v>81</v>
      </c>
      <c r="J170" s="38">
        <v>-4</v>
      </c>
      <c r="K170" s="6"/>
      <c r="L170" s="26">
        <v>153325</v>
      </c>
      <c r="M170" s="32"/>
      <c r="N170" s="39">
        <v>3.79</v>
      </c>
      <c r="O170" s="6"/>
      <c r="P170" s="7"/>
      <c r="Q170" s="7"/>
      <c r="R170" s="7"/>
      <c r="S170" s="7"/>
      <c r="T170" s="6"/>
      <c r="U170" s="6"/>
      <c r="V170" s="6"/>
      <c r="W170" s="6"/>
    </row>
    <row r="171" spans="1:23" x14ac:dyDescent="0.2">
      <c r="A171" s="6" t="s">
        <v>328</v>
      </c>
      <c r="B171" s="3">
        <v>335</v>
      </c>
      <c r="C171" s="35" t="s">
        <v>33</v>
      </c>
      <c r="D171" s="26">
        <v>80931.81</v>
      </c>
      <c r="E171" s="6"/>
      <c r="F171" s="37">
        <v>48944</v>
      </c>
      <c r="G171" s="26"/>
      <c r="H171" s="37" t="s">
        <v>82</v>
      </c>
      <c r="J171" s="38">
        <v>-1</v>
      </c>
      <c r="K171" s="6"/>
      <c r="L171" s="26">
        <v>2213</v>
      </c>
      <c r="M171" s="32"/>
      <c r="N171" s="39">
        <v>2.73</v>
      </c>
      <c r="O171" s="6"/>
      <c r="P171" s="7"/>
      <c r="Q171" s="7"/>
      <c r="R171" s="7"/>
      <c r="S171" s="7"/>
      <c r="T171" s="6"/>
      <c r="U171" s="6"/>
      <c r="V171" s="6"/>
      <c r="W171" s="6"/>
    </row>
    <row r="172" spans="1:23" x14ac:dyDescent="0.2">
      <c r="A172" s="6" t="s">
        <v>328</v>
      </c>
      <c r="B172" s="3">
        <v>336</v>
      </c>
      <c r="C172" s="4" t="s">
        <v>83</v>
      </c>
      <c r="D172" s="26">
        <v>594627.68999999994</v>
      </c>
      <c r="E172" s="6"/>
      <c r="F172" s="37">
        <v>48944</v>
      </c>
      <c r="G172" s="26"/>
      <c r="H172" s="37" t="s">
        <v>26</v>
      </c>
      <c r="J172" s="38">
        <v>-3</v>
      </c>
      <c r="K172" s="6"/>
      <c r="L172" s="26">
        <v>17478</v>
      </c>
      <c r="M172" s="32"/>
      <c r="N172" s="39">
        <v>2.94</v>
      </c>
      <c r="O172" s="6"/>
      <c r="P172" s="7"/>
      <c r="Q172" s="7"/>
      <c r="R172" s="7"/>
      <c r="S172" s="7"/>
      <c r="T172" s="6"/>
      <c r="U172" s="6"/>
      <c r="V172" s="6"/>
      <c r="W172" s="6"/>
    </row>
    <row r="173" spans="1:23" x14ac:dyDescent="0.2">
      <c r="C173" s="70" t="s">
        <v>86</v>
      </c>
      <c r="D173" s="27">
        <f>SUM(D166:D172)</f>
        <v>48903392.759999998</v>
      </c>
      <c r="E173" s="40"/>
      <c r="F173" s="71"/>
      <c r="G173" s="26"/>
      <c r="J173" s="66"/>
      <c r="K173" s="40"/>
      <c r="L173" s="27">
        <f>SUM(L166:L172)</f>
        <v>1645740</v>
      </c>
      <c r="M173" s="32"/>
      <c r="N173" s="33">
        <v>3.37</v>
      </c>
      <c r="O173" s="6"/>
      <c r="P173" s="7"/>
      <c r="Q173" s="7"/>
      <c r="R173" s="7"/>
      <c r="S173" s="7"/>
      <c r="T173" s="6"/>
      <c r="U173" s="6"/>
      <c r="V173" s="6"/>
      <c r="W173" s="6"/>
    </row>
    <row r="174" spans="1:23" x14ac:dyDescent="0.2">
      <c r="E174" s="6"/>
      <c r="F174" s="44"/>
      <c r="G174" s="28"/>
      <c r="J174" s="66"/>
      <c r="K174" s="6"/>
      <c r="L174" s="28"/>
      <c r="M174" s="32"/>
      <c r="N174" s="33"/>
      <c r="O174" s="6"/>
      <c r="P174" s="7"/>
      <c r="Q174" s="7"/>
      <c r="R174" s="7"/>
      <c r="S174" s="7"/>
      <c r="T174" s="6"/>
      <c r="U174" s="6"/>
      <c r="V174" s="6"/>
      <c r="W174" s="6"/>
    </row>
    <row r="175" spans="1:23" x14ac:dyDescent="0.2">
      <c r="C175" s="86" t="s">
        <v>87</v>
      </c>
      <c r="E175" s="6"/>
      <c r="F175" s="44"/>
      <c r="G175" s="28"/>
      <c r="J175" s="66"/>
      <c r="K175" s="6"/>
      <c r="L175" s="28"/>
      <c r="M175" s="32"/>
      <c r="N175" s="33"/>
      <c r="O175" s="6"/>
      <c r="P175" s="7"/>
      <c r="Q175" s="7"/>
      <c r="R175" s="7"/>
      <c r="S175" s="7"/>
      <c r="T175" s="6"/>
      <c r="U175" s="6"/>
      <c r="V175" s="6"/>
      <c r="W175" s="6"/>
    </row>
    <row r="176" spans="1:23" x14ac:dyDescent="0.2">
      <c r="A176" s="6" t="s">
        <v>328</v>
      </c>
      <c r="B176" s="3">
        <v>331</v>
      </c>
      <c r="C176" s="35" t="s">
        <v>25</v>
      </c>
      <c r="D176" s="26">
        <v>56572.92</v>
      </c>
      <c r="E176" s="6"/>
      <c r="F176" s="37">
        <v>42735</v>
      </c>
      <c r="G176" s="26"/>
      <c r="H176" s="37" t="s">
        <v>26</v>
      </c>
      <c r="J176" s="38">
        <v>0</v>
      </c>
      <c r="K176" s="6"/>
      <c r="L176" s="26">
        <v>1180</v>
      </c>
      <c r="M176" s="32"/>
      <c r="N176" s="39">
        <v>2.09</v>
      </c>
      <c r="O176" s="6"/>
      <c r="P176" s="7"/>
      <c r="Q176" s="7"/>
      <c r="R176" s="7"/>
      <c r="S176" s="7"/>
      <c r="T176" s="6"/>
      <c r="U176" s="6"/>
      <c r="V176" s="6"/>
      <c r="W176" s="6"/>
    </row>
    <row r="177" spans="1:23" x14ac:dyDescent="0.2">
      <c r="A177" s="6" t="s">
        <v>328</v>
      </c>
      <c r="B177" s="3">
        <v>332</v>
      </c>
      <c r="C177" s="4" t="s">
        <v>77</v>
      </c>
      <c r="D177" s="26">
        <v>530917.02</v>
      </c>
      <c r="E177" s="6"/>
      <c r="F177" s="37">
        <v>42735</v>
      </c>
      <c r="G177" s="26"/>
      <c r="H177" s="37" t="s">
        <v>78</v>
      </c>
      <c r="J177" s="38">
        <v>0</v>
      </c>
      <c r="K177" s="6"/>
      <c r="L177" s="26">
        <v>93670</v>
      </c>
      <c r="M177" s="32"/>
      <c r="N177" s="39">
        <v>17.64</v>
      </c>
      <c r="O177" s="6"/>
      <c r="P177" s="7"/>
      <c r="Q177" s="7"/>
      <c r="R177" s="7"/>
      <c r="S177" s="7"/>
      <c r="T177" s="6"/>
      <c r="U177" s="6"/>
      <c r="V177" s="6"/>
      <c r="W177" s="6"/>
    </row>
    <row r="178" spans="1:23" x14ac:dyDescent="0.2">
      <c r="A178" s="6" t="s">
        <v>328</v>
      </c>
      <c r="B178" s="3">
        <v>333</v>
      </c>
      <c r="C178" s="4" t="s">
        <v>79</v>
      </c>
      <c r="D178" s="26">
        <v>94984.56</v>
      </c>
      <c r="E178" s="6"/>
      <c r="F178" s="37">
        <v>42735</v>
      </c>
      <c r="G178" s="26"/>
      <c r="H178" s="37" t="s">
        <v>80</v>
      </c>
      <c r="J178" s="38">
        <v>-1</v>
      </c>
      <c r="K178" s="6"/>
      <c r="L178" s="26">
        <v>6454</v>
      </c>
      <c r="M178" s="32"/>
      <c r="N178" s="39">
        <v>6.79</v>
      </c>
      <c r="O178" s="6"/>
      <c r="P178" s="7"/>
      <c r="Q178" s="7"/>
      <c r="R178" s="7"/>
      <c r="S178" s="7"/>
      <c r="T178" s="6"/>
      <c r="U178" s="6"/>
      <c r="V178" s="6"/>
      <c r="W178" s="6"/>
    </row>
    <row r="179" spans="1:23" x14ac:dyDescent="0.2">
      <c r="A179" s="6" t="s">
        <v>328</v>
      </c>
      <c r="B179" s="3">
        <v>334</v>
      </c>
      <c r="C179" s="4" t="s">
        <v>31</v>
      </c>
      <c r="D179" s="26">
        <v>614724.52</v>
      </c>
      <c r="E179" s="6"/>
      <c r="F179" s="37">
        <v>42735</v>
      </c>
      <c r="G179" s="26"/>
      <c r="H179" s="37" t="s">
        <v>81</v>
      </c>
      <c r="J179" s="38">
        <v>0</v>
      </c>
      <c r="K179" s="6"/>
      <c r="L179" s="26">
        <v>21715</v>
      </c>
      <c r="M179" s="32"/>
      <c r="N179" s="39">
        <v>3.53</v>
      </c>
      <c r="O179" s="6"/>
      <c r="P179" s="7"/>
      <c r="Q179" s="7"/>
      <c r="R179" s="7"/>
      <c r="S179" s="7"/>
      <c r="T179" s="6"/>
      <c r="U179" s="6"/>
      <c r="V179" s="6"/>
      <c r="W179" s="6"/>
    </row>
    <row r="180" spans="1:23" x14ac:dyDescent="0.2">
      <c r="A180" s="6" t="s">
        <v>328</v>
      </c>
      <c r="B180" s="3">
        <v>335</v>
      </c>
      <c r="C180" s="35" t="s">
        <v>33</v>
      </c>
      <c r="D180" s="26">
        <v>15205.65</v>
      </c>
      <c r="E180" s="6"/>
      <c r="F180" s="37">
        <v>42735</v>
      </c>
      <c r="G180" s="26"/>
      <c r="H180" s="37" t="s">
        <v>82</v>
      </c>
      <c r="J180" s="38">
        <v>0</v>
      </c>
      <c r="K180" s="6"/>
      <c r="L180" s="26">
        <v>514</v>
      </c>
      <c r="M180" s="32"/>
      <c r="N180" s="39">
        <v>3.38</v>
      </c>
      <c r="O180" s="6"/>
      <c r="P180" s="7"/>
      <c r="Q180" s="7"/>
      <c r="R180" s="7"/>
      <c r="S180" s="7"/>
      <c r="T180" s="6"/>
      <c r="U180" s="6"/>
      <c r="V180" s="6"/>
      <c r="W180" s="6"/>
    </row>
    <row r="181" spans="1:23" x14ac:dyDescent="0.2">
      <c r="A181" s="6" t="s">
        <v>328</v>
      </c>
      <c r="B181" s="3">
        <v>336</v>
      </c>
      <c r="C181" s="4" t="s">
        <v>83</v>
      </c>
      <c r="D181" s="26">
        <v>172.45</v>
      </c>
      <c r="E181" s="6"/>
      <c r="F181" s="37">
        <v>42735</v>
      </c>
      <c r="G181" s="26"/>
      <c r="H181" s="37" t="s">
        <v>26</v>
      </c>
      <c r="J181" s="38">
        <v>0</v>
      </c>
      <c r="K181" s="6"/>
      <c r="L181" s="26">
        <v>0</v>
      </c>
      <c r="M181" s="32"/>
      <c r="N181" s="39">
        <v>0</v>
      </c>
      <c r="O181" s="6"/>
      <c r="P181" s="7"/>
      <c r="Q181" s="7"/>
      <c r="R181" s="7"/>
      <c r="S181" s="7"/>
      <c r="T181" s="6"/>
      <c r="U181" s="6"/>
      <c r="V181" s="6"/>
      <c r="W181" s="6"/>
    </row>
    <row r="182" spans="1:23" x14ac:dyDescent="0.2">
      <c r="C182" s="70" t="s">
        <v>88</v>
      </c>
      <c r="D182" s="27">
        <f>SUM(D175:D181)</f>
        <v>1312577.1199999999</v>
      </c>
      <c r="E182" s="40"/>
      <c r="F182" s="71"/>
      <c r="G182" s="26"/>
      <c r="J182" s="66"/>
      <c r="K182" s="40"/>
      <c r="L182" s="27">
        <f>SUM(L175:L181)</f>
        <v>123533</v>
      </c>
      <c r="M182" s="32"/>
      <c r="N182" s="33">
        <v>9.41</v>
      </c>
      <c r="O182" s="6"/>
      <c r="P182" s="7"/>
      <c r="Q182" s="7"/>
      <c r="R182" s="7"/>
      <c r="S182" s="7"/>
      <c r="T182" s="6"/>
      <c r="U182" s="6"/>
      <c r="V182" s="6"/>
      <c r="W182" s="6"/>
    </row>
    <row r="183" spans="1:23" x14ac:dyDescent="0.2">
      <c r="E183" s="6"/>
      <c r="F183" s="44"/>
      <c r="G183" s="28"/>
      <c r="J183" s="66"/>
      <c r="K183" s="6"/>
      <c r="L183" s="28"/>
      <c r="M183" s="32"/>
      <c r="N183" s="33"/>
      <c r="O183" s="6"/>
      <c r="P183" s="7"/>
      <c r="Q183" s="7"/>
      <c r="R183" s="7"/>
      <c r="S183" s="7"/>
      <c r="T183" s="6"/>
      <c r="U183" s="6"/>
      <c r="V183" s="6"/>
      <c r="W183" s="6"/>
    </row>
    <row r="184" spans="1:23" x14ac:dyDescent="0.2">
      <c r="C184" s="86" t="s">
        <v>89</v>
      </c>
      <c r="E184" s="6"/>
      <c r="F184" s="44"/>
      <c r="G184" s="28"/>
      <c r="J184" s="66"/>
      <c r="K184" s="6"/>
      <c r="L184" s="28"/>
      <c r="M184" s="32"/>
      <c r="N184" s="33"/>
      <c r="O184" s="6"/>
      <c r="P184" s="7"/>
      <c r="Q184" s="7"/>
      <c r="R184" s="7"/>
      <c r="S184" s="7"/>
      <c r="T184" s="6"/>
      <c r="U184" s="6"/>
      <c r="V184" s="6"/>
      <c r="W184" s="6"/>
    </row>
    <row r="185" spans="1:23" x14ac:dyDescent="0.2">
      <c r="A185" s="6" t="s">
        <v>328</v>
      </c>
      <c r="B185" s="3">
        <v>331</v>
      </c>
      <c r="C185" s="35" t="s">
        <v>25</v>
      </c>
      <c r="D185" s="26">
        <v>603481.94999999995</v>
      </c>
      <c r="E185" s="6"/>
      <c r="F185" s="37">
        <v>56249</v>
      </c>
      <c r="G185" s="26"/>
      <c r="H185" s="37" t="s">
        <v>26</v>
      </c>
      <c r="J185" s="38">
        <v>-5</v>
      </c>
      <c r="K185" s="6"/>
      <c r="L185" s="26">
        <v>8525</v>
      </c>
      <c r="M185" s="32"/>
      <c r="N185" s="39">
        <v>1.41</v>
      </c>
      <c r="O185" s="6"/>
      <c r="P185" s="7"/>
      <c r="Q185" s="7"/>
      <c r="R185" s="7"/>
      <c r="S185" s="7"/>
      <c r="T185" s="6"/>
      <c r="U185" s="6"/>
      <c r="V185" s="6"/>
      <c r="W185" s="6"/>
    </row>
    <row r="186" spans="1:23" x14ac:dyDescent="0.2">
      <c r="A186" s="6" t="s">
        <v>328</v>
      </c>
      <c r="B186" s="3">
        <v>332</v>
      </c>
      <c r="C186" s="4" t="s">
        <v>77</v>
      </c>
      <c r="D186" s="26">
        <v>4681574.38</v>
      </c>
      <c r="E186" s="6"/>
      <c r="F186" s="37">
        <v>56249</v>
      </c>
      <c r="G186" s="26"/>
      <c r="H186" s="37" t="s">
        <v>78</v>
      </c>
      <c r="J186" s="38">
        <v>-4</v>
      </c>
      <c r="K186" s="6"/>
      <c r="L186" s="26">
        <v>60407</v>
      </c>
      <c r="M186" s="32"/>
      <c r="N186" s="39">
        <v>1.29</v>
      </c>
      <c r="O186" s="6"/>
      <c r="P186" s="7"/>
      <c r="Q186" s="7"/>
      <c r="R186" s="7"/>
      <c r="S186" s="7"/>
      <c r="T186" s="6"/>
      <c r="U186" s="6"/>
      <c r="V186" s="6"/>
      <c r="W186" s="6"/>
    </row>
    <row r="187" spans="1:23" x14ac:dyDescent="0.2">
      <c r="A187" s="6" t="s">
        <v>328</v>
      </c>
      <c r="B187" s="3">
        <v>333</v>
      </c>
      <c r="C187" s="4" t="s">
        <v>79</v>
      </c>
      <c r="D187" s="26">
        <v>1488399.02</v>
      </c>
      <c r="E187" s="6"/>
      <c r="F187" s="37">
        <v>56249</v>
      </c>
      <c r="G187" s="26"/>
      <c r="H187" s="37" t="s">
        <v>80</v>
      </c>
      <c r="J187" s="38">
        <v>-8</v>
      </c>
      <c r="K187" s="6"/>
      <c r="L187" s="26">
        <v>21795</v>
      </c>
      <c r="M187" s="32"/>
      <c r="N187" s="39">
        <v>1.46</v>
      </c>
      <c r="O187" s="6"/>
      <c r="P187" s="7"/>
      <c r="Q187" s="7"/>
      <c r="R187" s="7"/>
      <c r="S187" s="7"/>
      <c r="T187" s="6"/>
      <c r="U187" s="6"/>
      <c r="V187" s="6"/>
      <c r="W187" s="6"/>
    </row>
    <row r="188" spans="1:23" x14ac:dyDescent="0.2">
      <c r="A188" s="6" t="s">
        <v>328</v>
      </c>
      <c r="B188" s="3">
        <v>334</v>
      </c>
      <c r="C188" s="4" t="s">
        <v>31</v>
      </c>
      <c r="D188" s="26">
        <v>295205.77</v>
      </c>
      <c r="E188" s="6"/>
      <c r="F188" s="37">
        <v>56249</v>
      </c>
      <c r="G188" s="26"/>
      <c r="H188" s="37" t="s">
        <v>81</v>
      </c>
      <c r="J188" s="38">
        <v>-8</v>
      </c>
      <c r="K188" s="6"/>
      <c r="L188" s="26">
        <v>4475</v>
      </c>
      <c r="M188" s="32"/>
      <c r="N188" s="39">
        <v>1.52</v>
      </c>
      <c r="O188" s="6"/>
      <c r="P188" s="7"/>
      <c r="Q188" s="7"/>
      <c r="R188" s="7"/>
      <c r="S188" s="7"/>
      <c r="T188" s="6"/>
      <c r="U188" s="6"/>
      <c r="V188" s="6"/>
      <c r="W188" s="6"/>
    </row>
    <row r="189" spans="1:23" x14ac:dyDescent="0.2">
      <c r="A189" s="6" t="s">
        <v>328</v>
      </c>
      <c r="B189" s="3">
        <v>336</v>
      </c>
      <c r="C189" s="4" t="s">
        <v>83</v>
      </c>
      <c r="D189" s="26">
        <v>231345.98</v>
      </c>
      <c r="E189" s="6"/>
      <c r="F189" s="37">
        <v>56249</v>
      </c>
      <c r="G189" s="26"/>
      <c r="H189" s="37" t="s">
        <v>26</v>
      </c>
      <c r="J189" s="38">
        <v>-4</v>
      </c>
      <c r="K189" s="6"/>
      <c r="L189" s="26">
        <v>4932</v>
      </c>
      <c r="M189" s="32"/>
      <c r="N189" s="39">
        <v>2.13</v>
      </c>
      <c r="O189" s="6"/>
      <c r="P189" s="7"/>
      <c r="Q189" s="7"/>
      <c r="R189" s="7"/>
      <c r="S189" s="7"/>
      <c r="T189" s="6"/>
      <c r="U189" s="6"/>
      <c r="V189" s="6"/>
      <c r="W189" s="6"/>
    </row>
    <row r="190" spans="1:23" x14ac:dyDescent="0.2">
      <c r="C190" s="70" t="s">
        <v>90</v>
      </c>
      <c r="D190" s="27">
        <f>SUM(D183:D189)</f>
        <v>7300007.0999999996</v>
      </c>
      <c r="E190" s="40"/>
      <c r="F190" s="71"/>
      <c r="G190" s="26"/>
      <c r="J190" s="66"/>
      <c r="K190" s="40"/>
      <c r="L190" s="27">
        <f>SUM(L183:L189)</f>
        <v>100134</v>
      </c>
      <c r="M190" s="32"/>
      <c r="N190" s="33">
        <v>1.37</v>
      </c>
      <c r="O190" s="6"/>
      <c r="P190" s="7"/>
      <c r="Q190" s="7"/>
      <c r="R190" s="7"/>
      <c r="S190" s="7"/>
      <c r="T190" s="6"/>
      <c r="U190" s="6"/>
      <c r="V190" s="6"/>
      <c r="W190" s="6"/>
    </row>
    <row r="191" spans="1:23" x14ac:dyDescent="0.2">
      <c r="E191" s="6"/>
      <c r="F191" s="44"/>
      <c r="G191" s="28"/>
      <c r="J191" s="66"/>
      <c r="K191" s="6"/>
      <c r="L191" s="28"/>
      <c r="M191" s="32"/>
      <c r="N191" s="33"/>
      <c r="O191" s="6"/>
      <c r="P191" s="7"/>
      <c r="Q191" s="7"/>
      <c r="R191" s="7"/>
      <c r="S191" s="7"/>
      <c r="T191" s="6"/>
      <c r="U191" s="6"/>
      <c r="V191" s="6"/>
      <c r="W191" s="6"/>
    </row>
    <row r="192" spans="1:23" x14ac:dyDescent="0.2">
      <c r="C192" s="86" t="s">
        <v>91</v>
      </c>
      <c r="E192" s="6"/>
      <c r="F192" s="44"/>
      <c r="G192" s="28"/>
      <c r="J192" s="66"/>
      <c r="K192" s="6"/>
      <c r="L192" s="28"/>
      <c r="M192" s="32"/>
      <c r="N192" s="33"/>
      <c r="O192" s="6"/>
      <c r="P192" s="7"/>
      <c r="Q192" s="7"/>
      <c r="R192" s="7"/>
      <c r="S192" s="7"/>
      <c r="T192" s="6"/>
      <c r="U192" s="6"/>
      <c r="V192" s="6"/>
      <c r="W192" s="6"/>
    </row>
    <row r="193" spans="1:23" x14ac:dyDescent="0.2">
      <c r="A193" s="6" t="s">
        <v>328</v>
      </c>
      <c r="B193" s="3">
        <v>330.2</v>
      </c>
      <c r="C193" s="4" t="s">
        <v>23</v>
      </c>
      <c r="D193" s="26"/>
      <c r="E193" s="6"/>
      <c r="F193" s="37"/>
      <c r="G193" s="26"/>
      <c r="H193" s="37" t="s">
        <v>92</v>
      </c>
      <c r="J193" s="38"/>
      <c r="K193" s="6"/>
      <c r="L193" s="26"/>
      <c r="M193" s="32"/>
      <c r="N193" s="36"/>
      <c r="O193" s="6"/>
      <c r="P193" s="7"/>
      <c r="Q193" s="7"/>
      <c r="R193" s="7"/>
      <c r="S193" s="7"/>
      <c r="T193" s="6"/>
      <c r="U193" s="6"/>
      <c r="V193" s="6"/>
      <c r="W193" s="6"/>
    </row>
    <row r="194" spans="1:23" x14ac:dyDescent="0.2">
      <c r="A194" s="6" t="s">
        <v>328</v>
      </c>
      <c r="B194" s="3">
        <v>330.4</v>
      </c>
      <c r="C194" s="4" t="s">
        <v>93</v>
      </c>
      <c r="D194" s="26"/>
      <c r="E194" s="6"/>
      <c r="F194" s="37"/>
      <c r="G194" s="26"/>
      <c r="H194" s="37" t="s">
        <v>92</v>
      </c>
      <c r="J194" s="38"/>
      <c r="K194" s="6"/>
      <c r="L194" s="26"/>
      <c r="M194" s="32"/>
      <c r="N194" s="36"/>
      <c r="O194" s="6"/>
      <c r="P194" s="7"/>
      <c r="Q194" s="7"/>
      <c r="R194" s="7"/>
      <c r="S194" s="7"/>
      <c r="T194" s="6"/>
      <c r="U194" s="6"/>
      <c r="V194" s="6"/>
      <c r="W194" s="6"/>
    </row>
    <row r="195" spans="1:23" x14ac:dyDescent="0.2">
      <c r="A195" s="6" t="s">
        <v>328</v>
      </c>
      <c r="B195" s="3">
        <v>331</v>
      </c>
      <c r="C195" s="35" t="s">
        <v>25</v>
      </c>
      <c r="D195" s="26"/>
      <c r="E195" s="6"/>
      <c r="F195" s="37"/>
      <c r="G195" s="26"/>
      <c r="H195" s="37" t="s">
        <v>92</v>
      </c>
      <c r="J195" s="38"/>
      <c r="K195" s="6"/>
      <c r="L195" s="26"/>
      <c r="M195" s="32"/>
      <c r="N195" s="36"/>
      <c r="O195" s="6"/>
      <c r="P195" s="7"/>
      <c r="Q195" s="7"/>
      <c r="R195" s="7"/>
      <c r="S195" s="7"/>
      <c r="T195" s="6"/>
      <c r="U195" s="6"/>
      <c r="V195" s="6"/>
      <c r="W195" s="6"/>
    </row>
    <row r="196" spans="1:23" x14ac:dyDescent="0.2">
      <c r="A196" s="6" t="s">
        <v>328</v>
      </c>
      <c r="B196" s="3">
        <v>332</v>
      </c>
      <c r="C196" s="4" t="s">
        <v>77</v>
      </c>
      <c r="D196" s="26"/>
      <c r="E196" s="6"/>
      <c r="F196" s="37"/>
      <c r="G196" s="26"/>
      <c r="H196" s="37" t="s">
        <v>92</v>
      </c>
      <c r="J196" s="38"/>
      <c r="K196" s="6"/>
      <c r="L196" s="26"/>
      <c r="M196" s="32"/>
      <c r="N196" s="36"/>
      <c r="O196" s="6"/>
      <c r="P196" s="7"/>
      <c r="Q196" s="7"/>
      <c r="R196" s="7"/>
      <c r="S196" s="7"/>
      <c r="T196" s="6"/>
      <c r="U196" s="6"/>
      <c r="V196" s="6"/>
      <c r="W196" s="6"/>
    </row>
    <row r="197" spans="1:23" x14ac:dyDescent="0.2">
      <c r="A197" s="6" t="s">
        <v>328</v>
      </c>
      <c r="B197" s="3">
        <v>333</v>
      </c>
      <c r="C197" s="4" t="s">
        <v>79</v>
      </c>
      <c r="D197" s="26"/>
      <c r="E197" s="6"/>
      <c r="F197" s="37"/>
      <c r="G197" s="26"/>
      <c r="H197" s="37" t="s">
        <v>92</v>
      </c>
      <c r="J197" s="38"/>
      <c r="K197" s="6"/>
      <c r="L197" s="26"/>
      <c r="M197" s="32"/>
      <c r="N197" s="36"/>
      <c r="O197" s="6"/>
      <c r="P197" s="7"/>
      <c r="Q197" s="7"/>
      <c r="R197" s="7"/>
      <c r="S197" s="7"/>
      <c r="T197" s="6"/>
      <c r="U197" s="6"/>
      <c r="V197" s="6"/>
      <c r="W197" s="6"/>
    </row>
    <row r="198" spans="1:23" x14ac:dyDescent="0.2">
      <c r="A198" s="6" t="s">
        <v>328</v>
      </c>
      <c r="B198" s="3">
        <v>334</v>
      </c>
      <c r="C198" s="4" t="s">
        <v>31</v>
      </c>
      <c r="D198" s="26"/>
      <c r="E198" s="6"/>
      <c r="F198" s="37"/>
      <c r="G198" s="26"/>
      <c r="H198" s="37" t="s">
        <v>92</v>
      </c>
      <c r="J198" s="38"/>
      <c r="K198" s="6"/>
      <c r="L198" s="26"/>
      <c r="M198" s="32"/>
      <c r="N198" s="36"/>
      <c r="O198" s="6"/>
      <c r="P198" s="7"/>
      <c r="Q198" s="7"/>
      <c r="R198" s="7"/>
      <c r="S198" s="7"/>
      <c r="T198" s="6"/>
      <c r="U198" s="6"/>
      <c r="V198" s="6"/>
      <c r="W198" s="6"/>
    </row>
    <row r="199" spans="1:23" x14ac:dyDescent="0.2">
      <c r="A199" s="6" t="s">
        <v>328</v>
      </c>
      <c r="B199" s="3">
        <v>335</v>
      </c>
      <c r="C199" s="35" t="s">
        <v>33</v>
      </c>
      <c r="D199" s="26"/>
      <c r="E199" s="6"/>
      <c r="F199" s="37"/>
      <c r="G199" s="26"/>
      <c r="H199" s="37" t="s">
        <v>92</v>
      </c>
      <c r="J199" s="38"/>
      <c r="K199" s="6"/>
      <c r="L199" s="26"/>
      <c r="M199" s="32"/>
      <c r="N199" s="36"/>
      <c r="O199" s="6"/>
      <c r="P199" s="7"/>
      <c r="Q199" s="7"/>
      <c r="R199" s="7"/>
      <c r="S199" s="7"/>
      <c r="T199" s="6"/>
      <c r="U199" s="6"/>
      <c r="V199" s="6"/>
      <c r="W199" s="6"/>
    </row>
    <row r="200" spans="1:23" x14ac:dyDescent="0.2">
      <c r="A200" s="6" t="s">
        <v>328</v>
      </c>
      <c r="B200" s="3">
        <v>336</v>
      </c>
      <c r="C200" s="4" t="s">
        <v>83</v>
      </c>
      <c r="D200" s="26"/>
      <c r="E200" s="6"/>
      <c r="F200" s="37"/>
      <c r="G200" s="26"/>
      <c r="H200" s="37" t="s">
        <v>92</v>
      </c>
      <c r="J200" s="38"/>
      <c r="K200" s="6"/>
      <c r="L200" s="26"/>
      <c r="M200" s="32"/>
      <c r="N200" s="36"/>
      <c r="O200" s="6"/>
      <c r="P200" s="7"/>
      <c r="Q200" s="7"/>
      <c r="R200" s="7"/>
      <c r="S200" s="7"/>
      <c r="T200" s="6"/>
      <c r="U200" s="6"/>
      <c r="V200" s="6"/>
      <c r="W200" s="6"/>
    </row>
    <row r="201" spans="1:23" x14ac:dyDescent="0.2">
      <c r="C201" s="70" t="s">
        <v>94</v>
      </c>
      <c r="D201" s="27">
        <v>0</v>
      </c>
      <c r="E201" s="40"/>
      <c r="F201" s="71"/>
      <c r="G201" s="26"/>
      <c r="J201" s="66"/>
      <c r="K201" s="40"/>
      <c r="L201" s="26"/>
      <c r="M201" s="32"/>
      <c r="N201" s="5"/>
      <c r="O201" s="6"/>
      <c r="P201" s="7"/>
      <c r="Q201" s="7"/>
      <c r="R201" s="7"/>
      <c r="S201" s="7"/>
      <c r="T201" s="6"/>
      <c r="U201" s="6"/>
      <c r="V201" s="6"/>
      <c r="W201" s="6"/>
    </row>
    <row r="202" spans="1:23" x14ac:dyDescent="0.2">
      <c r="E202" s="6"/>
      <c r="F202" s="44"/>
      <c r="G202" s="28"/>
      <c r="J202" s="66"/>
      <c r="K202" s="6"/>
      <c r="L202" s="28"/>
      <c r="M202" s="32"/>
      <c r="N202" s="33"/>
      <c r="O202" s="6"/>
      <c r="P202" s="7"/>
      <c r="Q202" s="7"/>
      <c r="R202" s="7"/>
      <c r="S202" s="7"/>
      <c r="T202" s="6"/>
      <c r="U202" s="6"/>
      <c r="V202" s="6"/>
      <c r="W202" s="6"/>
    </row>
    <row r="203" spans="1:23" x14ac:dyDescent="0.2">
      <c r="C203" s="86" t="s">
        <v>95</v>
      </c>
      <c r="E203" s="6"/>
      <c r="F203" s="44"/>
      <c r="G203" s="28"/>
      <c r="J203" s="66"/>
      <c r="K203" s="6"/>
      <c r="L203" s="28"/>
      <c r="M203" s="32"/>
      <c r="N203" s="33"/>
      <c r="O203" s="6"/>
      <c r="P203" s="7"/>
      <c r="Q203" s="7"/>
      <c r="R203" s="7"/>
      <c r="S203" s="7"/>
      <c r="T203" s="6"/>
      <c r="U203" s="6"/>
      <c r="V203" s="6"/>
      <c r="W203" s="6"/>
    </row>
    <row r="204" spans="1:23" x14ac:dyDescent="0.2">
      <c r="A204" s="6" t="s">
        <v>328</v>
      </c>
      <c r="B204" s="3">
        <v>330.3</v>
      </c>
      <c r="C204" s="4" t="s">
        <v>64</v>
      </c>
      <c r="D204" s="26">
        <v>4818.3100000000004</v>
      </c>
      <c r="E204" s="6"/>
      <c r="F204" s="37">
        <v>45657</v>
      </c>
      <c r="G204" s="26"/>
      <c r="H204" s="37" t="s">
        <v>24</v>
      </c>
      <c r="J204" s="38">
        <v>0</v>
      </c>
      <c r="K204" s="6"/>
      <c r="L204" s="26">
        <v>150</v>
      </c>
      <c r="M204" s="32"/>
      <c r="N204" s="39">
        <v>3.11</v>
      </c>
      <c r="O204" s="6"/>
      <c r="P204" s="7"/>
      <c r="Q204" s="7"/>
      <c r="R204" s="7"/>
      <c r="S204" s="7"/>
      <c r="T204" s="6"/>
      <c r="U204" s="6"/>
      <c r="V204" s="6"/>
      <c r="W204" s="6"/>
    </row>
    <row r="205" spans="1:23" x14ac:dyDescent="0.2">
      <c r="A205" s="6" t="s">
        <v>328</v>
      </c>
      <c r="B205" s="3">
        <v>330.4</v>
      </c>
      <c r="C205" s="4" t="s">
        <v>93</v>
      </c>
      <c r="D205" s="26">
        <v>90968.42</v>
      </c>
      <c r="E205" s="6"/>
      <c r="F205" s="37">
        <v>45657</v>
      </c>
      <c r="G205" s="26"/>
      <c r="H205" s="37" t="s">
        <v>24</v>
      </c>
      <c r="J205" s="38">
        <v>0</v>
      </c>
      <c r="K205" s="6"/>
      <c r="L205" s="26">
        <v>3031</v>
      </c>
      <c r="M205" s="32"/>
      <c r="N205" s="39">
        <v>3.33</v>
      </c>
      <c r="O205" s="6"/>
      <c r="P205" s="7"/>
      <c r="Q205" s="7"/>
      <c r="R205" s="7"/>
      <c r="S205" s="7"/>
      <c r="T205" s="6"/>
      <c r="U205" s="6"/>
      <c r="V205" s="6"/>
      <c r="W205" s="6"/>
    </row>
    <row r="206" spans="1:23" x14ac:dyDescent="0.2">
      <c r="A206" s="6" t="s">
        <v>328</v>
      </c>
      <c r="B206" s="3">
        <v>331</v>
      </c>
      <c r="C206" s="35" t="s">
        <v>25</v>
      </c>
      <c r="D206" s="26">
        <v>3948380.27</v>
      </c>
      <c r="E206" s="6"/>
      <c r="F206" s="37">
        <v>45657</v>
      </c>
      <c r="G206" s="26"/>
      <c r="H206" s="37" t="s">
        <v>26</v>
      </c>
      <c r="J206" s="38">
        <v>-1</v>
      </c>
      <c r="K206" s="6"/>
      <c r="L206" s="26">
        <v>199880</v>
      </c>
      <c r="M206" s="32"/>
      <c r="N206" s="39">
        <v>5.0599999999999996</v>
      </c>
      <c r="O206" s="6"/>
      <c r="P206" s="7"/>
      <c r="Q206" s="7"/>
      <c r="R206" s="7"/>
      <c r="S206" s="7"/>
      <c r="T206" s="6"/>
      <c r="U206" s="6"/>
      <c r="V206" s="6"/>
      <c r="W206" s="6"/>
    </row>
    <row r="207" spans="1:23" x14ac:dyDescent="0.2">
      <c r="A207" s="6" t="s">
        <v>328</v>
      </c>
      <c r="B207" s="3">
        <v>332</v>
      </c>
      <c r="C207" s="4" t="s">
        <v>77</v>
      </c>
      <c r="D207" s="26">
        <v>7511397.5999999996</v>
      </c>
      <c r="E207" s="6"/>
      <c r="F207" s="37">
        <v>45657</v>
      </c>
      <c r="G207" s="26"/>
      <c r="H207" s="37" t="s">
        <v>78</v>
      </c>
      <c r="J207" s="38">
        <v>-1</v>
      </c>
      <c r="K207" s="6"/>
      <c r="L207" s="26">
        <v>376502</v>
      </c>
      <c r="M207" s="32"/>
      <c r="N207" s="39">
        <v>5.01</v>
      </c>
      <c r="O207" s="6"/>
      <c r="P207" s="7"/>
      <c r="Q207" s="7"/>
      <c r="R207" s="7"/>
      <c r="S207" s="7"/>
      <c r="T207" s="6"/>
      <c r="U207" s="6"/>
      <c r="V207" s="6"/>
      <c r="W207" s="6"/>
    </row>
    <row r="208" spans="1:23" x14ac:dyDescent="0.2">
      <c r="A208" s="6" t="s">
        <v>328</v>
      </c>
      <c r="B208" s="3">
        <v>333</v>
      </c>
      <c r="C208" s="4" t="s">
        <v>79</v>
      </c>
      <c r="D208" s="26">
        <v>11967826.220000001</v>
      </c>
      <c r="E208" s="6"/>
      <c r="F208" s="37">
        <v>45657</v>
      </c>
      <c r="G208" s="26"/>
      <c r="H208" s="37" t="s">
        <v>80</v>
      </c>
      <c r="J208" s="38">
        <v>-1</v>
      </c>
      <c r="K208" s="6"/>
      <c r="L208" s="26">
        <v>859713</v>
      </c>
      <c r="M208" s="32"/>
      <c r="N208" s="39">
        <v>7.18</v>
      </c>
      <c r="O208" s="6"/>
      <c r="P208" s="7"/>
      <c r="Q208" s="7"/>
      <c r="R208" s="7"/>
      <c r="S208" s="7"/>
      <c r="T208" s="6"/>
      <c r="U208" s="6"/>
      <c r="V208" s="6"/>
      <c r="W208" s="6"/>
    </row>
    <row r="209" spans="1:23" x14ac:dyDescent="0.2">
      <c r="A209" s="6" t="s">
        <v>328</v>
      </c>
      <c r="B209" s="3">
        <v>334</v>
      </c>
      <c r="C209" s="4" t="s">
        <v>31</v>
      </c>
      <c r="D209" s="26">
        <v>2534260.56</v>
      </c>
      <c r="E209" s="6"/>
      <c r="F209" s="37">
        <v>45657</v>
      </c>
      <c r="G209" s="26"/>
      <c r="H209" s="37" t="s">
        <v>81</v>
      </c>
      <c r="J209" s="38">
        <v>-2</v>
      </c>
      <c r="K209" s="6"/>
      <c r="L209" s="26">
        <v>184817</v>
      </c>
      <c r="M209" s="32"/>
      <c r="N209" s="39">
        <v>7.29</v>
      </c>
      <c r="O209" s="6"/>
      <c r="P209" s="7"/>
      <c r="Q209" s="7"/>
      <c r="R209" s="7"/>
      <c r="S209" s="7"/>
      <c r="T209" s="6"/>
      <c r="U209" s="6"/>
      <c r="V209" s="6"/>
      <c r="W209" s="6"/>
    </row>
    <row r="210" spans="1:23" x14ac:dyDescent="0.2">
      <c r="A210" s="6" t="s">
        <v>328</v>
      </c>
      <c r="B210" s="3">
        <v>335</v>
      </c>
      <c r="C210" s="35" t="s">
        <v>33</v>
      </c>
      <c r="D210" s="26">
        <v>12376.95</v>
      </c>
      <c r="E210" s="6"/>
      <c r="F210" s="37">
        <v>45657</v>
      </c>
      <c r="G210" s="26"/>
      <c r="H210" s="37" t="s">
        <v>82</v>
      </c>
      <c r="J210" s="38">
        <v>-1</v>
      </c>
      <c r="K210" s="6"/>
      <c r="L210" s="26">
        <v>560</v>
      </c>
      <c r="M210" s="32"/>
      <c r="N210" s="39">
        <v>4.5199999999999996</v>
      </c>
      <c r="O210" s="6"/>
      <c r="P210" s="7"/>
      <c r="Q210" s="7"/>
      <c r="R210" s="7"/>
      <c r="S210" s="7"/>
      <c r="T210" s="6"/>
      <c r="U210" s="6"/>
      <c r="V210" s="6"/>
      <c r="W210" s="6"/>
    </row>
    <row r="211" spans="1:23" x14ac:dyDescent="0.2">
      <c r="A211" s="6" t="s">
        <v>328</v>
      </c>
      <c r="B211" s="3">
        <v>336</v>
      </c>
      <c r="C211" s="4" t="s">
        <v>83</v>
      </c>
      <c r="D211" s="26">
        <v>569198.54</v>
      </c>
      <c r="E211" s="6"/>
      <c r="F211" s="37">
        <v>45657</v>
      </c>
      <c r="G211" s="26"/>
      <c r="H211" s="37" t="s">
        <v>26</v>
      </c>
      <c r="J211" s="38">
        <v>-1</v>
      </c>
      <c r="K211" s="6"/>
      <c r="L211" s="26">
        <v>25849</v>
      </c>
      <c r="M211" s="32"/>
      <c r="N211" s="39">
        <v>4.54</v>
      </c>
      <c r="O211" s="6"/>
      <c r="P211" s="7"/>
      <c r="Q211" s="7"/>
      <c r="R211" s="7"/>
      <c r="S211" s="7"/>
      <c r="T211" s="6"/>
      <c r="U211" s="6"/>
      <c r="V211" s="6"/>
      <c r="W211" s="6"/>
    </row>
    <row r="212" spans="1:23" x14ac:dyDescent="0.2">
      <c r="C212" s="70" t="s">
        <v>96</v>
      </c>
      <c r="D212" s="27">
        <f>SUM(D204:D211)</f>
        <v>26639226.869999997</v>
      </c>
      <c r="E212" s="40"/>
      <c r="F212" s="71"/>
      <c r="G212" s="26"/>
      <c r="J212" s="66"/>
      <c r="K212" s="40"/>
      <c r="L212" s="27">
        <f>SUM(L204:L211)</f>
        <v>1650502</v>
      </c>
      <c r="M212" s="32"/>
      <c r="N212" s="33">
        <v>6.2</v>
      </c>
      <c r="O212" s="6"/>
      <c r="P212" s="7"/>
      <c r="Q212" s="7"/>
      <c r="R212" s="7"/>
      <c r="S212" s="7"/>
      <c r="T212" s="6"/>
      <c r="U212" s="6"/>
      <c r="V212" s="6"/>
      <c r="W212" s="6"/>
    </row>
    <row r="213" spans="1:23" x14ac:dyDescent="0.2">
      <c r="E213" s="6"/>
      <c r="F213" s="44"/>
      <c r="G213" s="28"/>
      <c r="J213" s="66"/>
      <c r="K213" s="6"/>
      <c r="L213" s="28"/>
      <c r="M213" s="32"/>
      <c r="N213" s="33"/>
      <c r="O213" s="6"/>
      <c r="P213" s="7"/>
      <c r="Q213" s="7"/>
      <c r="R213" s="7"/>
      <c r="S213" s="7"/>
      <c r="T213" s="6"/>
      <c r="U213" s="6"/>
      <c r="V213" s="6"/>
      <c r="W213" s="6"/>
    </row>
    <row r="214" spans="1:23" x14ac:dyDescent="0.2">
      <c r="C214" s="86" t="s">
        <v>97</v>
      </c>
      <c r="E214" s="6"/>
      <c r="F214" s="44"/>
      <c r="G214" s="28"/>
      <c r="J214" s="66"/>
      <c r="K214" s="6"/>
      <c r="L214" s="28"/>
      <c r="M214" s="32"/>
      <c r="N214" s="33"/>
      <c r="O214" s="6"/>
      <c r="P214" s="7"/>
      <c r="Q214" s="7"/>
      <c r="R214" s="7"/>
      <c r="S214" s="7"/>
      <c r="T214" s="6"/>
      <c r="U214" s="6"/>
      <c r="V214" s="6"/>
      <c r="W214" s="6"/>
    </row>
    <row r="215" spans="1:23" x14ac:dyDescent="0.2">
      <c r="A215" s="6" t="s">
        <v>328</v>
      </c>
      <c r="B215" s="3">
        <v>330.2</v>
      </c>
      <c r="C215" s="4" t="s">
        <v>23</v>
      </c>
      <c r="D215" s="26">
        <v>12122.48</v>
      </c>
      <c r="E215" s="6"/>
      <c r="F215" s="37">
        <v>46022</v>
      </c>
      <c r="G215" s="26"/>
      <c r="H215" s="37" t="s">
        <v>24</v>
      </c>
      <c r="J215" s="38">
        <v>0</v>
      </c>
      <c r="K215" s="6"/>
      <c r="L215" s="26">
        <v>0</v>
      </c>
      <c r="M215" s="32"/>
      <c r="N215" s="36">
        <v>0</v>
      </c>
      <c r="O215" s="6"/>
      <c r="P215" s="7"/>
      <c r="Q215" s="7"/>
      <c r="R215" s="7"/>
      <c r="S215" s="7"/>
      <c r="T215" s="6"/>
      <c r="U215" s="6"/>
      <c r="V215" s="6"/>
      <c r="W215" s="6"/>
    </row>
    <row r="216" spans="1:23" x14ac:dyDescent="0.2">
      <c r="A216" s="6" t="s">
        <v>328</v>
      </c>
      <c r="B216" s="3">
        <v>331</v>
      </c>
      <c r="C216" s="35" t="s">
        <v>25</v>
      </c>
      <c r="D216" s="26">
        <v>137764.98000000001</v>
      </c>
      <c r="E216" s="6"/>
      <c r="F216" s="37">
        <v>46022</v>
      </c>
      <c r="G216" s="26"/>
      <c r="H216" s="37" t="s">
        <v>26</v>
      </c>
      <c r="J216" s="38">
        <v>-1</v>
      </c>
      <c r="K216" s="6"/>
      <c r="L216" s="26">
        <v>1800</v>
      </c>
      <c r="M216" s="32"/>
      <c r="N216" s="39">
        <v>1.31</v>
      </c>
      <c r="O216" s="6"/>
      <c r="P216" s="7"/>
      <c r="Q216" s="7"/>
      <c r="R216" s="7"/>
      <c r="S216" s="7"/>
      <c r="T216" s="6"/>
      <c r="U216" s="6"/>
      <c r="V216" s="6"/>
      <c r="W216" s="6"/>
    </row>
    <row r="217" spans="1:23" x14ac:dyDescent="0.2">
      <c r="A217" s="6" t="s">
        <v>328</v>
      </c>
      <c r="B217" s="3">
        <v>332</v>
      </c>
      <c r="C217" s="4" t="s">
        <v>77</v>
      </c>
      <c r="D217" s="26">
        <v>1222846.07</v>
      </c>
      <c r="E217" s="6"/>
      <c r="F217" s="37">
        <v>46022</v>
      </c>
      <c r="G217" s="26"/>
      <c r="H217" s="37" t="s">
        <v>78</v>
      </c>
      <c r="J217" s="38">
        <v>-1</v>
      </c>
      <c r="K217" s="6"/>
      <c r="L217" s="26">
        <v>15337</v>
      </c>
      <c r="M217" s="32"/>
      <c r="N217" s="39">
        <v>1.25</v>
      </c>
      <c r="O217" s="6"/>
      <c r="P217" s="7"/>
      <c r="Q217" s="7"/>
      <c r="R217" s="7"/>
      <c r="S217" s="7"/>
      <c r="T217" s="6"/>
      <c r="U217" s="6"/>
      <c r="V217" s="6"/>
      <c r="W217" s="6"/>
    </row>
    <row r="218" spans="1:23" x14ac:dyDescent="0.2">
      <c r="A218" s="6" t="s">
        <v>328</v>
      </c>
      <c r="B218" s="3">
        <v>333</v>
      </c>
      <c r="C218" s="4" t="s">
        <v>79</v>
      </c>
      <c r="D218" s="26">
        <v>247700.95</v>
      </c>
      <c r="E218" s="6"/>
      <c r="F218" s="37">
        <v>46022</v>
      </c>
      <c r="G218" s="26"/>
      <c r="H218" s="37" t="s">
        <v>80</v>
      </c>
      <c r="J218" s="38">
        <v>-4</v>
      </c>
      <c r="K218" s="6"/>
      <c r="L218" s="26">
        <v>765</v>
      </c>
      <c r="M218" s="32"/>
      <c r="N218" s="39">
        <v>0.31</v>
      </c>
      <c r="O218" s="6"/>
      <c r="P218" s="7"/>
      <c r="Q218" s="7"/>
      <c r="R218" s="7"/>
      <c r="S218" s="7"/>
      <c r="T218" s="6"/>
      <c r="U218" s="6"/>
      <c r="V218" s="6"/>
      <c r="W218" s="6"/>
    </row>
    <row r="219" spans="1:23" x14ac:dyDescent="0.2">
      <c r="A219" s="6" t="s">
        <v>328</v>
      </c>
      <c r="B219" s="3">
        <v>334</v>
      </c>
      <c r="C219" s="4" t="s">
        <v>31</v>
      </c>
      <c r="D219" s="26">
        <v>96830.29</v>
      </c>
      <c r="E219" s="6"/>
      <c r="F219" s="37">
        <v>46022</v>
      </c>
      <c r="G219" s="26"/>
      <c r="H219" s="37" t="s">
        <v>81</v>
      </c>
      <c r="J219" s="38">
        <v>-2</v>
      </c>
      <c r="K219" s="6"/>
      <c r="L219" s="26">
        <v>2592</v>
      </c>
      <c r="M219" s="32"/>
      <c r="N219" s="39">
        <v>2.68</v>
      </c>
      <c r="O219" s="6"/>
      <c r="P219" s="7"/>
      <c r="Q219" s="7"/>
      <c r="R219" s="7"/>
      <c r="S219" s="7"/>
      <c r="T219" s="6"/>
      <c r="U219" s="6"/>
      <c r="V219" s="6"/>
      <c r="W219" s="6"/>
    </row>
    <row r="220" spans="1:23" x14ac:dyDescent="0.2">
      <c r="A220" s="6" t="s">
        <v>328</v>
      </c>
      <c r="B220" s="3">
        <v>336</v>
      </c>
      <c r="C220" s="4" t="s">
        <v>83</v>
      </c>
      <c r="D220" s="26">
        <v>105338.24000000001</v>
      </c>
      <c r="E220" s="6"/>
      <c r="F220" s="37">
        <v>46022</v>
      </c>
      <c r="G220" s="26"/>
      <c r="H220" s="37" t="s">
        <v>26</v>
      </c>
      <c r="J220" s="38">
        <v>-1</v>
      </c>
      <c r="K220" s="6"/>
      <c r="L220" s="26">
        <v>3118</v>
      </c>
      <c r="M220" s="32"/>
      <c r="N220" s="39">
        <v>2.96</v>
      </c>
      <c r="O220" s="6"/>
      <c r="P220" s="7"/>
      <c r="Q220" s="7"/>
      <c r="R220" s="7"/>
      <c r="S220" s="7"/>
      <c r="T220" s="6"/>
      <c r="U220" s="6"/>
      <c r="V220" s="6"/>
      <c r="W220" s="6"/>
    </row>
    <row r="221" spans="1:23" x14ac:dyDescent="0.2">
      <c r="C221" s="70" t="s">
        <v>98</v>
      </c>
      <c r="D221" s="27">
        <f>SUM(D215:D220)</f>
        <v>1822603.01</v>
      </c>
      <c r="E221" s="40"/>
      <c r="F221" s="87"/>
      <c r="G221" s="88"/>
      <c r="J221" s="66"/>
      <c r="K221" s="40"/>
      <c r="L221" s="27">
        <f>SUM(L215:L220)</f>
        <v>23612</v>
      </c>
      <c r="M221" s="32"/>
      <c r="N221" s="33">
        <v>1.3</v>
      </c>
      <c r="O221" s="6"/>
      <c r="P221" s="7"/>
      <c r="Q221" s="7"/>
      <c r="R221" s="7"/>
      <c r="S221" s="7"/>
      <c r="T221" s="6"/>
      <c r="U221" s="6"/>
      <c r="V221" s="6"/>
      <c r="W221" s="6"/>
    </row>
    <row r="222" spans="1:23" x14ac:dyDescent="0.2">
      <c r="C222" s="6"/>
      <c r="E222" s="6"/>
      <c r="F222" s="6"/>
      <c r="J222" s="66"/>
      <c r="K222" s="6"/>
      <c r="L222" s="28"/>
      <c r="M222" s="32"/>
      <c r="N222" s="33"/>
      <c r="O222" s="6"/>
      <c r="P222" s="7"/>
      <c r="Q222" s="7"/>
      <c r="R222" s="7"/>
      <c r="S222" s="7"/>
      <c r="T222" s="6"/>
      <c r="U222" s="6"/>
      <c r="V222" s="6"/>
      <c r="W222" s="6"/>
    </row>
    <row r="223" spans="1:23" x14ac:dyDescent="0.2">
      <c r="C223" s="86" t="s">
        <v>99</v>
      </c>
      <c r="E223" s="6"/>
      <c r="F223" s="44"/>
      <c r="G223" s="28"/>
      <c r="J223" s="66"/>
      <c r="K223" s="6"/>
      <c r="L223" s="28"/>
      <c r="M223" s="32"/>
      <c r="N223" s="33"/>
      <c r="O223" s="6"/>
      <c r="P223" s="7"/>
      <c r="Q223" s="7"/>
      <c r="R223" s="7"/>
      <c r="S223" s="7"/>
      <c r="T223" s="6"/>
      <c r="U223" s="6"/>
      <c r="V223" s="6"/>
      <c r="W223" s="6"/>
    </row>
    <row r="224" spans="1:23" x14ac:dyDescent="0.2">
      <c r="A224" s="6" t="s">
        <v>328</v>
      </c>
      <c r="B224" s="3">
        <v>331</v>
      </c>
      <c r="C224" s="35" t="s">
        <v>25</v>
      </c>
      <c r="D224" s="26"/>
      <c r="E224" s="6"/>
      <c r="F224" s="37"/>
      <c r="G224" s="26"/>
      <c r="H224" s="37" t="s">
        <v>92</v>
      </c>
      <c r="J224" s="38"/>
      <c r="K224" s="6"/>
      <c r="L224" s="26"/>
      <c r="M224" s="32"/>
      <c r="N224" s="36"/>
      <c r="O224" s="6"/>
      <c r="P224" s="7"/>
      <c r="Q224" s="7"/>
      <c r="R224" s="7"/>
      <c r="S224" s="7"/>
      <c r="T224" s="6"/>
      <c r="U224" s="6"/>
      <c r="V224" s="6"/>
      <c r="W224" s="6"/>
    </row>
    <row r="225" spans="1:23" x14ac:dyDescent="0.2">
      <c r="A225" s="6" t="s">
        <v>328</v>
      </c>
      <c r="B225" s="3">
        <v>332</v>
      </c>
      <c r="C225" s="4" t="s">
        <v>77</v>
      </c>
      <c r="D225" s="26"/>
      <c r="E225" s="6"/>
      <c r="F225" s="37"/>
      <c r="G225" s="26"/>
      <c r="H225" s="37" t="s">
        <v>92</v>
      </c>
      <c r="J225" s="38"/>
      <c r="K225" s="6"/>
      <c r="L225" s="26"/>
      <c r="M225" s="32"/>
      <c r="N225" s="36"/>
      <c r="O225" s="6"/>
      <c r="P225" s="7"/>
      <c r="Q225" s="7"/>
      <c r="R225" s="7"/>
      <c r="S225" s="7"/>
      <c r="T225" s="6"/>
      <c r="U225" s="6"/>
      <c r="V225" s="6"/>
      <c r="W225" s="6"/>
    </row>
    <row r="226" spans="1:23" x14ac:dyDescent="0.2">
      <c r="A226" s="6" t="s">
        <v>328</v>
      </c>
      <c r="B226" s="3">
        <v>333</v>
      </c>
      <c r="C226" s="4" t="s">
        <v>79</v>
      </c>
      <c r="D226" s="26"/>
      <c r="E226" s="6"/>
      <c r="F226" s="37"/>
      <c r="G226" s="26"/>
      <c r="H226" s="37" t="s">
        <v>92</v>
      </c>
      <c r="J226" s="38"/>
      <c r="K226" s="6"/>
      <c r="L226" s="26"/>
      <c r="M226" s="32"/>
      <c r="N226" s="36"/>
      <c r="O226" s="6"/>
      <c r="P226" s="7"/>
      <c r="Q226" s="7"/>
      <c r="R226" s="7"/>
      <c r="S226" s="7"/>
      <c r="T226" s="6"/>
      <c r="U226" s="6"/>
      <c r="V226" s="6"/>
      <c r="W226" s="6"/>
    </row>
    <row r="227" spans="1:23" x14ac:dyDescent="0.2">
      <c r="A227" s="6" t="s">
        <v>328</v>
      </c>
      <c r="B227" s="3">
        <v>334</v>
      </c>
      <c r="C227" s="4" t="s">
        <v>31</v>
      </c>
      <c r="D227" s="26"/>
      <c r="E227" s="6"/>
      <c r="F227" s="37"/>
      <c r="G227" s="26"/>
      <c r="H227" s="37" t="s">
        <v>92</v>
      </c>
      <c r="J227" s="38"/>
      <c r="K227" s="6"/>
      <c r="L227" s="26"/>
      <c r="M227" s="32"/>
      <c r="N227" s="36"/>
      <c r="O227" s="6"/>
      <c r="P227" s="7"/>
      <c r="Q227" s="7"/>
      <c r="R227" s="7"/>
      <c r="S227" s="7"/>
      <c r="T227" s="6"/>
      <c r="U227" s="6"/>
      <c r="V227" s="6"/>
      <c r="W227" s="6"/>
    </row>
    <row r="228" spans="1:23" x14ac:dyDescent="0.2">
      <c r="A228" s="6" t="s">
        <v>328</v>
      </c>
      <c r="B228" s="3">
        <v>336</v>
      </c>
      <c r="C228" s="4" t="s">
        <v>83</v>
      </c>
      <c r="D228" s="26"/>
      <c r="E228" s="6"/>
      <c r="F228" s="37"/>
      <c r="G228" s="26"/>
      <c r="H228" s="37" t="s">
        <v>92</v>
      </c>
      <c r="J228" s="38"/>
      <c r="K228" s="6"/>
      <c r="L228" s="26"/>
      <c r="M228" s="32"/>
      <c r="N228" s="36"/>
      <c r="O228" s="6"/>
      <c r="P228" s="7"/>
      <c r="Q228" s="7"/>
      <c r="R228" s="7"/>
      <c r="S228" s="7"/>
      <c r="T228" s="6"/>
      <c r="U228" s="6"/>
      <c r="V228" s="6"/>
      <c r="W228" s="6"/>
    </row>
    <row r="229" spans="1:23" x14ac:dyDescent="0.2">
      <c r="C229" s="70" t="s">
        <v>100</v>
      </c>
      <c r="D229" s="27">
        <v>0</v>
      </c>
      <c r="E229" s="40"/>
      <c r="F229" s="71"/>
      <c r="G229" s="26"/>
      <c r="J229" s="66"/>
      <c r="K229" s="40"/>
      <c r="L229" s="26"/>
      <c r="M229" s="32"/>
      <c r="N229" s="5"/>
      <c r="O229" s="6"/>
      <c r="P229" s="7"/>
      <c r="Q229" s="7"/>
      <c r="R229" s="7"/>
      <c r="S229" s="7"/>
      <c r="T229" s="6"/>
      <c r="U229" s="6"/>
      <c r="V229" s="6"/>
      <c r="W229" s="6"/>
    </row>
    <row r="230" spans="1:23" x14ac:dyDescent="0.2">
      <c r="C230" s="6"/>
      <c r="E230" s="6"/>
      <c r="F230" s="6"/>
      <c r="J230" s="66"/>
      <c r="K230" s="6"/>
      <c r="L230" s="28"/>
      <c r="M230" s="32"/>
      <c r="N230" s="33"/>
      <c r="O230" s="6"/>
      <c r="P230" s="7"/>
      <c r="Q230" s="7"/>
      <c r="R230" s="7"/>
      <c r="S230" s="7"/>
      <c r="T230" s="6"/>
      <c r="U230" s="6"/>
      <c r="V230" s="6"/>
      <c r="W230" s="6"/>
    </row>
    <row r="231" spans="1:23" x14ac:dyDescent="0.2">
      <c r="C231" s="86" t="s">
        <v>101</v>
      </c>
      <c r="E231" s="6"/>
      <c r="F231" s="44"/>
      <c r="G231" s="28"/>
      <c r="J231" s="66"/>
      <c r="K231" s="6"/>
      <c r="L231" s="28"/>
      <c r="M231" s="32"/>
      <c r="N231" s="33"/>
      <c r="O231" s="6"/>
      <c r="P231" s="7"/>
      <c r="Q231" s="7"/>
      <c r="R231" s="7"/>
      <c r="S231" s="7"/>
      <c r="T231" s="6"/>
      <c r="U231" s="6"/>
      <c r="V231" s="6"/>
      <c r="W231" s="6"/>
    </row>
    <row r="232" spans="1:23" x14ac:dyDescent="0.2">
      <c r="A232" s="6" t="s">
        <v>328</v>
      </c>
      <c r="B232" s="3">
        <v>331</v>
      </c>
      <c r="C232" s="35" t="s">
        <v>25</v>
      </c>
      <c r="D232" s="26">
        <v>532427.64</v>
      </c>
      <c r="E232" s="6"/>
      <c r="F232" s="37">
        <v>47848</v>
      </c>
      <c r="G232" s="26"/>
      <c r="H232" s="37" t="s">
        <v>26</v>
      </c>
      <c r="J232" s="38">
        <v>-2</v>
      </c>
      <c r="K232" s="6"/>
      <c r="L232" s="26">
        <v>23538</v>
      </c>
      <c r="M232" s="32"/>
      <c r="N232" s="39">
        <v>4.42</v>
      </c>
      <c r="O232" s="6"/>
      <c r="P232" s="7"/>
      <c r="Q232" s="7"/>
      <c r="R232" s="7"/>
      <c r="S232" s="7"/>
      <c r="T232" s="6"/>
      <c r="U232" s="6"/>
      <c r="V232" s="6"/>
      <c r="W232" s="6"/>
    </row>
    <row r="233" spans="1:23" x14ac:dyDescent="0.2">
      <c r="A233" s="6" t="s">
        <v>328</v>
      </c>
      <c r="B233" s="3">
        <v>332</v>
      </c>
      <c r="C233" s="4" t="s">
        <v>77</v>
      </c>
      <c r="D233" s="26">
        <v>3759568.18</v>
      </c>
      <c r="E233" s="6"/>
      <c r="F233" s="37">
        <v>47848</v>
      </c>
      <c r="G233" s="26"/>
      <c r="H233" s="37" t="s">
        <v>78</v>
      </c>
      <c r="J233" s="38">
        <v>-1</v>
      </c>
      <c r="K233" s="6"/>
      <c r="L233" s="26">
        <v>135424</v>
      </c>
      <c r="M233" s="32"/>
      <c r="N233" s="39">
        <v>3.6</v>
      </c>
      <c r="O233" s="6"/>
      <c r="P233" s="7"/>
      <c r="Q233" s="7"/>
      <c r="R233" s="7"/>
      <c r="S233" s="7"/>
      <c r="T233" s="6"/>
      <c r="U233" s="6"/>
      <c r="V233" s="6"/>
      <c r="W233" s="6"/>
    </row>
    <row r="234" spans="1:23" x14ac:dyDescent="0.2">
      <c r="A234" s="6" t="s">
        <v>328</v>
      </c>
      <c r="B234" s="3">
        <v>333</v>
      </c>
      <c r="C234" s="4" t="s">
        <v>79</v>
      </c>
      <c r="D234" s="26">
        <v>715247.3</v>
      </c>
      <c r="E234" s="6"/>
      <c r="F234" s="37">
        <v>47848</v>
      </c>
      <c r="G234" s="26"/>
      <c r="H234" s="37" t="s">
        <v>80</v>
      </c>
      <c r="J234" s="38">
        <v>-4</v>
      </c>
      <c r="K234" s="6"/>
      <c r="L234" s="26">
        <v>21901</v>
      </c>
      <c r="M234" s="32"/>
      <c r="N234" s="39">
        <v>3.06</v>
      </c>
      <c r="O234" s="6"/>
      <c r="P234" s="7"/>
      <c r="Q234" s="7"/>
      <c r="R234" s="7"/>
      <c r="S234" s="7"/>
      <c r="T234" s="6"/>
      <c r="U234" s="6"/>
      <c r="V234" s="6"/>
      <c r="W234" s="6"/>
    </row>
    <row r="235" spans="1:23" x14ac:dyDescent="0.2">
      <c r="A235" s="6" t="s">
        <v>328</v>
      </c>
      <c r="B235" s="3">
        <v>334</v>
      </c>
      <c r="C235" s="4" t="s">
        <v>31</v>
      </c>
      <c r="D235" s="26">
        <v>206747.71</v>
      </c>
      <c r="E235" s="6"/>
      <c r="F235" s="37">
        <v>47848</v>
      </c>
      <c r="G235" s="26"/>
      <c r="H235" s="37" t="s">
        <v>81</v>
      </c>
      <c r="J235" s="38">
        <v>-3</v>
      </c>
      <c r="K235" s="6"/>
      <c r="L235" s="26">
        <v>7498</v>
      </c>
      <c r="M235" s="32"/>
      <c r="N235" s="39">
        <v>3.63</v>
      </c>
      <c r="O235" s="6"/>
      <c r="P235" s="7"/>
      <c r="Q235" s="7"/>
      <c r="R235" s="7"/>
      <c r="S235" s="7"/>
      <c r="T235" s="6"/>
      <c r="U235" s="6"/>
      <c r="V235" s="6"/>
      <c r="W235" s="6"/>
    </row>
    <row r="236" spans="1:23" x14ac:dyDescent="0.2">
      <c r="A236" s="6" t="s">
        <v>328</v>
      </c>
      <c r="B236" s="3">
        <v>335</v>
      </c>
      <c r="C236" s="35" t="s">
        <v>33</v>
      </c>
      <c r="D236" s="26">
        <v>1385.35</v>
      </c>
      <c r="E236" s="6"/>
      <c r="F236" s="37">
        <v>47848</v>
      </c>
      <c r="G236" s="26"/>
      <c r="H236" s="37" t="s">
        <v>82</v>
      </c>
      <c r="J236" s="38">
        <v>-2</v>
      </c>
      <c r="K236" s="6"/>
      <c r="L236" s="26">
        <v>34</v>
      </c>
      <c r="M236" s="32"/>
      <c r="N236" s="39">
        <v>2.4500000000000002</v>
      </c>
      <c r="O236" s="6"/>
      <c r="P236" s="7"/>
      <c r="Q236" s="7"/>
      <c r="R236" s="7"/>
      <c r="S236" s="7"/>
      <c r="T236" s="6"/>
      <c r="U236" s="6"/>
      <c r="V236" s="6"/>
      <c r="W236" s="6"/>
    </row>
    <row r="237" spans="1:23" x14ac:dyDescent="0.2">
      <c r="C237" s="70" t="s">
        <v>102</v>
      </c>
      <c r="D237" s="27">
        <f>SUM(D232:D236)</f>
        <v>5215376.18</v>
      </c>
      <c r="E237" s="40"/>
      <c r="F237" s="71"/>
      <c r="G237" s="26"/>
      <c r="J237" s="66"/>
      <c r="K237" s="40"/>
      <c r="L237" s="27">
        <f>SUM(L232:L236)</f>
        <v>188395</v>
      </c>
      <c r="M237" s="32"/>
      <c r="N237" s="33">
        <v>3.61</v>
      </c>
      <c r="O237" s="6"/>
      <c r="P237" s="7"/>
      <c r="Q237" s="7"/>
      <c r="R237" s="7"/>
      <c r="S237" s="7"/>
      <c r="T237" s="6"/>
      <c r="U237" s="6"/>
      <c r="V237" s="6"/>
      <c r="W237" s="6"/>
    </row>
    <row r="238" spans="1:23" x14ac:dyDescent="0.2">
      <c r="E238" s="6"/>
      <c r="F238" s="44"/>
      <c r="G238" s="28"/>
      <c r="J238" s="66"/>
      <c r="K238" s="6"/>
      <c r="L238" s="28"/>
      <c r="M238" s="32"/>
      <c r="N238" s="33"/>
      <c r="O238" s="6"/>
      <c r="P238" s="7"/>
      <c r="Q238" s="7"/>
      <c r="R238" s="7"/>
      <c r="S238" s="7"/>
      <c r="T238" s="6"/>
      <c r="U238" s="6"/>
      <c r="V238" s="6"/>
      <c r="W238" s="6"/>
    </row>
    <row r="239" spans="1:23" x14ac:dyDescent="0.2">
      <c r="C239" s="86" t="s">
        <v>103</v>
      </c>
      <c r="E239" s="6"/>
      <c r="F239" s="44"/>
      <c r="G239" s="28"/>
      <c r="J239" s="66"/>
      <c r="K239" s="6"/>
      <c r="L239" s="28"/>
      <c r="M239" s="32"/>
      <c r="N239" s="33"/>
      <c r="O239" s="6"/>
      <c r="P239" s="7"/>
      <c r="Q239" s="7"/>
      <c r="R239" s="7"/>
      <c r="S239" s="7"/>
      <c r="T239" s="6"/>
      <c r="U239" s="6"/>
      <c r="V239" s="6"/>
      <c r="W239" s="6"/>
    </row>
    <row r="240" spans="1:23" x14ac:dyDescent="0.2">
      <c r="A240" s="6" t="s">
        <v>328</v>
      </c>
      <c r="B240" s="3">
        <v>330.2</v>
      </c>
      <c r="C240" s="4" t="s">
        <v>23</v>
      </c>
      <c r="D240" s="26">
        <v>638992.96</v>
      </c>
      <c r="E240" s="6"/>
      <c r="F240" s="37">
        <v>44196</v>
      </c>
      <c r="G240" s="26"/>
      <c r="H240" s="37" t="s">
        <v>24</v>
      </c>
      <c r="J240" s="38">
        <v>0</v>
      </c>
      <c r="K240" s="6"/>
      <c r="L240" s="26">
        <v>44883</v>
      </c>
      <c r="M240" s="32"/>
      <c r="N240" s="39">
        <v>7.02</v>
      </c>
      <c r="O240" s="6"/>
      <c r="P240" s="7"/>
      <c r="Q240" s="7"/>
      <c r="R240" s="7"/>
      <c r="S240" s="7"/>
      <c r="T240" s="6"/>
      <c r="U240" s="6"/>
      <c r="V240" s="6"/>
      <c r="W240" s="6"/>
    </row>
    <row r="241" spans="1:23" x14ac:dyDescent="0.2">
      <c r="A241" s="6" t="s">
        <v>328</v>
      </c>
      <c r="B241" s="3">
        <v>330.4</v>
      </c>
      <c r="C241" s="4" t="s">
        <v>93</v>
      </c>
      <c r="D241" s="26">
        <v>252509.75</v>
      </c>
      <c r="E241" s="6"/>
      <c r="F241" s="37">
        <v>44196</v>
      </c>
      <c r="G241" s="26"/>
      <c r="H241" s="37" t="s">
        <v>24</v>
      </c>
      <c r="J241" s="38">
        <v>0</v>
      </c>
      <c r="K241" s="6"/>
      <c r="L241" s="26">
        <v>13315</v>
      </c>
      <c r="M241" s="32"/>
      <c r="N241" s="39">
        <v>5.27</v>
      </c>
      <c r="O241" s="6"/>
      <c r="P241" s="7"/>
      <c r="Q241" s="7"/>
      <c r="R241" s="7"/>
      <c r="S241" s="7"/>
      <c r="T241" s="6"/>
      <c r="U241" s="6"/>
      <c r="V241" s="6"/>
      <c r="W241" s="6"/>
    </row>
    <row r="242" spans="1:23" x14ac:dyDescent="0.2">
      <c r="A242" s="6" t="s">
        <v>328</v>
      </c>
      <c r="B242" s="3">
        <v>331</v>
      </c>
      <c r="C242" s="35" t="s">
        <v>25</v>
      </c>
      <c r="D242" s="26">
        <v>897708.24</v>
      </c>
      <c r="E242" s="6"/>
      <c r="F242" s="37">
        <v>44196</v>
      </c>
      <c r="G242" s="26"/>
      <c r="H242" s="37" t="s">
        <v>26</v>
      </c>
      <c r="J242" s="38">
        <v>-1</v>
      </c>
      <c r="K242" s="6"/>
      <c r="L242" s="26">
        <v>70648</v>
      </c>
      <c r="M242" s="32"/>
      <c r="N242" s="39">
        <v>7.87</v>
      </c>
      <c r="O242" s="6"/>
      <c r="P242" s="7"/>
      <c r="Q242" s="7"/>
      <c r="R242" s="7"/>
      <c r="S242" s="7"/>
      <c r="T242" s="6"/>
      <c r="U242" s="6"/>
      <c r="V242" s="6"/>
      <c r="W242" s="6"/>
    </row>
    <row r="243" spans="1:23" x14ac:dyDescent="0.2">
      <c r="A243" s="6" t="s">
        <v>328</v>
      </c>
      <c r="B243" s="3">
        <v>332</v>
      </c>
      <c r="C243" s="4" t="s">
        <v>77</v>
      </c>
      <c r="D243" s="26">
        <v>11715921.25</v>
      </c>
      <c r="E243" s="6"/>
      <c r="F243" s="37">
        <v>44196</v>
      </c>
      <c r="G243" s="26"/>
      <c r="H243" s="37" t="s">
        <v>78</v>
      </c>
      <c r="J243" s="38">
        <v>-1</v>
      </c>
      <c r="K243" s="6"/>
      <c r="L243" s="26">
        <v>678026</v>
      </c>
      <c r="M243" s="32"/>
      <c r="N243" s="39">
        <v>5.79</v>
      </c>
      <c r="O243" s="6"/>
      <c r="P243" s="7"/>
      <c r="Q243" s="7"/>
      <c r="R243" s="7"/>
      <c r="S243" s="7"/>
      <c r="T243" s="6"/>
      <c r="U243" s="6"/>
      <c r="V243" s="6"/>
      <c r="W243" s="6"/>
    </row>
    <row r="244" spans="1:23" x14ac:dyDescent="0.2">
      <c r="A244" s="6" t="s">
        <v>328</v>
      </c>
      <c r="B244" s="3">
        <v>333</v>
      </c>
      <c r="C244" s="4" t="s">
        <v>79</v>
      </c>
      <c r="D244" s="26">
        <v>277224.64</v>
      </c>
      <c r="E244" s="6"/>
      <c r="F244" s="37">
        <v>44196</v>
      </c>
      <c r="G244" s="26"/>
      <c r="H244" s="37" t="s">
        <v>80</v>
      </c>
      <c r="J244" s="38">
        <v>-3</v>
      </c>
      <c r="K244" s="6"/>
      <c r="L244" s="26">
        <v>16198</v>
      </c>
      <c r="M244" s="32"/>
      <c r="N244" s="39">
        <v>5.84</v>
      </c>
      <c r="O244" s="6"/>
      <c r="P244" s="7"/>
      <c r="Q244" s="7"/>
      <c r="R244" s="7"/>
      <c r="S244" s="7"/>
      <c r="T244" s="6"/>
      <c r="U244" s="6"/>
      <c r="V244" s="6"/>
      <c r="W244" s="6"/>
    </row>
    <row r="245" spans="1:23" x14ac:dyDescent="0.2">
      <c r="A245" s="6" t="s">
        <v>328</v>
      </c>
      <c r="B245" s="3">
        <v>334</v>
      </c>
      <c r="C245" s="4" t="s">
        <v>31</v>
      </c>
      <c r="D245" s="26">
        <v>836614.03</v>
      </c>
      <c r="E245" s="6"/>
      <c r="F245" s="37">
        <v>44196</v>
      </c>
      <c r="G245" s="26"/>
      <c r="H245" s="37" t="s">
        <v>81</v>
      </c>
      <c r="J245" s="38">
        <v>-1</v>
      </c>
      <c r="K245" s="6"/>
      <c r="L245" s="26">
        <v>69633</v>
      </c>
      <c r="M245" s="32"/>
      <c r="N245" s="39">
        <v>8.32</v>
      </c>
      <c r="O245" s="6"/>
      <c r="P245" s="7"/>
      <c r="Q245" s="7"/>
      <c r="R245" s="7"/>
      <c r="S245" s="7"/>
      <c r="T245" s="6"/>
      <c r="U245" s="6"/>
      <c r="V245" s="6"/>
      <c r="W245" s="6"/>
    </row>
    <row r="246" spans="1:23" x14ac:dyDescent="0.2">
      <c r="A246" s="6" t="s">
        <v>328</v>
      </c>
      <c r="B246" s="3">
        <v>335</v>
      </c>
      <c r="C246" s="35" t="s">
        <v>33</v>
      </c>
      <c r="D246" s="26">
        <v>60488.69</v>
      </c>
      <c r="E246" s="6"/>
      <c r="F246" s="37">
        <v>44196</v>
      </c>
      <c r="G246" s="26"/>
      <c r="H246" s="37" t="s">
        <v>82</v>
      </c>
      <c r="J246" s="38">
        <v>-1</v>
      </c>
      <c r="K246" s="6"/>
      <c r="L246" s="26">
        <v>4184</v>
      </c>
      <c r="M246" s="32"/>
      <c r="N246" s="39">
        <v>6.92</v>
      </c>
      <c r="O246" s="6"/>
      <c r="P246" s="7"/>
      <c r="Q246" s="7"/>
      <c r="R246" s="7"/>
      <c r="S246" s="7"/>
      <c r="T246" s="6"/>
      <c r="U246" s="6"/>
      <c r="V246" s="6"/>
      <c r="W246" s="6"/>
    </row>
    <row r="247" spans="1:23" x14ac:dyDescent="0.2">
      <c r="A247" s="6" t="s">
        <v>328</v>
      </c>
      <c r="B247" s="3">
        <v>336</v>
      </c>
      <c r="C247" s="4" t="s">
        <v>83</v>
      </c>
      <c r="D247" s="26">
        <v>239834.16</v>
      </c>
      <c r="E247" s="6"/>
      <c r="F247" s="37">
        <v>44196</v>
      </c>
      <c r="G247" s="26"/>
      <c r="H247" s="37" t="s">
        <v>26</v>
      </c>
      <c r="J247" s="38">
        <v>-1</v>
      </c>
      <c r="K247" s="6"/>
      <c r="L247" s="26">
        <v>17779</v>
      </c>
      <c r="M247" s="32"/>
      <c r="N247" s="39">
        <v>7.41</v>
      </c>
      <c r="O247" s="6"/>
      <c r="P247" s="7"/>
      <c r="Q247" s="7"/>
      <c r="R247" s="7"/>
      <c r="S247" s="7"/>
      <c r="T247" s="6"/>
      <c r="U247" s="6"/>
      <c r="V247" s="6"/>
      <c r="W247" s="6"/>
    </row>
    <row r="248" spans="1:23" x14ac:dyDescent="0.2">
      <c r="C248" s="70" t="s">
        <v>104</v>
      </c>
      <c r="D248" s="27">
        <f>SUM(D240:D247)</f>
        <v>14919293.719999999</v>
      </c>
      <c r="E248" s="40"/>
      <c r="F248" s="71"/>
      <c r="G248" s="26"/>
      <c r="J248" s="66"/>
      <c r="K248" s="40"/>
      <c r="L248" s="27">
        <f>SUM(L240:L247)</f>
        <v>914666</v>
      </c>
      <c r="M248" s="32"/>
      <c r="N248" s="33">
        <v>6.13</v>
      </c>
      <c r="O248" s="6"/>
      <c r="P248" s="7"/>
      <c r="Q248" s="7"/>
      <c r="R248" s="7"/>
      <c r="S248" s="7"/>
      <c r="T248" s="6"/>
      <c r="U248" s="6"/>
      <c r="V248" s="6"/>
      <c r="W248" s="6"/>
    </row>
    <row r="249" spans="1:23" x14ac:dyDescent="0.2">
      <c r="E249" s="6"/>
      <c r="F249" s="44"/>
      <c r="G249" s="28"/>
      <c r="J249" s="66"/>
      <c r="K249" s="6"/>
      <c r="L249" s="28"/>
      <c r="M249" s="32"/>
      <c r="N249" s="33"/>
      <c r="O249" s="6"/>
      <c r="P249" s="7"/>
      <c r="Q249" s="7"/>
      <c r="R249" s="7"/>
      <c r="S249" s="7"/>
      <c r="T249" s="6"/>
      <c r="U249" s="6"/>
      <c r="V249" s="6"/>
      <c r="W249" s="6"/>
    </row>
    <row r="250" spans="1:23" x14ac:dyDescent="0.2">
      <c r="C250" s="86" t="s">
        <v>105</v>
      </c>
      <c r="E250" s="6"/>
      <c r="F250" s="44"/>
      <c r="G250" s="28"/>
      <c r="J250" s="66"/>
      <c r="K250" s="6"/>
      <c r="L250" s="28"/>
      <c r="M250" s="32"/>
      <c r="N250" s="33"/>
      <c r="O250" s="6"/>
      <c r="P250" s="7"/>
      <c r="Q250" s="7"/>
      <c r="R250" s="7"/>
      <c r="S250" s="7"/>
      <c r="T250" s="6"/>
      <c r="U250" s="6"/>
      <c r="V250" s="6"/>
      <c r="W250" s="6"/>
    </row>
    <row r="251" spans="1:23" x14ac:dyDescent="0.2">
      <c r="A251" s="6" t="s">
        <v>328</v>
      </c>
      <c r="B251" s="3">
        <v>330.2</v>
      </c>
      <c r="C251" s="4" t="s">
        <v>23</v>
      </c>
      <c r="D251" s="26">
        <v>40941.300000000003</v>
      </c>
      <c r="E251" s="6"/>
      <c r="F251" s="37">
        <v>43830</v>
      </c>
      <c r="G251" s="26"/>
      <c r="H251" s="37" t="s">
        <v>24</v>
      </c>
      <c r="J251" s="38">
        <v>0</v>
      </c>
      <c r="K251" s="6"/>
      <c r="L251" s="26">
        <v>2233</v>
      </c>
      <c r="M251" s="32"/>
      <c r="N251" s="39">
        <v>5.45</v>
      </c>
      <c r="O251" s="6"/>
      <c r="P251" s="7"/>
      <c r="Q251" s="7"/>
      <c r="R251" s="7"/>
      <c r="S251" s="7"/>
      <c r="T251" s="6"/>
      <c r="U251" s="6"/>
      <c r="V251" s="6"/>
      <c r="W251" s="6"/>
    </row>
    <row r="252" spans="1:23" x14ac:dyDescent="0.2">
      <c r="A252" s="6" t="s">
        <v>328</v>
      </c>
      <c r="B252" s="3">
        <v>330.4</v>
      </c>
      <c r="C252" s="4" t="s">
        <v>93</v>
      </c>
      <c r="D252" s="26">
        <v>1029.5</v>
      </c>
      <c r="E252" s="6"/>
      <c r="F252" s="37">
        <v>43830</v>
      </c>
      <c r="G252" s="26"/>
      <c r="H252" s="37" t="s">
        <v>24</v>
      </c>
      <c r="J252" s="38">
        <v>0</v>
      </c>
      <c r="K252" s="6"/>
      <c r="L252" s="26">
        <v>56</v>
      </c>
      <c r="M252" s="32"/>
      <c r="N252" s="39">
        <v>5.44</v>
      </c>
      <c r="O252" s="6"/>
      <c r="P252" s="7"/>
      <c r="Q252" s="7"/>
      <c r="R252" s="7"/>
      <c r="S252" s="7"/>
      <c r="T252" s="6"/>
      <c r="U252" s="6"/>
      <c r="V252" s="6"/>
      <c r="W252" s="6"/>
    </row>
    <row r="253" spans="1:23" x14ac:dyDescent="0.2">
      <c r="A253" s="6" t="s">
        <v>328</v>
      </c>
      <c r="B253" s="3">
        <v>331</v>
      </c>
      <c r="C253" s="35" t="s">
        <v>25</v>
      </c>
      <c r="D253" s="26">
        <v>13695979.66</v>
      </c>
      <c r="E253" s="6"/>
      <c r="F253" s="37">
        <v>43830</v>
      </c>
      <c r="G253" s="26"/>
      <c r="H253" s="37" t="s">
        <v>24</v>
      </c>
      <c r="J253" s="38">
        <v>0</v>
      </c>
      <c r="K253" s="6"/>
      <c r="L253" s="26">
        <v>1138372</v>
      </c>
      <c r="M253" s="32"/>
      <c r="N253" s="39">
        <v>8.31</v>
      </c>
      <c r="O253" s="6"/>
      <c r="P253" s="7"/>
      <c r="Q253" s="7"/>
      <c r="R253" s="7"/>
      <c r="S253" s="7"/>
      <c r="T253" s="6"/>
      <c r="U253" s="6"/>
      <c r="V253" s="6"/>
      <c r="W253" s="6"/>
    </row>
    <row r="254" spans="1:23" x14ac:dyDescent="0.2">
      <c r="A254" s="6" t="s">
        <v>328</v>
      </c>
      <c r="B254" s="3">
        <v>332</v>
      </c>
      <c r="C254" s="4" t="s">
        <v>77</v>
      </c>
      <c r="D254" s="26">
        <v>34075662.460000001</v>
      </c>
      <c r="E254" s="6"/>
      <c r="F254" s="37">
        <v>43830</v>
      </c>
      <c r="G254" s="26"/>
      <c r="H254" s="37" t="s">
        <v>24</v>
      </c>
      <c r="J254" s="38">
        <v>0</v>
      </c>
      <c r="K254" s="6"/>
      <c r="L254" s="26">
        <v>2425041</v>
      </c>
      <c r="M254" s="32"/>
      <c r="N254" s="39">
        <v>7.12</v>
      </c>
      <c r="O254" s="6"/>
      <c r="P254" s="7"/>
      <c r="Q254" s="7"/>
      <c r="R254" s="7"/>
      <c r="S254" s="7"/>
      <c r="T254" s="6"/>
      <c r="U254" s="6"/>
      <c r="V254" s="6"/>
      <c r="W254" s="6"/>
    </row>
    <row r="255" spans="1:23" x14ac:dyDescent="0.2">
      <c r="A255" s="6" t="s">
        <v>328</v>
      </c>
      <c r="B255" s="3">
        <v>333</v>
      </c>
      <c r="C255" s="4" t="s">
        <v>79</v>
      </c>
      <c r="D255" s="26">
        <v>17786161.609999999</v>
      </c>
      <c r="E255" s="6"/>
      <c r="F255" s="37">
        <v>43830</v>
      </c>
      <c r="G255" s="26"/>
      <c r="H255" s="37" t="s">
        <v>24</v>
      </c>
      <c r="J255" s="38">
        <v>0</v>
      </c>
      <c r="K255" s="6"/>
      <c r="L255" s="26">
        <v>1392722</v>
      </c>
      <c r="M255" s="32"/>
      <c r="N255" s="39">
        <v>7.83</v>
      </c>
      <c r="O255" s="6"/>
      <c r="P255" s="7"/>
      <c r="Q255" s="7"/>
      <c r="R255" s="7"/>
      <c r="S255" s="7"/>
      <c r="T255" s="6"/>
      <c r="U255" s="6"/>
      <c r="V255" s="6"/>
      <c r="W255" s="6"/>
    </row>
    <row r="256" spans="1:23" x14ac:dyDescent="0.2">
      <c r="A256" s="6" t="s">
        <v>328</v>
      </c>
      <c r="B256" s="3">
        <v>334</v>
      </c>
      <c r="C256" s="4" t="s">
        <v>31</v>
      </c>
      <c r="D256" s="26">
        <v>16047648.01</v>
      </c>
      <c r="E256" s="6"/>
      <c r="F256" s="37">
        <v>43830</v>
      </c>
      <c r="G256" s="26"/>
      <c r="H256" s="37" t="s">
        <v>24</v>
      </c>
      <c r="J256" s="38">
        <v>0</v>
      </c>
      <c r="K256" s="6"/>
      <c r="L256" s="26">
        <v>1491231</v>
      </c>
      <c r="M256" s="32"/>
      <c r="N256" s="39">
        <v>9.2899999999999991</v>
      </c>
      <c r="O256" s="6"/>
      <c r="P256" s="7"/>
      <c r="Q256" s="7"/>
      <c r="R256" s="7"/>
      <c r="S256" s="7"/>
      <c r="T256" s="6"/>
      <c r="U256" s="6"/>
      <c r="V256" s="6"/>
      <c r="W256" s="6"/>
    </row>
    <row r="257" spans="1:23" x14ac:dyDescent="0.2">
      <c r="A257" s="6" t="s">
        <v>328</v>
      </c>
      <c r="B257" s="3">
        <v>335</v>
      </c>
      <c r="C257" s="35" t="s">
        <v>33</v>
      </c>
      <c r="D257" s="26">
        <v>173066.89</v>
      </c>
      <c r="E257" s="6"/>
      <c r="F257" s="37">
        <v>43830</v>
      </c>
      <c r="G257" s="26"/>
      <c r="H257" s="37" t="s">
        <v>24</v>
      </c>
      <c r="J257" s="38">
        <v>0</v>
      </c>
      <c r="K257" s="6"/>
      <c r="L257" s="26">
        <v>11137</v>
      </c>
      <c r="M257" s="32"/>
      <c r="N257" s="39">
        <v>6.44</v>
      </c>
      <c r="O257" s="6"/>
      <c r="P257" s="7"/>
      <c r="Q257" s="7"/>
      <c r="R257" s="7"/>
      <c r="S257" s="7"/>
      <c r="T257" s="6"/>
      <c r="U257" s="6"/>
      <c r="V257" s="6"/>
      <c r="W257" s="6"/>
    </row>
    <row r="258" spans="1:23" x14ac:dyDescent="0.2">
      <c r="A258" s="6" t="s">
        <v>328</v>
      </c>
      <c r="B258" s="3">
        <v>336</v>
      </c>
      <c r="C258" s="4" t="s">
        <v>83</v>
      </c>
      <c r="D258" s="26">
        <v>2547856.13</v>
      </c>
      <c r="E258" s="6"/>
      <c r="F258" s="37">
        <v>43830</v>
      </c>
      <c r="G258" s="26"/>
      <c r="H258" s="37" t="s">
        <v>24</v>
      </c>
      <c r="J258" s="38">
        <v>0</v>
      </c>
      <c r="K258" s="6"/>
      <c r="L258" s="26">
        <v>190487</v>
      </c>
      <c r="M258" s="32"/>
      <c r="N258" s="39">
        <v>7.48</v>
      </c>
      <c r="O258" s="6"/>
      <c r="P258" s="7"/>
      <c r="Q258" s="7"/>
      <c r="R258" s="7"/>
      <c r="S258" s="7"/>
      <c r="T258" s="6"/>
      <c r="U258" s="6"/>
      <c r="V258" s="6"/>
      <c r="W258" s="6"/>
    </row>
    <row r="259" spans="1:23" x14ac:dyDescent="0.2">
      <c r="C259" s="70" t="s">
        <v>106</v>
      </c>
      <c r="D259" s="27">
        <f>SUM(D251:D258)</f>
        <v>84368345.560000002</v>
      </c>
      <c r="E259" s="40"/>
      <c r="F259" s="71"/>
      <c r="G259" s="26"/>
      <c r="J259" s="66"/>
      <c r="K259" s="40"/>
      <c r="L259" s="27">
        <f>SUM(L251:L258)</f>
        <v>6651279</v>
      </c>
      <c r="M259" s="32"/>
      <c r="N259" s="33">
        <v>7.88</v>
      </c>
      <c r="O259" s="6"/>
      <c r="P259" s="7"/>
      <c r="Q259" s="7"/>
      <c r="R259" s="7"/>
      <c r="S259" s="7"/>
      <c r="T259" s="6"/>
      <c r="U259" s="6"/>
      <c r="V259" s="6"/>
      <c r="W259" s="6"/>
    </row>
    <row r="260" spans="1:23" x14ac:dyDescent="0.2">
      <c r="E260" s="6"/>
      <c r="F260" s="44"/>
      <c r="G260" s="28"/>
      <c r="J260" s="66"/>
      <c r="K260" s="6"/>
      <c r="L260" s="28"/>
      <c r="M260" s="32"/>
      <c r="N260" s="33"/>
      <c r="O260" s="6"/>
      <c r="P260" s="7"/>
      <c r="Q260" s="7"/>
      <c r="R260" s="7"/>
      <c r="S260" s="7"/>
      <c r="T260" s="6"/>
      <c r="U260" s="6"/>
      <c r="V260" s="6"/>
      <c r="W260" s="6"/>
    </row>
    <row r="261" spans="1:23" x14ac:dyDescent="0.2">
      <c r="C261" s="86" t="s">
        <v>107</v>
      </c>
      <c r="E261" s="6"/>
      <c r="F261" s="44"/>
      <c r="G261" s="28"/>
      <c r="J261" s="66"/>
      <c r="K261" s="6"/>
      <c r="L261" s="28"/>
      <c r="M261" s="32"/>
      <c r="N261" s="33"/>
      <c r="O261" s="6"/>
      <c r="P261" s="7"/>
      <c r="Q261" s="7"/>
      <c r="R261" s="7"/>
      <c r="S261" s="7"/>
      <c r="T261" s="6"/>
      <c r="U261" s="6"/>
      <c r="V261" s="6"/>
      <c r="W261" s="6"/>
    </row>
    <row r="262" spans="1:23" x14ac:dyDescent="0.2">
      <c r="A262" s="6" t="s">
        <v>328</v>
      </c>
      <c r="B262" s="3">
        <v>331</v>
      </c>
      <c r="C262" s="35" t="s">
        <v>25</v>
      </c>
      <c r="D262" s="26">
        <v>446366.87</v>
      </c>
      <c r="E262" s="6"/>
      <c r="F262" s="37">
        <v>46022</v>
      </c>
      <c r="G262" s="26"/>
      <c r="H262" s="37" t="s">
        <v>26</v>
      </c>
      <c r="J262" s="38">
        <v>-1</v>
      </c>
      <c r="K262" s="6"/>
      <c r="L262" s="26">
        <v>15406</v>
      </c>
      <c r="M262" s="32"/>
      <c r="N262" s="39">
        <v>3.45</v>
      </c>
      <c r="O262" s="6"/>
      <c r="P262" s="7"/>
      <c r="Q262" s="7"/>
      <c r="R262" s="7"/>
      <c r="S262" s="7"/>
      <c r="T262" s="6"/>
      <c r="U262" s="6"/>
      <c r="V262" s="6"/>
      <c r="W262" s="6"/>
    </row>
    <row r="263" spans="1:23" x14ac:dyDescent="0.2">
      <c r="A263" s="6" t="s">
        <v>328</v>
      </c>
      <c r="B263" s="3">
        <v>332</v>
      </c>
      <c r="C263" s="4" t="s">
        <v>77</v>
      </c>
      <c r="D263" s="26">
        <v>956229.4</v>
      </c>
      <c r="E263" s="6"/>
      <c r="F263" s="37">
        <v>46022</v>
      </c>
      <c r="G263" s="26"/>
      <c r="H263" s="37" t="s">
        <v>78</v>
      </c>
      <c r="J263" s="38">
        <v>-1</v>
      </c>
      <c r="K263" s="6"/>
      <c r="L263" s="26">
        <v>38512</v>
      </c>
      <c r="M263" s="32"/>
      <c r="N263" s="39">
        <v>4.03</v>
      </c>
      <c r="O263" s="6"/>
      <c r="P263" s="7"/>
      <c r="Q263" s="7"/>
      <c r="R263" s="7"/>
      <c r="S263" s="7"/>
      <c r="T263" s="6"/>
      <c r="U263" s="6"/>
      <c r="V263" s="6"/>
      <c r="W263" s="6"/>
    </row>
    <row r="264" spans="1:23" x14ac:dyDescent="0.2">
      <c r="A264" s="6" t="s">
        <v>328</v>
      </c>
      <c r="B264" s="3">
        <v>333</v>
      </c>
      <c r="C264" s="4" t="s">
        <v>79</v>
      </c>
      <c r="D264" s="26">
        <v>1060034.98</v>
      </c>
      <c r="E264" s="6"/>
      <c r="F264" s="37">
        <v>46022</v>
      </c>
      <c r="G264" s="26"/>
      <c r="H264" s="37" t="s">
        <v>80</v>
      </c>
      <c r="J264" s="38">
        <v>-2</v>
      </c>
      <c r="K264" s="6"/>
      <c r="L264" s="26">
        <v>35563</v>
      </c>
      <c r="M264" s="32"/>
      <c r="N264" s="39">
        <v>3.35</v>
      </c>
      <c r="O264" s="6"/>
      <c r="P264" s="7"/>
      <c r="Q264" s="7"/>
      <c r="R264" s="7"/>
      <c r="S264" s="7"/>
      <c r="T264" s="6"/>
      <c r="U264" s="6"/>
      <c r="V264" s="6"/>
      <c r="W264" s="6"/>
    </row>
    <row r="265" spans="1:23" x14ac:dyDescent="0.2">
      <c r="A265" s="6" t="s">
        <v>328</v>
      </c>
      <c r="B265" s="3">
        <v>334</v>
      </c>
      <c r="C265" s="4" t="s">
        <v>31</v>
      </c>
      <c r="D265" s="26">
        <v>257823.55</v>
      </c>
      <c r="E265" s="6"/>
      <c r="F265" s="37">
        <v>46022</v>
      </c>
      <c r="G265" s="26"/>
      <c r="H265" s="37" t="s">
        <v>81</v>
      </c>
      <c r="J265" s="38">
        <v>-2</v>
      </c>
      <c r="K265" s="6"/>
      <c r="L265" s="26">
        <v>12972</v>
      </c>
      <c r="M265" s="32"/>
      <c r="N265" s="39">
        <v>5.03</v>
      </c>
      <c r="O265" s="6"/>
      <c r="P265" s="7"/>
      <c r="Q265" s="7"/>
      <c r="R265" s="7"/>
      <c r="S265" s="7"/>
      <c r="T265" s="6"/>
      <c r="U265" s="6"/>
      <c r="V265" s="6"/>
      <c r="W265" s="6"/>
    </row>
    <row r="266" spans="1:23" x14ac:dyDescent="0.2">
      <c r="A266" s="6" t="s">
        <v>328</v>
      </c>
      <c r="B266" s="3">
        <v>336</v>
      </c>
      <c r="C266" s="4" t="s">
        <v>83</v>
      </c>
      <c r="D266" s="26">
        <v>64973.32</v>
      </c>
      <c r="E266" s="6"/>
      <c r="F266" s="37">
        <v>46022</v>
      </c>
      <c r="G266" s="26"/>
      <c r="H266" s="37" t="s">
        <v>26</v>
      </c>
      <c r="J266" s="38">
        <v>-1</v>
      </c>
      <c r="K266" s="6"/>
      <c r="L266" s="26">
        <v>1995</v>
      </c>
      <c r="M266" s="32"/>
      <c r="N266" s="39">
        <v>3.07</v>
      </c>
      <c r="O266" s="6"/>
      <c r="P266" s="7"/>
      <c r="Q266" s="7"/>
      <c r="R266" s="7"/>
      <c r="S266" s="7"/>
      <c r="T266" s="6"/>
      <c r="U266" s="6"/>
      <c r="V266" s="6"/>
      <c r="W266" s="6"/>
    </row>
    <row r="267" spans="1:23" x14ac:dyDescent="0.2">
      <c r="C267" s="70" t="s">
        <v>108</v>
      </c>
      <c r="D267" s="27">
        <f>SUM(D262:D266)</f>
        <v>2785428.1199999996</v>
      </c>
      <c r="E267" s="40"/>
      <c r="F267" s="71"/>
      <c r="G267" s="26"/>
      <c r="J267" s="66"/>
      <c r="K267" s="40"/>
      <c r="L267" s="27">
        <f>SUM(L262:L266)</f>
        <v>104448</v>
      </c>
      <c r="M267" s="32"/>
      <c r="N267" s="33">
        <v>3.75</v>
      </c>
      <c r="O267" s="6"/>
      <c r="P267" s="7"/>
      <c r="Q267" s="7"/>
      <c r="R267" s="7"/>
      <c r="S267" s="7"/>
      <c r="T267" s="6"/>
      <c r="U267" s="6"/>
      <c r="V267" s="6"/>
      <c r="W267" s="6"/>
    </row>
    <row r="268" spans="1:23" x14ac:dyDescent="0.2">
      <c r="C268" s="6"/>
      <c r="E268" s="6"/>
      <c r="F268" s="44"/>
      <c r="G268" s="28"/>
      <c r="J268" s="66"/>
      <c r="K268" s="6"/>
      <c r="L268" s="28"/>
      <c r="M268" s="32"/>
      <c r="N268" s="33"/>
      <c r="O268" s="6"/>
      <c r="P268" s="7"/>
      <c r="Q268" s="7"/>
      <c r="R268" s="7"/>
      <c r="S268" s="7"/>
      <c r="T268" s="6"/>
      <c r="U268" s="6"/>
      <c r="V268" s="6"/>
      <c r="W268" s="6"/>
    </row>
    <row r="269" spans="1:23" x14ac:dyDescent="0.2">
      <c r="A269" s="6" t="s">
        <v>328</v>
      </c>
      <c r="C269" s="86" t="s">
        <v>109</v>
      </c>
      <c r="E269" s="6"/>
      <c r="F269" s="44"/>
      <c r="G269" s="28"/>
      <c r="J269" s="66"/>
      <c r="K269" s="6"/>
      <c r="L269" s="28"/>
      <c r="M269" s="32"/>
      <c r="N269" s="33"/>
      <c r="O269" s="6"/>
      <c r="P269" s="7"/>
      <c r="Q269" s="7"/>
      <c r="R269" s="7"/>
      <c r="S269" s="7"/>
      <c r="T269" s="6"/>
      <c r="U269" s="6"/>
      <c r="V269" s="6"/>
      <c r="W269" s="6"/>
    </row>
    <row r="270" spans="1:23" x14ac:dyDescent="0.2">
      <c r="A270" s="6" t="s">
        <v>328</v>
      </c>
      <c r="B270" s="3">
        <v>330.2</v>
      </c>
      <c r="C270" s="4" t="s">
        <v>23</v>
      </c>
      <c r="D270" s="26">
        <v>20758.93</v>
      </c>
      <c r="E270" s="6"/>
      <c r="F270" s="37">
        <v>48944</v>
      </c>
      <c r="G270" s="26"/>
      <c r="H270" s="37" t="s">
        <v>24</v>
      </c>
      <c r="J270" s="38">
        <v>0</v>
      </c>
      <c r="K270" s="6"/>
      <c r="L270" s="26">
        <v>389</v>
      </c>
      <c r="M270" s="32"/>
      <c r="N270" s="39">
        <v>1.87</v>
      </c>
      <c r="O270" s="6"/>
      <c r="P270" s="7"/>
      <c r="Q270" s="7"/>
      <c r="R270" s="7"/>
      <c r="S270" s="7"/>
      <c r="T270" s="6"/>
      <c r="U270" s="6"/>
      <c r="V270" s="6"/>
      <c r="W270" s="6"/>
    </row>
    <row r="271" spans="1:23" x14ac:dyDescent="0.2">
      <c r="A271" s="6" t="s">
        <v>328</v>
      </c>
      <c r="B271" s="3">
        <v>330.3</v>
      </c>
      <c r="C271" s="4" t="s">
        <v>64</v>
      </c>
      <c r="D271" s="26">
        <v>24129.94</v>
      </c>
      <c r="E271" s="6"/>
      <c r="F271" s="37">
        <v>48944</v>
      </c>
      <c r="G271" s="26"/>
      <c r="H271" s="37" t="s">
        <v>24</v>
      </c>
      <c r="J271" s="38">
        <v>0</v>
      </c>
      <c r="K271" s="6"/>
      <c r="L271" s="26">
        <v>466</v>
      </c>
      <c r="M271" s="32"/>
      <c r="N271" s="39">
        <v>1.93</v>
      </c>
      <c r="O271" s="6"/>
      <c r="P271" s="7"/>
      <c r="Q271" s="7"/>
      <c r="R271" s="7"/>
      <c r="S271" s="7"/>
      <c r="T271" s="6"/>
      <c r="U271" s="6"/>
      <c r="V271" s="6"/>
      <c r="W271" s="6"/>
    </row>
    <row r="272" spans="1:23" x14ac:dyDescent="0.2">
      <c r="A272" s="6" t="s">
        <v>328</v>
      </c>
      <c r="B272" s="3">
        <v>331</v>
      </c>
      <c r="C272" s="35" t="s">
        <v>25</v>
      </c>
      <c r="D272" s="26">
        <v>1190919.7</v>
      </c>
      <c r="E272" s="6"/>
      <c r="F272" s="37">
        <v>48944</v>
      </c>
      <c r="G272" s="26"/>
      <c r="H272" s="37" t="s">
        <v>26</v>
      </c>
      <c r="J272" s="38">
        <v>-4</v>
      </c>
      <c r="K272" s="6"/>
      <c r="L272" s="26">
        <v>33297</v>
      </c>
      <c r="M272" s="32"/>
      <c r="N272" s="39">
        <v>2.8</v>
      </c>
      <c r="O272" s="6"/>
      <c r="P272" s="7"/>
      <c r="Q272" s="7"/>
      <c r="R272" s="7"/>
      <c r="S272" s="7"/>
      <c r="T272" s="6"/>
      <c r="U272" s="6"/>
      <c r="V272" s="6"/>
      <c r="W272" s="6"/>
    </row>
    <row r="273" spans="1:23" x14ac:dyDescent="0.2">
      <c r="A273" s="6" t="s">
        <v>328</v>
      </c>
      <c r="B273" s="3">
        <v>332</v>
      </c>
      <c r="C273" s="4" t="s">
        <v>77</v>
      </c>
      <c r="D273" s="26">
        <v>8222952.4100000001</v>
      </c>
      <c r="E273" s="6"/>
      <c r="F273" s="37">
        <v>48944</v>
      </c>
      <c r="G273" s="26"/>
      <c r="H273" s="37" t="s">
        <v>78</v>
      </c>
      <c r="J273" s="38">
        <v>-3</v>
      </c>
      <c r="K273" s="6"/>
      <c r="L273" s="26">
        <v>260898</v>
      </c>
      <c r="M273" s="32"/>
      <c r="N273" s="39">
        <v>3.17</v>
      </c>
      <c r="O273" s="6"/>
      <c r="P273" s="7"/>
      <c r="Q273" s="7"/>
      <c r="R273" s="7"/>
      <c r="S273" s="7"/>
      <c r="T273" s="6"/>
      <c r="U273" s="6"/>
      <c r="V273" s="6"/>
      <c r="W273" s="6"/>
    </row>
    <row r="274" spans="1:23" x14ac:dyDescent="0.2">
      <c r="A274" s="6" t="s">
        <v>328</v>
      </c>
      <c r="B274" s="3">
        <v>333</v>
      </c>
      <c r="C274" s="4" t="s">
        <v>79</v>
      </c>
      <c r="D274" s="26">
        <v>7747695.4900000002</v>
      </c>
      <c r="E274" s="6"/>
      <c r="F274" s="37">
        <v>48944</v>
      </c>
      <c r="G274" s="26"/>
      <c r="H274" s="37" t="s">
        <v>80</v>
      </c>
      <c r="J274" s="38">
        <v>-2</v>
      </c>
      <c r="K274" s="6"/>
      <c r="L274" s="26">
        <v>320003</v>
      </c>
      <c r="M274" s="32"/>
      <c r="N274" s="39">
        <v>4.13</v>
      </c>
      <c r="O274" s="6"/>
      <c r="P274" s="7"/>
      <c r="Q274" s="7"/>
      <c r="R274" s="7"/>
      <c r="S274" s="7"/>
      <c r="T274" s="6"/>
      <c r="U274" s="6"/>
      <c r="V274" s="6"/>
      <c r="W274" s="6"/>
    </row>
    <row r="275" spans="1:23" x14ac:dyDescent="0.2">
      <c r="A275" s="6" t="s">
        <v>328</v>
      </c>
      <c r="B275" s="3">
        <v>334</v>
      </c>
      <c r="C275" s="4" t="s">
        <v>31</v>
      </c>
      <c r="D275" s="26">
        <v>282694.8</v>
      </c>
      <c r="E275" s="6"/>
      <c r="F275" s="37">
        <v>48944</v>
      </c>
      <c r="G275" s="26"/>
      <c r="H275" s="37" t="s">
        <v>81</v>
      </c>
      <c r="J275" s="38">
        <v>-4</v>
      </c>
      <c r="K275" s="6"/>
      <c r="L275" s="26">
        <v>9984</v>
      </c>
      <c r="M275" s="32"/>
      <c r="N275" s="39">
        <v>3.53</v>
      </c>
      <c r="O275" s="6"/>
      <c r="P275" s="7"/>
      <c r="Q275" s="7"/>
      <c r="R275" s="7"/>
      <c r="S275" s="7"/>
      <c r="T275" s="6"/>
      <c r="U275" s="6"/>
      <c r="V275" s="6"/>
      <c r="W275" s="6"/>
    </row>
    <row r="276" spans="1:23" x14ac:dyDescent="0.2">
      <c r="A276" s="6" t="s">
        <v>328</v>
      </c>
      <c r="B276" s="3">
        <v>335</v>
      </c>
      <c r="C276" s="35" t="s">
        <v>33</v>
      </c>
      <c r="D276" s="26">
        <v>2860.68</v>
      </c>
      <c r="E276" s="6"/>
      <c r="F276" s="37">
        <v>48944</v>
      </c>
      <c r="G276" s="26"/>
      <c r="H276" s="37" t="s">
        <v>82</v>
      </c>
      <c r="J276" s="38">
        <v>-2</v>
      </c>
      <c r="K276" s="6"/>
      <c r="L276" s="26">
        <v>85</v>
      </c>
      <c r="M276" s="32"/>
      <c r="N276" s="39">
        <v>2.97</v>
      </c>
      <c r="O276" s="6"/>
      <c r="P276" s="7"/>
      <c r="Q276" s="7"/>
      <c r="R276" s="7"/>
      <c r="S276" s="7"/>
      <c r="T276" s="6"/>
      <c r="U276" s="6"/>
      <c r="V276" s="6"/>
      <c r="W276" s="6"/>
    </row>
    <row r="277" spans="1:23" x14ac:dyDescent="0.2">
      <c r="A277" s="6" t="s">
        <v>328</v>
      </c>
      <c r="B277" s="3">
        <v>336</v>
      </c>
      <c r="C277" s="4" t="s">
        <v>83</v>
      </c>
      <c r="D277" s="26">
        <v>186242.65</v>
      </c>
      <c r="E277" s="6"/>
      <c r="F277" s="37">
        <v>48944</v>
      </c>
      <c r="G277" s="26"/>
      <c r="H277" s="37" t="s">
        <v>26</v>
      </c>
      <c r="J277" s="38">
        <v>-2</v>
      </c>
      <c r="K277" s="6"/>
      <c r="L277" s="26">
        <v>7129</v>
      </c>
      <c r="M277" s="32"/>
      <c r="N277" s="39">
        <v>3.83</v>
      </c>
      <c r="O277" s="6"/>
      <c r="P277" s="7"/>
      <c r="Q277" s="7"/>
      <c r="R277" s="7"/>
      <c r="S277" s="7"/>
      <c r="T277" s="6"/>
      <c r="U277" s="6"/>
      <c r="V277" s="6"/>
      <c r="W277" s="6"/>
    </row>
    <row r="278" spans="1:23" x14ac:dyDescent="0.2">
      <c r="C278" s="70" t="s">
        <v>110</v>
      </c>
      <c r="D278" s="27">
        <f>SUM(D270:D277)</f>
        <v>17678254.599999998</v>
      </c>
      <c r="E278" s="40"/>
      <c r="F278" s="71"/>
      <c r="G278" s="26"/>
      <c r="J278" s="66"/>
      <c r="K278" s="40"/>
      <c r="L278" s="27">
        <f>SUM(L270:L277)</f>
        <v>632251</v>
      </c>
      <c r="M278" s="32"/>
      <c r="N278" s="33">
        <v>3.58</v>
      </c>
      <c r="O278" s="6"/>
      <c r="P278" s="7"/>
      <c r="Q278" s="7"/>
      <c r="R278" s="7"/>
      <c r="S278" s="7"/>
      <c r="T278" s="6"/>
      <c r="U278" s="6"/>
      <c r="V278" s="6"/>
      <c r="W278" s="6"/>
    </row>
    <row r="279" spans="1:23" x14ac:dyDescent="0.2">
      <c r="E279" s="6"/>
      <c r="F279" s="44"/>
      <c r="G279" s="28"/>
      <c r="J279" s="66"/>
      <c r="K279" s="6"/>
      <c r="L279" s="28"/>
      <c r="M279" s="32"/>
      <c r="N279" s="33"/>
      <c r="O279" s="6"/>
      <c r="P279" s="7"/>
      <c r="Q279" s="7"/>
      <c r="R279" s="7"/>
      <c r="S279" s="7"/>
      <c r="T279" s="6"/>
      <c r="U279" s="6"/>
      <c r="V279" s="6"/>
      <c r="W279" s="6"/>
    </row>
    <row r="280" spans="1:23" x14ac:dyDescent="0.2">
      <c r="C280" s="86" t="s">
        <v>111</v>
      </c>
      <c r="E280" s="6"/>
      <c r="F280" s="44"/>
      <c r="G280" s="28"/>
      <c r="J280" s="66"/>
      <c r="K280" s="6"/>
      <c r="L280" s="28"/>
      <c r="M280" s="32"/>
      <c r="N280" s="33"/>
      <c r="O280" s="6"/>
      <c r="P280" s="7"/>
      <c r="Q280" s="7"/>
      <c r="R280" s="7"/>
      <c r="S280" s="7"/>
      <c r="T280" s="6"/>
      <c r="U280" s="6"/>
      <c r="V280" s="6"/>
      <c r="W280" s="6"/>
    </row>
    <row r="281" spans="1:23" x14ac:dyDescent="0.2">
      <c r="A281" s="6" t="s">
        <v>328</v>
      </c>
      <c r="B281" s="3">
        <v>330.2</v>
      </c>
      <c r="C281" s="4" t="s">
        <v>23</v>
      </c>
      <c r="D281" s="26">
        <v>300510.01</v>
      </c>
      <c r="E281" s="6"/>
      <c r="F281" s="37">
        <v>58075</v>
      </c>
      <c r="G281" s="26"/>
      <c r="H281" s="37" t="s">
        <v>24</v>
      </c>
      <c r="J281" s="38">
        <v>0</v>
      </c>
      <c r="K281" s="6"/>
      <c r="L281" s="26">
        <v>1517</v>
      </c>
      <c r="M281" s="32"/>
      <c r="N281" s="39">
        <v>0.5</v>
      </c>
      <c r="O281" s="6"/>
      <c r="P281" s="7"/>
      <c r="Q281" s="7"/>
      <c r="R281" s="7"/>
      <c r="S281" s="7"/>
      <c r="T281" s="6"/>
      <c r="U281" s="6"/>
      <c r="V281" s="6"/>
      <c r="W281" s="6"/>
    </row>
    <row r="282" spans="1:23" x14ac:dyDescent="0.2">
      <c r="A282" s="6" t="s">
        <v>328</v>
      </c>
      <c r="B282" s="3">
        <v>330.5</v>
      </c>
      <c r="C282" s="4" t="s">
        <v>112</v>
      </c>
      <c r="D282" s="26">
        <v>212279.74</v>
      </c>
      <c r="E282" s="6"/>
      <c r="F282" s="37">
        <v>58075</v>
      </c>
      <c r="G282" s="26"/>
      <c r="H282" s="37" t="s">
        <v>24</v>
      </c>
      <c r="J282" s="38">
        <v>0</v>
      </c>
      <c r="K282" s="6"/>
      <c r="L282" s="26">
        <v>1011</v>
      </c>
      <c r="M282" s="32"/>
      <c r="N282" s="39">
        <v>0.48</v>
      </c>
      <c r="O282" s="6"/>
      <c r="P282" s="7"/>
      <c r="Q282" s="7"/>
      <c r="R282" s="7"/>
      <c r="S282" s="7"/>
      <c r="T282" s="6"/>
      <c r="U282" s="6"/>
      <c r="V282" s="6"/>
      <c r="W282" s="6"/>
    </row>
    <row r="283" spans="1:23" x14ac:dyDescent="0.2">
      <c r="A283" s="6" t="s">
        <v>328</v>
      </c>
      <c r="B283" s="3">
        <v>331</v>
      </c>
      <c r="C283" s="35" t="s">
        <v>25</v>
      </c>
      <c r="D283" s="26">
        <v>94372014.959999993</v>
      </c>
      <c r="E283" s="6"/>
      <c r="F283" s="37">
        <v>58075</v>
      </c>
      <c r="G283" s="26"/>
      <c r="H283" s="37" t="s">
        <v>26</v>
      </c>
      <c r="J283" s="38">
        <v>-4</v>
      </c>
      <c r="K283" s="6"/>
      <c r="L283" s="26">
        <v>1993989</v>
      </c>
      <c r="M283" s="32"/>
      <c r="N283" s="39">
        <v>2.11</v>
      </c>
      <c r="O283" s="6"/>
      <c r="P283" s="7"/>
      <c r="Q283" s="7"/>
      <c r="R283" s="7"/>
      <c r="S283" s="7"/>
      <c r="T283" s="6"/>
      <c r="U283" s="6"/>
      <c r="V283" s="6"/>
      <c r="W283" s="6"/>
    </row>
    <row r="284" spans="1:23" x14ac:dyDescent="0.2">
      <c r="A284" s="6" t="s">
        <v>328</v>
      </c>
      <c r="B284" s="3">
        <v>332</v>
      </c>
      <c r="C284" s="4" t="s">
        <v>77</v>
      </c>
      <c r="D284" s="26">
        <v>24113998.960000001</v>
      </c>
      <c r="E284" s="6"/>
      <c r="F284" s="37">
        <v>58075</v>
      </c>
      <c r="G284" s="26"/>
      <c r="H284" s="37" t="s">
        <v>78</v>
      </c>
      <c r="J284" s="38">
        <v>-6</v>
      </c>
      <c r="K284" s="6"/>
      <c r="L284" s="26">
        <v>442208</v>
      </c>
      <c r="M284" s="32"/>
      <c r="N284" s="39">
        <v>1.83</v>
      </c>
      <c r="O284" s="6"/>
      <c r="P284" s="7"/>
      <c r="Q284" s="7"/>
      <c r="R284" s="7"/>
      <c r="S284" s="7"/>
      <c r="T284" s="6"/>
      <c r="U284" s="6"/>
      <c r="V284" s="6"/>
      <c r="W284" s="6"/>
    </row>
    <row r="285" spans="1:23" x14ac:dyDescent="0.2">
      <c r="A285" s="6" t="s">
        <v>328</v>
      </c>
      <c r="B285" s="3">
        <v>333</v>
      </c>
      <c r="C285" s="4" t="s">
        <v>79</v>
      </c>
      <c r="D285" s="26">
        <v>7768646.0300000003</v>
      </c>
      <c r="E285" s="6"/>
      <c r="F285" s="37">
        <v>58075</v>
      </c>
      <c r="G285" s="26"/>
      <c r="H285" s="37" t="s">
        <v>80</v>
      </c>
      <c r="J285" s="38">
        <v>-16</v>
      </c>
      <c r="K285" s="6"/>
      <c r="L285" s="26">
        <v>111834</v>
      </c>
      <c r="M285" s="32"/>
      <c r="N285" s="39">
        <v>1.44</v>
      </c>
      <c r="O285" s="6"/>
      <c r="P285" s="7"/>
      <c r="Q285" s="7"/>
      <c r="R285" s="7"/>
      <c r="S285" s="7"/>
      <c r="T285" s="6"/>
      <c r="U285" s="6"/>
      <c r="V285" s="6"/>
      <c r="W285" s="6"/>
    </row>
    <row r="286" spans="1:23" x14ac:dyDescent="0.2">
      <c r="A286" s="6" t="s">
        <v>328</v>
      </c>
      <c r="B286" s="3">
        <v>334</v>
      </c>
      <c r="C286" s="4" t="s">
        <v>31</v>
      </c>
      <c r="D286" s="26">
        <v>9928729.9199999999</v>
      </c>
      <c r="E286" s="6"/>
      <c r="F286" s="37">
        <v>58075</v>
      </c>
      <c r="G286" s="26"/>
      <c r="H286" s="37" t="s">
        <v>81</v>
      </c>
      <c r="J286" s="38">
        <v>-8</v>
      </c>
      <c r="K286" s="6"/>
      <c r="L286" s="26">
        <v>232550</v>
      </c>
      <c r="M286" s="32"/>
      <c r="N286" s="39">
        <v>2.34</v>
      </c>
      <c r="O286" s="6"/>
      <c r="P286" s="7"/>
      <c r="Q286" s="7"/>
      <c r="R286" s="7"/>
      <c r="S286" s="7"/>
      <c r="T286" s="6"/>
      <c r="U286" s="6"/>
      <c r="V286" s="6"/>
      <c r="W286" s="6"/>
    </row>
    <row r="287" spans="1:23" x14ac:dyDescent="0.2">
      <c r="A287" s="6" t="s">
        <v>328</v>
      </c>
      <c r="B287" s="3">
        <v>335</v>
      </c>
      <c r="C287" s="35" t="s">
        <v>33</v>
      </c>
      <c r="D287" s="26">
        <v>157006.82</v>
      </c>
      <c r="E287" s="6"/>
      <c r="F287" s="37">
        <v>58075</v>
      </c>
      <c r="G287" s="26"/>
      <c r="H287" s="37" t="s">
        <v>82</v>
      </c>
      <c r="J287" s="38">
        <v>-3</v>
      </c>
      <c r="K287" s="6"/>
      <c r="L287" s="26">
        <v>3250</v>
      </c>
      <c r="M287" s="32"/>
      <c r="N287" s="39">
        <v>2.0699999999999998</v>
      </c>
      <c r="O287" s="6"/>
      <c r="P287" s="7"/>
      <c r="Q287" s="7"/>
      <c r="R287" s="7"/>
      <c r="S287" s="7"/>
      <c r="T287" s="6"/>
      <c r="U287" s="6"/>
      <c r="V287" s="6"/>
      <c r="W287" s="6"/>
    </row>
    <row r="288" spans="1:23" x14ac:dyDescent="0.2">
      <c r="A288" s="6" t="s">
        <v>328</v>
      </c>
      <c r="B288" s="3">
        <v>336</v>
      </c>
      <c r="C288" s="4" t="s">
        <v>83</v>
      </c>
      <c r="D288" s="26">
        <v>2138830.23</v>
      </c>
      <c r="E288" s="6"/>
      <c r="F288" s="37">
        <v>58075</v>
      </c>
      <c r="G288" s="26"/>
      <c r="H288" s="37" t="s">
        <v>26</v>
      </c>
      <c r="J288" s="38">
        <v>-5</v>
      </c>
      <c r="K288" s="6"/>
      <c r="L288" s="26">
        <v>34563</v>
      </c>
      <c r="M288" s="32"/>
      <c r="N288" s="39">
        <v>1.62</v>
      </c>
      <c r="O288" s="6"/>
      <c r="P288" s="7"/>
      <c r="Q288" s="7"/>
      <c r="R288" s="7"/>
      <c r="S288" s="7"/>
      <c r="T288" s="6"/>
      <c r="U288" s="6"/>
      <c r="V288" s="6"/>
      <c r="W288" s="6"/>
    </row>
    <row r="289" spans="1:23" x14ac:dyDescent="0.2">
      <c r="C289" s="70" t="s">
        <v>113</v>
      </c>
      <c r="D289" s="27">
        <f>SUM(D281:D288)</f>
        <v>138992016.66999996</v>
      </c>
      <c r="E289" s="40"/>
      <c r="F289" s="71"/>
      <c r="G289" s="26"/>
      <c r="J289" s="66"/>
      <c r="K289" s="40"/>
      <c r="L289" s="27">
        <f>SUM(L281:L288)</f>
        <v>2820922</v>
      </c>
      <c r="M289" s="32"/>
      <c r="N289" s="33">
        <v>2.0299999999999998</v>
      </c>
      <c r="O289" s="6"/>
      <c r="P289" s="7"/>
      <c r="Q289" s="7"/>
      <c r="R289" s="7"/>
      <c r="S289" s="7"/>
      <c r="T289" s="6"/>
      <c r="U289" s="6"/>
      <c r="V289" s="6"/>
      <c r="W289" s="6"/>
    </row>
    <row r="290" spans="1:23" x14ac:dyDescent="0.2">
      <c r="E290" s="6"/>
      <c r="F290" s="44"/>
      <c r="G290" s="28"/>
      <c r="J290" s="66"/>
      <c r="K290" s="6"/>
      <c r="L290" s="28"/>
      <c r="M290" s="32"/>
      <c r="N290" s="33"/>
      <c r="O290" s="6"/>
      <c r="P290" s="7"/>
      <c r="Q290" s="7"/>
      <c r="R290" s="7"/>
      <c r="S290" s="7"/>
      <c r="T290" s="6"/>
      <c r="U290" s="6"/>
      <c r="V290" s="6"/>
      <c r="W290" s="6"/>
    </row>
    <row r="291" spans="1:23" x14ac:dyDescent="0.2">
      <c r="C291" s="86" t="s">
        <v>114</v>
      </c>
      <c r="E291" s="6"/>
      <c r="F291" s="44"/>
      <c r="G291" s="28"/>
      <c r="J291" s="66"/>
      <c r="K291" s="6"/>
      <c r="L291" s="28"/>
      <c r="M291" s="32"/>
      <c r="N291" s="33"/>
      <c r="O291" s="6"/>
      <c r="P291" s="7"/>
      <c r="Q291" s="7"/>
      <c r="R291" s="7"/>
      <c r="S291" s="7"/>
      <c r="T291" s="6"/>
      <c r="U291" s="6"/>
      <c r="V291" s="6"/>
      <c r="W291" s="6"/>
    </row>
    <row r="292" spans="1:23" x14ac:dyDescent="0.2">
      <c r="A292" s="6" t="s">
        <v>328</v>
      </c>
      <c r="B292" s="3">
        <v>331</v>
      </c>
      <c r="C292" s="35" t="s">
        <v>25</v>
      </c>
      <c r="D292" s="26">
        <v>106864116.12</v>
      </c>
      <c r="E292" s="6"/>
      <c r="F292" s="37">
        <v>50770</v>
      </c>
      <c r="G292" s="26"/>
      <c r="H292" s="37" t="s">
        <v>26</v>
      </c>
      <c r="J292" s="38">
        <v>-2</v>
      </c>
      <c r="K292" s="6"/>
      <c r="L292" s="26">
        <v>4078878</v>
      </c>
      <c r="M292" s="32"/>
      <c r="N292" s="39">
        <v>3.82</v>
      </c>
      <c r="O292" s="6"/>
      <c r="P292" s="7"/>
      <c r="Q292" s="7"/>
      <c r="R292" s="7"/>
      <c r="S292" s="7"/>
      <c r="T292" s="6"/>
      <c r="U292" s="6"/>
      <c r="V292" s="6"/>
      <c r="W292" s="6"/>
    </row>
    <row r="293" spans="1:23" x14ac:dyDescent="0.2">
      <c r="A293" s="6" t="s">
        <v>328</v>
      </c>
      <c r="B293" s="3">
        <v>332</v>
      </c>
      <c r="C293" s="4" t="s">
        <v>77</v>
      </c>
      <c r="D293" s="26">
        <v>119045003.23</v>
      </c>
      <c r="E293" s="6"/>
      <c r="F293" s="37">
        <v>50770</v>
      </c>
      <c r="G293" s="26"/>
      <c r="H293" s="37" t="s">
        <v>78</v>
      </c>
      <c r="J293" s="38">
        <v>-2</v>
      </c>
      <c r="K293" s="6"/>
      <c r="L293" s="26">
        <v>3452056</v>
      </c>
      <c r="M293" s="32"/>
      <c r="N293" s="39">
        <v>2.9</v>
      </c>
      <c r="O293" s="6"/>
      <c r="P293" s="7"/>
      <c r="Q293" s="7"/>
      <c r="R293" s="7"/>
      <c r="S293" s="7"/>
      <c r="T293" s="6"/>
      <c r="U293" s="6"/>
      <c r="V293" s="6"/>
      <c r="W293" s="6"/>
    </row>
    <row r="294" spans="1:23" x14ac:dyDescent="0.2">
      <c r="A294" s="6" t="s">
        <v>328</v>
      </c>
      <c r="B294" s="3">
        <v>333</v>
      </c>
      <c r="C294" s="4" t="s">
        <v>79</v>
      </c>
      <c r="D294" s="26">
        <v>23897206.890000001</v>
      </c>
      <c r="E294" s="6"/>
      <c r="F294" s="37">
        <v>50770</v>
      </c>
      <c r="G294" s="26"/>
      <c r="H294" s="37" t="s">
        <v>80</v>
      </c>
      <c r="J294" s="38">
        <v>-4</v>
      </c>
      <c r="K294" s="6"/>
      <c r="L294" s="26">
        <v>780725</v>
      </c>
      <c r="M294" s="32"/>
      <c r="N294" s="39">
        <v>3.27</v>
      </c>
      <c r="O294" s="6"/>
      <c r="P294" s="7"/>
      <c r="Q294" s="7"/>
      <c r="R294" s="7"/>
      <c r="S294" s="7"/>
      <c r="T294" s="6"/>
      <c r="U294" s="6"/>
      <c r="V294" s="6"/>
      <c r="W294" s="6"/>
    </row>
    <row r="295" spans="1:23" x14ac:dyDescent="0.2">
      <c r="A295" s="6" t="s">
        <v>328</v>
      </c>
      <c r="B295" s="3">
        <v>334</v>
      </c>
      <c r="C295" s="4" t="s">
        <v>31</v>
      </c>
      <c r="D295" s="26">
        <v>15581670.98</v>
      </c>
      <c r="E295" s="6"/>
      <c r="F295" s="37">
        <v>50770</v>
      </c>
      <c r="G295" s="26"/>
      <c r="H295" s="37" t="s">
        <v>81</v>
      </c>
      <c r="J295" s="38">
        <v>-4</v>
      </c>
      <c r="K295" s="6"/>
      <c r="L295" s="26">
        <v>583844</v>
      </c>
      <c r="M295" s="32"/>
      <c r="N295" s="39">
        <v>3.75</v>
      </c>
      <c r="O295" s="6"/>
      <c r="P295" s="7"/>
      <c r="Q295" s="7"/>
      <c r="R295" s="7"/>
      <c r="S295" s="7"/>
      <c r="T295" s="6"/>
      <c r="U295" s="6"/>
      <c r="V295" s="6"/>
      <c r="W295" s="6"/>
    </row>
    <row r="296" spans="1:23" x14ac:dyDescent="0.2">
      <c r="A296" s="6" t="s">
        <v>328</v>
      </c>
      <c r="B296" s="3">
        <v>335</v>
      </c>
      <c r="C296" s="35" t="s">
        <v>33</v>
      </c>
      <c r="D296" s="26">
        <v>707251.79</v>
      </c>
      <c r="E296" s="6"/>
      <c r="F296" s="37">
        <v>50770</v>
      </c>
      <c r="G296" s="26"/>
      <c r="H296" s="37" t="s">
        <v>82</v>
      </c>
      <c r="J296" s="38">
        <v>-2</v>
      </c>
      <c r="K296" s="6"/>
      <c r="L296" s="26">
        <v>21552</v>
      </c>
      <c r="M296" s="32"/>
      <c r="N296" s="39">
        <v>3.05</v>
      </c>
      <c r="O296" s="6"/>
      <c r="P296" s="7"/>
      <c r="Q296" s="7"/>
      <c r="R296" s="7"/>
      <c r="S296" s="7"/>
      <c r="T296" s="6"/>
      <c r="U296" s="6"/>
      <c r="V296" s="6"/>
      <c r="W296" s="6"/>
    </row>
    <row r="297" spans="1:23" x14ac:dyDescent="0.2">
      <c r="A297" s="6" t="s">
        <v>328</v>
      </c>
      <c r="B297" s="3">
        <v>336</v>
      </c>
      <c r="C297" s="4" t="s">
        <v>83</v>
      </c>
      <c r="D297" s="26">
        <v>6806272.6600000001</v>
      </c>
      <c r="E297" s="6"/>
      <c r="F297" s="37">
        <v>50770</v>
      </c>
      <c r="G297" s="26"/>
      <c r="H297" s="37" t="s">
        <v>26</v>
      </c>
      <c r="J297" s="38">
        <v>-3</v>
      </c>
      <c r="K297" s="6"/>
      <c r="L297" s="26">
        <v>185663</v>
      </c>
      <c r="M297" s="32"/>
      <c r="N297" s="39">
        <v>2.73</v>
      </c>
      <c r="O297" s="6"/>
      <c r="P297" s="7"/>
      <c r="Q297" s="7"/>
      <c r="R297" s="7"/>
      <c r="S297" s="7"/>
      <c r="T297" s="6"/>
      <c r="U297" s="6"/>
      <c r="V297" s="6"/>
      <c r="W297" s="6"/>
    </row>
    <row r="298" spans="1:23" x14ac:dyDescent="0.2">
      <c r="C298" s="70" t="s">
        <v>115</v>
      </c>
      <c r="D298" s="27">
        <f>SUM(D292:D297)</f>
        <v>272901521.67000002</v>
      </c>
      <c r="E298" s="40"/>
      <c r="F298" s="71"/>
      <c r="G298" s="26"/>
      <c r="J298" s="66"/>
      <c r="K298" s="40"/>
      <c r="L298" s="27">
        <f>SUM(L292:L297)</f>
        <v>9102718</v>
      </c>
      <c r="M298" s="32"/>
      <c r="N298" s="33">
        <v>3.34</v>
      </c>
      <c r="O298" s="6"/>
      <c r="P298" s="7"/>
      <c r="Q298" s="7"/>
      <c r="R298" s="7"/>
      <c r="S298" s="7"/>
      <c r="T298" s="6"/>
      <c r="U298" s="6"/>
      <c r="V298" s="6"/>
      <c r="W298" s="6"/>
    </row>
    <row r="299" spans="1:23" x14ac:dyDescent="0.2">
      <c r="E299" s="6"/>
      <c r="F299" s="44"/>
      <c r="G299" s="28"/>
      <c r="J299" s="66"/>
      <c r="K299" s="6"/>
      <c r="L299" s="28"/>
      <c r="M299" s="32"/>
      <c r="N299" s="33"/>
      <c r="O299" s="6"/>
      <c r="P299" s="7"/>
      <c r="Q299" s="7"/>
      <c r="R299" s="7"/>
      <c r="S299" s="7"/>
      <c r="T299" s="6"/>
      <c r="U299" s="6"/>
      <c r="V299" s="6"/>
      <c r="W299" s="6"/>
    </row>
    <row r="300" spans="1:23" x14ac:dyDescent="0.2">
      <c r="C300" s="86" t="s">
        <v>116</v>
      </c>
      <c r="E300" s="6"/>
      <c r="F300" s="44"/>
      <c r="G300" s="28"/>
      <c r="J300" s="66"/>
      <c r="K300" s="6"/>
      <c r="L300" s="28"/>
      <c r="M300" s="32"/>
      <c r="N300" s="33"/>
      <c r="O300" s="6"/>
      <c r="P300" s="7"/>
      <c r="Q300" s="7"/>
      <c r="R300" s="7"/>
      <c r="S300" s="7"/>
      <c r="T300" s="6"/>
      <c r="U300" s="6"/>
      <c r="V300" s="6"/>
      <c r="W300" s="6"/>
    </row>
    <row r="301" spans="1:23" x14ac:dyDescent="0.2">
      <c r="A301" s="6" t="s">
        <v>328</v>
      </c>
      <c r="B301" s="3">
        <v>331</v>
      </c>
      <c r="C301" s="35" t="s">
        <v>25</v>
      </c>
      <c r="D301" s="26">
        <v>188480.45</v>
      </c>
      <c r="E301" s="6"/>
      <c r="F301" s="37">
        <v>42735</v>
      </c>
      <c r="G301" s="26"/>
      <c r="H301" s="37" t="s">
        <v>26</v>
      </c>
      <c r="J301" s="38">
        <v>-1</v>
      </c>
      <c r="K301" s="6"/>
      <c r="L301" s="26">
        <v>11250</v>
      </c>
      <c r="M301" s="32"/>
      <c r="N301" s="39">
        <v>5.97</v>
      </c>
      <c r="O301" s="6"/>
      <c r="P301" s="7"/>
      <c r="Q301" s="7"/>
      <c r="R301" s="7"/>
      <c r="S301" s="7"/>
      <c r="T301" s="6"/>
      <c r="U301" s="6"/>
      <c r="V301" s="6"/>
      <c r="W301" s="6"/>
    </row>
    <row r="302" spans="1:23" x14ac:dyDescent="0.2">
      <c r="A302" s="6" t="s">
        <v>328</v>
      </c>
      <c r="B302" s="3">
        <v>334</v>
      </c>
      <c r="C302" s="4" t="s">
        <v>31</v>
      </c>
      <c r="D302" s="26">
        <v>28230.18</v>
      </c>
      <c r="E302" s="6"/>
      <c r="F302" s="37">
        <v>42735</v>
      </c>
      <c r="G302" s="26"/>
      <c r="H302" s="37" t="s">
        <v>81</v>
      </c>
      <c r="J302" s="38">
        <v>0</v>
      </c>
      <c r="K302" s="6"/>
      <c r="L302" s="26">
        <v>2621</v>
      </c>
      <c r="M302" s="32"/>
      <c r="N302" s="39">
        <v>9.2799999999999994</v>
      </c>
      <c r="O302" s="6"/>
      <c r="P302" s="7"/>
      <c r="Q302" s="7"/>
      <c r="R302" s="7"/>
      <c r="S302" s="7"/>
      <c r="T302" s="6"/>
      <c r="U302" s="6"/>
      <c r="V302" s="6"/>
      <c r="W302" s="6"/>
    </row>
    <row r="303" spans="1:23" x14ac:dyDescent="0.2">
      <c r="A303" s="6" t="s">
        <v>328</v>
      </c>
      <c r="B303" s="3">
        <v>335</v>
      </c>
      <c r="C303" s="35" t="s">
        <v>33</v>
      </c>
      <c r="D303" s="26">
        <v>3224.02</v>
      </c>
      <c r="E303" s="6"/>
      <c r="F303" s="37">
        <v>42735</v>
      </c>
      <c r="G303" s="26"/>
      <c r="H303" s="37" t="s">
        <v>82</v>
      </c>
      <c r="J303" s="38">
        <v>0</v>
      </c>
      <c r="K303" s="6"/>
      <c r="L303" s="26">
        <v>144</v>
      </c>
      <c r="M303" s="32"/>
      <c r="N303" s="39">
        <v>4.47</v>
      </c>
      <c r="O303" s="6"/>
      <c r="P303" s="7"/>
      <c r="Q303" s="7"/>
      <c r="R303" s="7"/>
      <c r="S303" s="7"/>
      <c r="T303" s="6"/>
      <c r="U303" s="6"/>
      <c r="V303" s="6"/>
      <c r="W303" s="6"/>
    </row>
    <row r="304" spans="1:23" x14ac:dyDescent="0.2">
      <c r="A304" s="6" t="s">
        <v>328</v>
      </c>
      <c r="B304" s="3">
        <v>336</v>
      </c>
      <c r="C304" s="4" t="s">
        <v>83</v>
      </c>
      <c r="D304" s="26">
        <v>12597.63</v>
      </c>
      <c r="E304" s="6"/>
      <c r="F304" s="37">
        <v>42735</v>
      </c>
      <c r="G304" s="26"/>
      <c r="H304" s="37" t="s">
        <v>26</v>
      </c>
      <c r="J304" s="38">
        <v>0</v>
      </c>
      <c r="K304" s="6"/>
      <c r="L304" s="26">
        <v>1601</v>
      </c>
      <c r="M304" s="32"/>
      <c r="N304" s="39">
        <v>12.71</v>
      </c>
      <c r="O304" s="6"/>
      <c r="P304" s="7"/>
      <c r="Q304" s="7"/>
      <c r="R304" s="7"/>
      <c r="S304" s="7"/>
      <c r="T304" s="6"/>
      <c r="U304" s="6"/>
      <c r="V304" s="6"/>
      <c r="W304" s="6"/>
    </row>
    <row r="305" spans="1:23" x14ac:dyDescent="0.2">
      <c r="C305" s="70" t="s">
        <v>117</v>
      </c>
      <c r="D305" s="27">
        <f>SUM(D301:D304)</f>
        <v>232532.28</v>
      </c>
      <c r="E305" s="40"/>
      <c r="F305" s="71"/>
      <c r="G305" s="26"/>
      <c r="J305" s="66"/>
      <c r="K305" s="40"/>
      <c r="L305" s="27">
        <f>SUM(L301:L304)</f>
        <v>15616</v>
      </c>
      <c r="M305" s="32"/>
      <c r="N305" s="33">
        <v>6.72</v>
      </c>
      <c r="O305" s="6"/>
      <c r="P305" s="7"/>
      <c r="Q305" s="7"/>
      <c r="R305" s="7"/>
      <c r="S305" s="7"/>
      <c r="T305" s="6"/>
      <c r="U305" s="6"/>
      <c r="V305" s="6"/>
      <c r="W305" s="6"/>
    </row>
    <row r="306" spans="1:23" x14ac:dyDescent="0.2">
      <c r="E306" s="6"/>
      <c r="F306" s="44"/>
      <c r="G306" s="28"/>
      <c r="J306" s="66"/>
      <c r="K306" s="6"/>
      <c r="L306" s="28"/>
      <c r="M306" s="32"/>
      <c r="N306" s="33"/>
      <c r="O306" s="6"/>
      <c r="P306" s="7"/>
      <c r="Q306" s="7"/>
      <c r="R306" s="7"/>
      <c r="S306" s="7"/>
      <c r="T306" s="6"/>
      <c r="U306" s="6"/>
      <c r="V306" s="6"/>
      <c r="W306" s="6"/>
    </row>
    <row r="307" spans="1:23" x14ac:dyDescent="0.2">
      <c r="C307" s="86" t="s">
        <v>118</v>
      </c>
      <c r="E307" s="6"/>
      <c r="F307" s="44"/>
      <c r="G307" s="28"/>
      <c r="J307" s="66"/>
      <c r="K307" s="6"/>
      <c r="L307" s="28"/>
      <c r="M307" s="32"/>
      <c r="N307" s="33"/>
      <c r="O307" s="6"/>
      <c r="P307" s="7"/>
      <c r="Q307" s="7"/>
      <c r="R307" s="7"/>
      <c r="S307" s="7"/>
      <c r="T307" s="6"/>
      <c r="U307" s="6"/>
      <c r="V307" s="6"/>
      <c r="W307" s="6"/>
    </row>
    <row r="308" spans="1:23" x14ac:dyDescent="0.2">
      <c r="A308" s="6" t="s">
        <v>328</v>
      </c>
      <c r="B308" s="3">
        <v>331</v>
      </c>
      <c r="C308" s="35" t="s">
        <v>25</v>
      </c>
      <c r="D308" s="26">
        <v>115470.45</v>
      </c>
      <c r="E308" s="6"/>
      <c r="F308" s="37">
        <v>43100</v>
      </c>
      <c r="G308" s="26"/>
      <c r="H308" s="37" t="s">
        <v>26</v>
      </c>
      <c r="J308" s="38">
        <v>0</v>
      </c>
      <c r="K308" s="6"/>
      <c r="L308" s="26">
        <v>11734</v>
      </c>
      <c r="M308" s="32"/>
      <c r="N308" s="39">
        <v>10.16</v>
      </c>
      <c r="O308" s="6"/>
      <c r="P308" s="7"/>
      <c r="Q308" s="7"/>
      <c r="R308" s="7"/>
      <c r="S308" s="7"/>
      <c r="T308" s="6"/>
      <c r="U308" s="6"/>
      <c r="V308" s="6"/>
      <c r="W308" s="6"/>
    </row>
    <row r="309" spans="1:23" x14ac:dyDescent="0.2">
      <c r="A309" s="6" t="s">
        <v>328</v>
      </c>
      <c r="B309" s="3">
        <v>332</v>
      </c>
      <c r="C309" s="4" t="s">
        <v>77</v>
      </c>
      <c r="D309" s="26">
        <v>95207.14</v>
      </c>
      <c r="E309" s="6"/>
      <c r="F309" s="37">
        <v>43100</v>
      </c>
      <c r="G309" s="26"/>
      <c r="H309" s="37" t="s">
        <v>78</v>
      </c>
      <c r="J309" s="38">
        <v>-1</v>
      </c>
      <c r="K309" s="6"/>
      <c r="L309" s="26">
        <v>0</v>
      </c>
      <c r="M309" s="32"/>
      <c r="N309" s="39">
        <v>0</v>
      </c>
      <c r="O309" s="6"/>
      <c r="P309" s="7"/>
      <c r="Q309" s="7"/>
      <c r="R309" s="7"/>
      <c r="S309" s="7"/>
      <c r="T309" s="6"/>
      <c r="U309" s="6"/>
      <c r="V309" s="6"/>
      <c r="W309" s="6"/>
    </row>
    <row r="310" spans="1:23" x14ac:dyDescent="0.2">
      <c r="A310" s="6" t="s">
        <v>328</v>
      </c>
      <c r="B310" s="3">
        <v>333</v>
      </c>
      <c r="C310" s="4" t="s">
        <v>79</v>
      </c>
      <c r="D310" s="26">
        <v>72290.460000000006</v>
      </c>
      <c r="E310" s="6"/>
      <c r="F310" s="37">
        <v>43100</v>
      </c>
      <c r="G310" s="26"/>
      <c r="H310" s="37" t="s">
        <v>80</v>
      </c>
      <c r="J310" s="38">
        <v>-1</v>
      </c>
      <c r="K310" s="6"/>
      <c r="L310" s="26">
        <v>0</v>
      </c>
      <c r="M310" s="32"/>
      <c r="N310" s="39">
        <v>0</v>
      </c>
      <c r="O310" s="6"/>
      <c r="P310" s="7"/>
      <c r="Q310" s="7"/>
      <c r="R310" s="7"/>
      <c r="S310" s="7"/>
      <c r="T310" s="6"/>
      <c r="U310" s="6"/>
      <c r="V310" s="6"/>
      <c r="W310" s="6"/>
    </row>
    <row r="311" spans="1:23" x14ac:dyDescent="0.2">
      <c r="A311" s="6" t="s">
        <v>328</v>
      </c>
      <c r="B311" s="3">
        <v>334</v>
      </c>
      <c r="C311" s="4" t="s">
        <v>31</v>
      </c>
      <c r="D311" s="26">
        <v>148531.26999999999</v>
      </c>
      <c r="E311" s="6"/>
      <c r="F311" s="37">
        <v>43100</v>
      </c>
      <c r="G311" s="26"/>
      <c r="H311" s="37" t="s">
        <v>81</v>
      </c>
      <c r="J311" s="38">
        <v>-1</v>
      </c>
      <c r="K311" s="6"/>
      <c r="L311" s="26">
        <v>7273</v>
      </c>
      <c r="M311" s="32"/>
      <c r="N311" s="39">
        <v>4.9000000000000004</v>
      </c>
      <c r="O311" s="6"/>
      <c r="P311" s="7"/>
      <c r="Q311" s="7"/>
      <c r="R311" s="7"/>
      <c r="S311" s="7"/>
      <c r="T311" s="6"/>
      <c r="U311" s="6"/>
      <c r="V311" s="6"/>
      <c r="W311" s="6"/>
    </row>
    <row r="312" spans="1:23" x14ac:dyDescent="0.2">
      <c r="A312" s="6" t="s">
        <v>328</v>
      </c>
      <c r="B312" s="3">
        <v>335</v>
      </c>
      <c r="C312" s="35" t="s">
        <v>33</v>
      </c>
      <c r="D312" s="26">
        <v>410.96</v>
      </c>
      <c r="E312" s="6"/>
      <c r="F312" s="37">
        <v>43100</v>
      </c>
      <c r="G312" s="26"/>
      <c r="H312" s="37" t="s">
        <v>82</v>
      </c>
      <c r="J312" s="38">
        <v>0</v>
      </c>
      <c r="K312" s="6"/>
      <c r="L312" s="26">
        <v>0</v>
      </c>
      <c r="M312" s="32"/>
      <c r="N312" s="39">
        <v>0</v>
      </c>
      <c r="O312" s="6"/>
      <c r="P312" s="7"/>
      <c r="Q312" s="7"/>
      <c r="R312" s="7"/>
      <c r="S312" s="7"/>
      <c r="T312" s="6"/>
      <c r="U312" s="6"/>
      <c r="V312" s="6"/>
      <c r="W312" s="6"/>
    </row>
    <row r="313" spans="1:23" x14ac:dyDescent="0.2">
      <c r="C313" s="70" t="s">
        <v>119</v>
      </c>
      <c r="D313" s="27">
        <f>SUM(D308:D312)</f>
        <v>431910.27999999997</v>
      </c>
      <c r="E313" s="40"/>
      <c r="F313" s="71"/>
      <c r="G313" s="26"/>
      <c r="J313" s="66"/>
      <c r="K313" s="40"/>
      <c r="L313" s="27">
        <f>SUM(L308:L312)</f>
        <v>19007</v>
      </c>
      <c r="M313" s="78"/>
      <c r="N313" s="33">
        <v>4.4000000000000004</v>
      </c>
      <c r="O313" s="6"/>
      <c r="P313" s="7"/>
      <c r="Q313" s="7"/>
      <c r="R313" s="7"/>
      <c r="S313" s="7"/>
      <c r="T313" s="6"/>
      <c r="U313" s="6"/>
      <c r="V313" s="6"/>
      <c r="W313" s="6"/>
    </row>
    <row r="314" spans="1:23" x14ac:dyDescent="0.2">
      <c r="E314" s="6"/>
      <c r="F314" s="44"/>
      <c r="G314" s="28"/>
      <c r="J314" s="66"/>
      <c r="K314" s="6"/>
      <c r="L314" s="28"/>
      <c r="M314" s="32"/>
      <c r="N314" s="33"/>
      <c r="O314" s="6"/>
      <c r="P314" s="7"/>
      <c r="Q314" s="7"/>
      <c r="R314" s="7"/>
      <c r="S314" s="7"/>
      <c r="T314" s="6"/>
      <c r="U314" s="6"/>
      <c r="V314" s="6"/>
      <c r="W314" s="6"/>
    </row>
    <row r="315" spans="1:23" x14ac:dyDescent="0.2">
      <c r="C315" s="86" t="s">
        <v>120</v>
      </c>
      <c r="E315" s="6"/>
      <c r="F315" s="44"/>
      <c r="G315" s="28"/>
      <c r="J315" s="66"/>
      <c r="K315" s="6"/>
      <c r="L315" s="28"/>
      <c r="M315" s="32"/>
      <c r="N315" s="33"/>
      <c r="O315" s="6"/>
      <c r="P315" s="7"/>
      <c r="Q315" s="7"/>
      <c r="R315" s="7"/>
      <c r="S315" s="7"/>
      <c r="T315" s="6"/>
      <c r="U315" s="6"/>
      <c r="V315" s="6"/>
      <c r="W315" s="6"/>
    </row>
    <row r="316" spans="1:23" x14ac:dyDescent="0.2">
      <c r="A316" s="6" t="s">
        <v>328</v>
      </c>
      <c r="B316" s="3">
        <v>330.2</v>
      </c>
      <c r="C316" s="4" t="s">
        <v>23</v>
      </c>
      <c r="D316" s="26">
        <v>9247.48</v>
      </c>
      <c r="E316" s="6"/>
      <c r="F316" s="37">
        <v>47848</v>
      </c>
      <c r="G316" s="26"/>
      <c r="H316" s="37" t="s">
        <v>24</v>
      </c>
      <c r="J316" s="38">
        <v>0</v>
      </c>
      <c r="K316" s="6"/>
      <c r="L316" s="26">
        <v>101</v>
      </c>
      <c r="M316" s="32"/>
      <c r="N316" s="39">
        <v>1.0900000000000001</v>
      </c>
      <c r="O316" s="6"/>
      <c r="P316" s="7"/>
      <c r="Q316" s="7"/>
      <c r="R316" s="7"/>
      <c r="S316" s="7"/>
      <c r="T316" s="6"/>
      <c r="U316" s="6"/>
      <c r="V316" s="6"/>
      <c r="W316" s="6"/>
    </row>
    <row r="317" spans="1:23" x14ac:dyDescent="0.2">
      <c r="A317" s="6" t="s">
        <v>328</v>
      </c>
      <c r="B317" s="3">
        <v>330.3</v>
      </c>
      <c r="C317" s="4" t="s">
        <v>64</v>
      </c>
      <c r="D317" s="26">
        <v>110805.67</v>
      </c>
      <c r="E317" s="6"/>
      <c r="F317" s="37">
        <v>47848</v>
      </c>
      <c r="G317" s="26"/>
      <c r="H317" s="37" t="s">
        <v>24</v>
      </c>
      <c r="J317" s="38">
        <v>0</v>
      </c>
      <c r="K317" s="6"/>
      <c r="L317" s="26">
        <v>1210</v>
      </c>
      <c r="M317" s="32"/>
      <c r="N317" s="39">
        <v>1.0900000000000001</v>
      </c>
      <c r="O317" s="6"/>
      <c r="P317" s="7"/>
      <c r="Q317" s="7"/>
      <c r="R317" s="7"/>
      <c r="S317" s="7"/>
      <c r="T317" s="6"/>
      <c r="U317" s="6"/>
      <c r="V317" s="6"/>
      <c r="W317" s="6"/>
    </row>
    <row r="318" spans="1:23" x14ac:dyDescent="0.2">
      <c r="A318" s="6" t="s">
        <v>328</v>
      </c>
      <c r="B318" s="3">
        <v>331</v>
      </c>
      <c r="C318" s="35" t="s">
        <v>25</v>
      </c>
      <c r="D318" s="26">
        <v>511367.26</v>
      </c>
      <c r="E318" s="6"/>
      <c r="F318" s="37">
        <v>47848</v>
      </c>
      <c r="G318" s="26"/>
      <c r="H318" s="37" t="s">
        <v>26</v>
      </c>
      <c r="J318" s="38">
        <v>-2</v>
      </c>
      <c r="K318" s="6"/>
      <c r="L318" s="26">
        <v>18118</v>
      </c>
      <c r="M318" s="32"/>
      <c r="N318" s="39">
        <v>3.54</v>
      </c>
      <c r="O318" s="6"/>
      <c r="P318" s="7"/>
      <c r="Q318" s="7"/>
      <c r="R318" s="7"/>
      <c r="S318" s="7"/>
      <c r="T318" s="6"/>
      <c r="U318" s="6"/>
      <c r="V318" s="6"/>
      <c r="W318" s="6"/>
    </row>
    <row r="319" spans="1:23" x14ac:dyDescent="0.2">
      <c r="A319" s="6" t="s">
        <v>328</v>
      </c>
      <c r="B319" s="3">
        <v>332</v>
      </c>
      <c r="C319" s="4" t="s">
        <v>77</v>
      </c>
      <c r="D319" s="26">
        <v>8084669.4100000001</v>
      </c>
      <c r="E319" s="6"/>
      <c r="F319" s="37">
        <v>47848</v>
      </c>
      <c r="G319" s="26"/>
      <c r="H319" s="37" t="s">
        <v>78</v>
      </c>
      <c r="J319" s="38">
        <v>-2</v>
      </c>
      <c r="K319" s="6"/>
      <c r="L319" s="26">
        <v>239907</v>
      </c>
      <c r="M319" s="32"/>
      <c r="N319" s="39">
        <v>2.97</v>
      </c>
      <c r="O319" s="6"/>
      <c r="P319" s="7"/>
      <c r="Q319" s="7"/>
      <c r="R319" s="7"/>
      <c r="S319" s="7"/>
      <c r="T319" s="6"/>
      <c r="U319" s="6"/>
      <c r="V319" s="6"/>
      <c r="W319" s="6"/>
    </row>
    <row r="320" spans="1:23" x14ac:dyDescent="0.2">
      <c r="A320" s="6" t="s">
        <v>328</v>
      </c>
      <c r="B320" s="3">
        <v>333</v>
      </c>
      <c r="C320" s="4" t="s">
        <v>79</v>
      </c>
      <c r="D320" s="26">
        <v>1593836.1</v>
      </c>
      <c r="E320" s="6"/>
      <c r="F320" s="37">
        <v>47848</v>
      </c>
      <c r="G320" s="26"/>
      <c r="H320" s="37" t="s">
        <v>80</v>
      </c>
      <c r="J320" s="38">
        <v>-2</v>
      </c>
      <c r="K320" s="6"/>
      <c r="L320" s="26">
        <v>68640</v>
      </c>
      <c r="M320" s="32"/>
      <c r="N320" s="39">
        <v>4.3099999999999996</v>
      </c>
      <c r="O320" s="6"/>
      <c r="P320" s="7"/>
      <c r="Q320" s="7"/>
      <c r="R320" s="7"/>
      <c r="S320" s="7"/>
      <c r="T320" s="6"/>
      <c r="U320" s="6"/>
      <c r="V320" s="6"/>
      <c r="W320" s="6"/>
    </row>
    <row r="321" spans="1:23" x14ac:dyDescent="0.2">
      <c r="A321" s="6" t="s">
        <v>328</v>
      </c>
      <c r="B321" s="3">
        <v>334</v>
      </c>
      <c r="C321" s="4" t="s">
        <v>31</v>
      </c>
      <c r="D321" s="26">
        <v>533461.61</v>
      </c>
      <c r="E321" s="6"/>
      <c r="F321" s="37">
        <v>47848</v>
      </c>
      <c r="G321" s="26"/>
      <c r="H321" s="37" t="s">
        <v>81</v>
      </c>
      <c r="J321" s="38">
        <v>-3</v>
      </c>
      <c r="K321" s="6"/>
      <c r="L321" s="26">
        <v>19598</v>
      </c>
      <c r="M321" s="32"/>
      <c r="N321" s="39">
        <v>3.67</v>
      </c>
      <c r="O321" s="6"/>
      <c r="P321" s="7"/>
      <c r="Q321" s="7"/>
      <c r="R321" s="7"/>
      <c r="S321" s="7"/>
      <c r="T321" s="6"/>
      <c r="U321" s="6"/>
      <c r="V321" s="6"/>
      <c r="W321" s="6"/>
    </row>
    <row r="322" spans="1:23" x14ac:dyDescent="0.2">
      <c r="A322" s="6" t="s">
        <v>328</v>
      </c>
      <c r="B322" s="3">
        <v>335</v>
      </c>
      <c r="C322" s="35" t="s">
        <v>33</v>
      </c>
      <c r="D322" s="26">
        <v>9467.77</v>
      </c>
      <c r="E322" s="6"/>
      <c r="F322" s="37">
        <v>47848</v>
      </c>
      <c r="G322" s="26"/>
      <c r="H322" s="37" t="s">
        <v>82</v>
      </c>
      <c r="J322" s="38">
        <v>-1</v>
      </c>
      <c r="K322" s="6"/>
      <c r="L322" s="26">
        <v>270</v>
      </c>
      <c r="M322" s="32"/>
      <c r="N322" s="39">
        <v>2.85</v>
      </c>
      <c r="O322" s="6"/>
      <c r="P322" s="7"/>
      <c r="Q322" s="7"/>
      <c r="R322" s="7"/>
      <c r="S322" s="7"/>
      <c r="T322" s="6"/>
      <c r="U322" s="6"/>
      <c r="V322" s="6"/>
      <c r="W322" s="6"/>
    </row>
    <row r="323" spans="1:23" x14ac:dyDescent="0.2">
      <c r="A323" s="6" t="s">
        <v>328</v>
      </c>
      <c r="B323" s="3">
        <v>336</v>
      </c>
      <c r="C323" s="4" t="s">
        <v>83</v>
      </c>
      <c r="D323" s="26">
        <v>70497.259999999995</v>
      </c>
      <c r="E323" s="6"/>
      <c r="F323" s="37">
        <v>47848</v>
      </c>
      <c r="G323" s="26"/>
      <c r="H323" s="37" t="s">
        <v>26</v>
      </c>
      <c r="J323" s="38">
        <v>-1</v>
      </c>
      <c r="K323" s="6"/>
      <c r="L323" s="26">
        <v>3643</v>
      </c>
      <c r="M323" s="32"/>
      <c r="N323" s="39">
        <v>5.17</v>
      </c>
      <c r="O323" s="6"/>
      <c r="P323" s="7"/>
      <c r="Q323" s="7"/>
      <c r="R323" s="7"/>
      <c r="S323" s="7"/>
      <c r="T323" s="6"/>
      <c r="U323" s="6"/>
      <c r="V323" s="6"/>
      <c r="W323" s="6"/>
    </row>
    <row r="324" spans="1:23" x14ac:dyDescent="0.2">
      <c r="C324" s="70" t="s">
        <v>121</v>
      </c>
      <c r="D324" s="27">
        <f>SUM(D316:D323)</f>
        <v>10923352.559999999</v>
      </c>
      <c r="E324" s="40"/>
      <c r="F324" s="71"/>
      <c r="G324" s="26"/>
      <c r="J324" s="66"/>
      <c r="K324" s="40"/>
      <c r="L324" s="27">
        <f>SUM(L316:L323)</f>
        <v>351487</v>
      </c>
      <c r="M324" s="32"/>
      <c r="N324" s="33">
        <v>3.22</v>
      </c>
      <c r="O324" s="6"/>
      <c r="P324" s="7"/>
      <c r="Q324" s="7"/>
      <c r="R324" s="7"/>
      <c r="S324" s="7"/>
      <c r="T324" s="6"/>
      <c r="U324" s="6"/>
      <c r="V324" s="6"/>
      <c r="W324" s="6"/>
    </row>
    <row r="325" spans="1:23" x14ac:dyDescent="0.2">
      <c r="E325" s="6"/>
      <c r="F325" s="44"/>
      <c r="G325" s="28"/>
      <c r="J325" s="66"/>
      <c r="K325" s="6"/>
      <c r="L325" s="28"/>
      <c r="M325" s="32"/>
      <c r="N325" s="33"/>
      <c r="O325" s="6"/>
      <c r="P325" s="7"/>
      <c r="Q325" s="7"/>
      <c r="R325" s="7"/>
      <c r="S325" s="7"/>
      <c r="T325" s="6"/>
      <c r="U325" s="6"/>
      <c r="V325" s="6"/>
      <c r="W325" s="6"/>
    </row>
    <row r="326" spans="1:23" x14ac:dyDescent="0.2">
      <c r="C326" s="86" t="s">
        <v>122</v>
      </c>
      <c r="E326" s="6"/>
      <c r="F326" s="44"/>
      <c r="G326" s="28"/>
      <c r="J326" s="66"/>
      <c r="K326" s="6"/>
      <c r="L326" s="28"/>
      <c r="M326" s="32"/>
      <c r="N326" s="33"/>
      <c r="O326" s="6"/>
      <c r="P326" s="7"/>
      <c r="Q326" s="7"/>
      <c r="R326" s="7"/>
      <c r="S326" s="7"/>
      <c r="T326" s="6"/>
      <c r="U326" s="6"/>
      <c r="V326" s="6"/>
      <c r="W326" s="6"/>
    </row>
    <row r="327" spans="1:23" x14ac:dyDescent="0.2">
      <c r="A327" s="6" t="s">
        <v>328</v>
      </c>
      <c r="B327" s="3">
        <v>330.2</v>
      </c>
      <c r="C327" s="4" t="s">
        <v>23</v>
      </c>
      <c r="D327" s="26">
        <v>3711.84</v>
      </c>
      <c r="E327" s="6"/>
      <c r="F327" s="37">
        <v>50770</v>
      </c>
      <c r="G327" s="26"/>
      <c r="H327" s="37" t="s">
        <v>24</v>
      </c>
      <c r="J327" s="38">
        <v>0</v>
      </c>
      <c r="K327" s="6"/>
      <c r="L327" s="26">
        <v>75</v>
      </c>
      <c r="M327" s="32"/>
      <c r="N327" s="39">
        <v>2.02</v>
      </c>
      <c r="O327" s="6"/>
      <c r="P327" s="7"/>
      <c r="Q327" s="7"/>
      <c r="R327" s="7"/>
      <c r="S327" s="7"/>
      <c r="T327" s="6"/>
      <c r="U327" s="6"/>
      <c r="V327" s="6"/>
      <c r="W327" s="6"/>
    </row>
    <row r="328" spans="1:23" x14ac:dyDescent="0.2">
      <c r="A328" s="6" t="s">
        <v>328</v>
      </c>
      <c r="B328" s="3">
        <v>330.4</v>
      </c>
      <c r="C328" s="4" t="s">
        <v>93</v>
      </c>
      <c r="D328" s="26">
        <v>3166.96</v>
      </c>
      <c r="E328" s="6"/>
      <c r="F328" s="37">
        <v>50770</v>
      </c>
      <c r="G328" s="26"/>
      <c r="H328" s="37" t="s">
        <v>24</v>
      </c>
      <c r="J328" s="38">
        <v>0</v>
      </c>
      <c r="K328" s="6"/>
      <c r="L328" s="26">
        <v>43</v>
      </c>
      <c r="M328" s="32"/>
      <c r="N328" s="39">
        <v>1.36</v>
      </c>
      <c r="O328" s="6"/>
      <c r="P328" s="7"/>
      <c r="Q328" s="7"/>
      <c r="R328" s="7"/>
      <c r="S328" s="7"/>
      <c r="T328" s="6"/>
      <c r="U328" s="6"/>
      <c r="V328" s="6"/>
      <c r="W328" s="6"/>
    </row>
    <row r="329" spans="1:23" x14ac:dyDescent="0.2">
      <c r="A329" s="6" t="s">
        <v>328</v>
      </c>
      <c r="B329" s="3">
        <v>331</v>
      </c>
      <c r="C329" s="35" t="s">
        <v>25</v>
      </c>
      <c r="D329" s="26">
        <v>3293639.53</v>
      </c>
      <c r="E329" s="6"/>
      <c r="F329" s="37">
        <v>50770</v>
      </c>
      <c r="G329" s="26"/>
      <c r="H329" s="37" t="s">
        <v>26</v>
      </c>
      <c r="J329" s="38">
        <v>-3</v>
      </c>
      <c r="K329" s="6"/>
      <c r="L329" s="26">
        <v>91308</v>
      </c>
      <c r="M329" s="32"/>
      <c r="N329" s="39">
        <v>2.77</v>
      </c>
      <c r="O329" s="6"/>
      <c r="P329" s="7"/>
      <c r="Q329" s="7"/>
      <c r="R329" s="7"/>
      <c r="S329" s="7"/>
      <c r="T329" s="6"/>
      <c r="U329" s="6"/>
      <c r="V329" s="6"/>
      <c r="W329" s="6"/>
    </row>
    <row r="330" spans="1:23" x14ac:dyDescent="0.2">
      <c r="A330" s="6" t="s">
        <v>328</v>
      </c>
      <c r="B330" s="3">
        <v>332</v>
      </c>
      <c r="C330" s="4" t="s">
        <v>77</v>
      </c>
      <c r="D330" s="26">
        <v>36188926.130000003</v>
      </c>
      <c r="E330" s="6"/>
      <c r="F330" s="37">
        <v>50770</v>
      </c>
      <c r="G330" s="26"/>
      <c r="H330" s="37" t="s">
        <v>78</v>
      </c>
      <c r="J330" s="38">
        <v>-2</v>
      </c>
      <c r="K330" s="6"/>
      <c r="L330" s="26">
        <v>1181931</v>
      </c>
      <c r="M330" s="32"/>
      <c r="N330" s="39">
        <v>3.27</v>
      </c>
      <c r="O330" s="6"/>
      <c r="P330" s="7"/>
      <c r="Q330" s="7"/>
      <c r="R330" s="7"/>
      <c r="S330" s="7"/>
      <c r="T330" s="6"/>
      <c r="U330" s="6"/>
      <c r="V330" s="6"/>
      <c r="W330" s="6"/>
    </row>
    <row r="331" spans="1:23" x14ac:dyDescent="0.2">
      <c r="A331" s="6" t="s">
        <v>328</v>
      </c>
      <c r="B331" s="3">
        <v>333</v>
      </c>
      <c r="C331" s="4" t="s">
        <v>79</v>
      </c>
      <c r="D331" s="26">
        <v>3875233.33</v>
      </c>
      <c r="E331" s="6"/>
      <c r="F331" s="37">
        <v>50770</v>
      </c>
      <c r="G331" s="26"/>
      <c r="H331" s="37" t="s">
        <v>80</v>
      </c>
      <c r="J331" s="38">
        <v>-4</v>
      </c>
      <c r="K331" s="6"/>
      <c r="L331" s="26">
        <v>123224</v>
      </c>
      <c r="M331" s="32"/>
      <c r="N331" s="39">
        <v>3.18</v>
      </c>
      <c r="O331" s="6"/>
      <c r="P331" s="7"/>
      <c r="Q331" s="7"/>
      <c r="R331" s="7"/>
      <c r="S331" s="7"/>
      <c r="T331" s="6"/>
      <c r="U331" s="6"/>
      <c r="V331" s="6"/>
      <c r="W331" s="6"/>
    </row>
    <row r="332" spans="1:23" x14ac:dyDescent="0.2">
      <c r="A332" s="6" t="s">
        <v>328</v>
      </c>
      <c r="B332" s="3">
        <v>334</v>
      </c>
      <c r="C332" s="4" t="s">
        <v>31</v>
      </c>
      <c r="D332" s="26">
        <v>2144390.87</v>
      </c>
      <c r="E332" s="6"/>
      <c r="F332" s="37">
        <v>50770</v>
      </c>
      <c r="G332" s="26"/>
      <c r="H332" s="37" t="s">
        <v>81</v>
      </c>
      <c r="J332" s="38">
        <v>-5</v>
      </c>
      <c r="K332" s="6"/>
      <c r="L332" s="26">
        <v>71541</v>
      </c>
      <c r="M332" s="32"/>
      <c r="N332" s="39">
        <v>3.34</v>
      </c>
      <c r="O332" s="6"/>
      <c r="P332" s="7"/>
      <c r="Q332" s="7"/>
      <c r="R332" s="7"/>
      <c r="S332" s="7"/>
      <c r="T332" s="6"/>
      <c r="U332" s="6"/>
      <c r="V332" s="6"/>
      <c r="W332" s="6"/>
    </row>
    <row r="333" spans="1:23" x14ac:dyDescent="0.2">
      <c r="A333" s="6" t="s">
        <v>328</v>
      </c>
      <c r="B333" s="3">
        <v>335</v>
      </c>
      <c r="C333" s="35" t="s">
        <v>33</v>
      </c>
      <c r="D333" s="26">
        <v>18804.09</v>
      </c>
      <c r="E333" s="6"/>
      <c r="F333" s="37">
        <v>50770</v>
      </c>
      <c r="G333" s="26"/>
      <c r="H333" s="37" t="s">
        <v>82</v>
      </c>
      <c r="J333" s="38">
        <v>-2</v>
      </c>
      <c r="K333" s="6"/>
      <c r="L333" s="26">
        <v>573</v>
      </c>
      <c r="M333" s="32"/>
      <c r="N333" s="39">
        <v>3.05</v>
      </c>
      <c r="O333" s="6"/>
      <c r="P333" s="7"/>
      <c r="Q333" s="7"/>
      <c r="R333" s="7"/>
      <c r="S333" s="7"/>
      <c r="T333" s="6"/>
      <c r="U333" s="6"/>
      <c r="V333" s="6"/>
      <c r="W333" s="6"/>
    </row>
    <row r="334" spans="1:23" x14ac:dyDescent="0.2">
      <c r="A334" s="6" t="s">
        <v>328</v>
      </c>
      <c r="B334" s="3">
        <v>336</v>
      </c>
      <c r="C334" s="4" t="s">
        <v>83</v>
      </c>
      <c r="D334" s="26">
        <v>290688.82</v>
      </c>
      <c r="E334" s="6"/>
      <c r="F334" s="37">
        <v>50770</v>
      </c>
      <c r="G334" s="26"/>
      <c r="H334" s="37" t="s">
        <v>26</v>
      </c>
      <c r="J334" s="38">
        <v>-3</v>
      </c>
      <c r="K334" s="6"/>
      <c r="L334" s="26">
        <v>8264</v>
      </c>
      <c r="M334" s="32"/>
      <c r="N334" s="39">
        <v>2.84</v>
      </c>
      <c r="O334" s="6"/>
      <c r="P334" s="7"/>
      <c r="Q334" s="7"/>
      <c r="R334" s="7"/>
      <c r="S334" s="7"/>
      <c r="T334" s="6"/>
      <c r="U334" s="6"/>
      <c r="V334" s="6"/>
      <c r="W334" s="6"/>
    </row>
    <row r="335" spans="1:23" x14ac:dyDescent="0.2">
      <c r="C335" s="70" t="s">
        <v>123</v>
      </c>
      <c r="D335" s="27">
        <f>SUM(D327:D334)</f>
        <v>45818561.57</v>
      </c>
      <c r="E335" s="40"/>
      <c r="F335" s="71"/>
      <c r="G335" s="26"/>
      <c r="J335" s="66"/>
      <c r="K335" s="40"/>
      <c r="L335" s="27">
        <f>SUM(L327:L334)</f>
        <v>1476959</v>
      </c>
      <c r="M335" s="32"/>
      <c r="N335" s="33">
        <v>3.22</v>
      </c>
      <c r="O335" s="6"/>
      <c r="P335" s="7"/>
      <c r="Q335" s="7"/>
      <c r="R335" s="7"/>
      <c r="S335" s="7"/>
      <c r="T335" s="6"/>
      <c r="U335" s="6"/>
      <c r="V335" s="6"/>
      <c r="W335" s="6"/>
    </row>
    <row r="336" spans="1:23" x14ac:dyDescent="0.2">
      <c r="D336" s="26"/>
      <c r="E336" s="6"/>
      <c r="F336" s="71"/>
      <c r="G336" s="26"/>
      <c r="J336" s="66"/>
      <c r="K336" s="6"/>
      <c r="L336" s="28"/>
      <c r="M336" s="32"/>
      <c r="N336" s="33"/>
      <c r="O336" s="6"/>
      <c r="P336" s="7"/>
      <c r="Q336" s="7"/>
      <c r="R336" s="7"/>
      <c r="S336" s="7"/>
      <c r="T336" s="6"/>
      <c r="U336" s="6"/>
      <c r="V336" s="6"/>
      <c r="W336" s="6"/>
    </row>
    <row r="337" spans="1:23" x14ac:dyDescent="0.2">
      <c r="C337" s="86" t="s">
        <v>124</v>
      </c>
      <c r="D337" s="26"/>
      <c r="E337" s="6"/>
      <c r="F337" s="71"/>
      <c r="G337" s="26"/>
      <c r="J337" s="66"/>
      <c r="K337" s="6"/>
      <c r="L337" s="28"/>
      <c r="M337" s="32"/>
      <c r="N337" s="33"/>
      <c r="O337" s="6"/>
      <c r="P337" s="7"/>
      <c r="Q337" s="7"/>
      <c r="R337" s="7"/>
      <c r="S337" s="7"/>
      <c r="T337" s="6"/>
      <c r="U337" s="6"/>
      <c r="V337" s="6"/>
      <c r="W337" s="6"/>
    </row>
    <row r="338" spans="1:23" x14ac:dyDescent="0.2">
      <c r="A338" s="6" t="s">
        <v>328</v>
      </c>
      <c r="B338" s="3">
        <v>331</v>
      </c>
      <c r="C338" s="35" t="s">
        <v>25</v>
      </c>
      <c r="D338" s="26">
        <v>331999.42</v>
      </c>
      <c r="E338" s="6"/>
      <c r="F338" s="37">
        <v>43465</v>
      </c>
      <c r="G338" s="26"/>
      <c r="H338" s="37" t="s">
        <v>26</v>
      </c>
      <c r="J338" s="38">
        <v>0</v>
      </c>
      <c r="K338" s="6"/>
      <c r="L338" s="26">
        <v>18124</v>
      </c>
      <c r="M338" s="32"/>
      <c r="N338" s="39">
        <v>5.46</v>
      </c>
      <c r="O338" s="6"/>
      <c r="P338" s="7"/>
      <c r="Q338" s="7"/>
      <c r="R338" s="7"/>
      <c r="S338" s="7"/>
      <c r="T338" s="6"/>
      <c r="U338" s="6"/>
      <c r="V338" s="6"/>
      <c r="W338" s="6"/>
    </row>
    <row r="339" spans="1:23" x14ac:dyDescent="0.2">
      <c r="A339" s="6" t="s">
        <v>328</v>
      </c>
      <c r="B339" s="3">
        <v>332</v>
      </c>
      <c r="C339" s="4" t="s">
        <v>77</v>
      </c>
      <c r="D339" s="26">
        <v>4210644.95</v>
      </c>
      <c r="E339" s="6"/>
      <c r="F339" s="37">
        <v>43465</v>
      </c>
      <c r="G339" s="26"/>
      <c r="H339" s="37" t="s">
        <v>78</v>
      </c>
      <c r="J339" s="38">
        <v>0</v>
      </c>
      <c r="K339" s="6"/>
      <c r="L339" s="26">
        <v>174936</v>
      </c>
      <c r="M339" s="32"/>
      <c r="N339" s="39">
        <v>4.1500000000000004</v>
      </c>
      <c r="O339" s="6"/>
      <c r="P339" s="7"/>
      <c r="Q339" s="7"/>
      <c r="R339" s="7"/>
      <c r="S339" s="7"/>
      <c r="T339" s="6"/>
      <c r="U339" s="6"/>
      <c r="V339" s="6"/>
      <c r="W339" s="6"/>
    </row>
    <row r="340" spans="1:23" x14ac:dyDescent="0.2">
      <c r="A340" s="6" t="s">
        <v>328</v>
      </c>
      <c r="B340" s="3">
        <v>333</v>
      </c>
      <c r="C340" s="4" t="s">
        <v>79</v>
      </c>
      <c r="D340" s="26">
        <v>1799012.81</v>
      </c>
      <c r="E340" s="6"/>
      <c r="F340" s="37">
        <v>43465</v>
      </c>
      <c r="G340" s="26"/>
      <c r="H340" s="37" t="s">
        <v>80</v>
      </c>
      <c r="J340" s="38">
        <v>0</v>
      </c>
      <c r="K340" s="6"/>
      <c r="L340" s="26">
        <v>85572</v>
      </c>
      <c r="M340" s="32"/>
      <c r="N340" s="39">
        <v>4.76</v>
      </c>
      <c r="O340" s="6"/>
      <c r="P340" s="7"/>
      <c r="Q340" s="7"/>
      <c r="R340" s="7"/>
      <c r="S340" s="7"/>
      <c r="T340" s="6"/>
      <c r="U340" s="6"/>
      <c r="V340" s="6"/>
      <c r="W340" s="6"/>
    </row>
    <row r="341" spans="1:23" x14ac:dyDescent="0.2">
      <c r="A341" s="6" t="s">
        <v>328</v>
      </c>
      <c r="B341" s="3">
        <v>334</v>
      </c>
      <c r="C341" s="4" t="s">
        <v>31</v>
      </c>
      <c r="D341" s="26">
        <v>468463.67</v>
      </c>
      <c r="E341" s="6"/>
      <c r="F341" s="37">
        <v>43465</v>
      </c>
      <c r="G341" s="26"/>
      <c r="H341" s="37" t="s">
        <v>81</v>
      </c>
      <c r="J341" s="38">
        <v>-1</v>
      </c>
      <c r="K341" s="6"/>
      <c r="L341" s="26">
        <v>24585</v>
      </c>
      <c r="M341" s="32"/>
      <c r="N341" s="39">
        <v>5.25</v>
      </c>
      <c r="O341" s="6"/>
      <c r="P341" s="7"/>
      <c r="Q341" s="7"/>
      <c r="R341" s="7"/>
      <c r="S341" s="7"/>
      <c r="T341" s="6"/>
      <c r="U341" s="6"/>
      <c r="V341" s="6"/>
      <c r="W341" s="6"/>
    </row>
    <row r="342" spans="1:23" x14ac:dyDescent="0.2">
      <c r="A342" s="6" t="s">
        <v>328</v>
      </c>
      <c r="B342" s="3">
        <v>335</v>
      </c>
      <c r="C342" s="35" t="s">
        <v>33</v>
      </c>
      <c r="D342" s="26">
        <v>70751.960000000006</v>
      </c>
      <c r="E342" s="6"/>
      <c r="F342" s="37">
        <v>43465</v>
      </c>
      <c r="G342" s="26"/>
      <c r="H342" s="37" t="s">
        <v>82</v>
      </c>
      <c r="J342" s="38">
        <v>0</v>
      </c>
      <c r="K342" s="6"/>
      <c r="L342" s="26">
        <v>2989</v>
      </c>
      <c r="M342" s="32"/>
      <c r="N342" s="39">
        <v>4.22</v>
      </c>
      <c r="O342" s="6"/>
      <c r="P342" s="7"/>
      <c r="Q342" s="7"/>
      <c r="R342" s="7"/>
      <c r="S342" s="7"/>
      <c r="T342" s="6"/>
      <c r="U342" s="6"/>
      <c r="V342" s="6"/>
      <c r="W342" s="6"/>
    </row>
    <row r="343" spans="1:23" x14ac:dyDescent="0.2">
      <c r="A343" s="6" t="s">
        <v>328</v>
      </c>
      <c r="B343" s="3">
        <v>336</v>
      </c>
      <c r="C343" s="4" t="s">
        <v>83</v>
      </c>
      <c r="D343" s="26">
        <v>58925.82</v>
      </c>
      <c r="E343" s="6"/>
      <c r="F343" s="37">
        <v>43465</v>
      </c>
      <c r="G343" s="26"/>
      <c r="H343" s="37" t="s">
        <v>26</v>
      </c>
      <c r="J343" s="38">
        <v>-1</v>
      </c>
      <c r="K343" s="6"/>
      <c r="L343" s="26">
        <v>1936</v>
      </c>
      <c r="M343" s="32"/>
      <c r="N343" s="39">
        <v>3.29</v>
      </c>
      <c r="O343" s="6"/>
      <c r="P343" s="7"/>
      <c r="Q343" s="7"/>
      <c r="R343" s="7"/>
      <c r="S343" s="7"/>
      <c r="T343" s="6"/>
      <c r="U343" s="6"/>
      <c r="V343" s="6"/>
      <c r="W343" s="6"/>
    </row>
    <row r="344" spans="1:23" x14ac:dyDescent="0.2">
      <c r="C344" s="70" t="s">
        <v>125</v>
      </c>
      <c r="D344" s="27">
        <f>SUM(D338:D343)</f>
        <v>6939798.6299999999</v>
      </c>
      <c r="E344" s="40"/>
      <c r="F344" s="71"/>
      <c r="G344" s="26"/>
      <c r="J344" s="66"/>
      <c r="K344" s="40"/>
      <c r="L344" s="27">
        <f>SUM(L338:L343)</f>
        <v>308142</v>
      </c>
      <c r="M344" s="32"/>
      <c r="N344" s="33">
        <v>4.4400000000000004</v>
      </c>
      <c r="O344" s="6"/>
      <c r="P344" s="7"/>
      <c r="Q344" s="7"/>
      <c r="R344" s="7"/>
      <c r="S344" s="7"/>
      <c r="T344" s="6"/>
      <c r="U344" s="6"/>
      <c r="V344" s="6"/>
      <c r="W344" s="6"/>
    </row>
    <row r="345" spans="1:23" x14ac:dyDescent="0.2">
      <c r="E345" s="6"/>
      <c r="F345" s="44"/>
      <c r="G345" s="28"/>
      <c r="J345" s="66"/>
      <c r="K345" s="6"/>
      <c r="L345" s="28"/>
      <c r="M345" s="32"/>
      <c r="N345" s="33"/>
      <c r="O345" s="6"/>
      <c r="P345" s="7"/>
      <c r="Q345" s="7"/>
      <c r="R345" s="7"/>
      <c r="S345" s="7"/>
      <c r="T345" s="6"/>
      <c r="U345" s="6"/>
      <c r="V345" s="6"/>
      <c r="W345" s="6"/>
    </row>
    <row r="346" spans="1:23" x14ac:dyDescent="0.2">
      <c r="C346" s="86" t="s">
        <v>126</v>
      </c>
      <c r="E346" s="6"/>
      <c r="F346" s="44"/>
      <c r="G346" s="28"/>
      <c r="J346" s="66"/>
      <c r="K346" s="6"/>
      <c r="L346" s="28"/>
      <c r="M346" s="32"/>
      <c r="N346" s="33"/>
      <c r="O346" s="6"/>
      <c r="P346" s="7"/>
      <c r="Q346" s="7"/>
      <c r="R346" s="7"/>
      <c r="S346" s="7"/>
      <c r="T346" s="6"/>
      <c r="U346" s="6"/>
      <c r="V346" s="6"/>
      <c r="W346" s="6"/>
    </row>
    <row r="347" spans="1:23" x14ac:dyDescent="0.2">
      <c r="A347" s="6" t="s">
        <v>328</v>
      </c>
      <c r="B347" s="3">
        <v>331</v>
      </c>
      <c r="C347" s="35" t="s">
        <v>25</v>
      </c>
      <c r="D347" s="26">
        <v>178622.97</v>
      </c>
      <c r="E347" s="6"/>
      <c r="F347" s="37">
        <v>44196</v>
      </c>
      <c r="G347" s="26"/>
      <c r="H347" s="37" t="s">
        <v>26</v>
      </c>
      <c r="J347" s="38">
        <v>-1</v>
      </c>
      <c r="K347" s="6"/>
      <c r="L347" s="26">
        <v>9019</v>
      </c>
      <c r="M347" s="32"/>
      <c r="N347" s="39">
        <v>5.05</v>
      </c>
      <c r="O347" s="6"/>
      <c r="P347" s="7"/>
      <c r="Q347" s="7"/>
      <c r="R347" s="7"/>
      <c r="S347" s="7"/>
      <c r="T347" s="6"/>
      <c r="U347" s="6"/>
      <c r="V347" s="6"/>
      <c r="W347" s="6"/>
    </row>
    <row r="348" spans="1:23" x14ac:dyDescent="0.2">
      <c r="A348" s="6" t="s">
        <v>328</v>
      </c>
      <c r="B348" s="3">
        <v>332</v>
      </c>
      <c r="C348" s="4" t="s">
        <v>77</v>
      </c>
      <c r="D348" s="26">
        <v>1133774.43</v>
      </c>
      <c r="E348" s="6"/>
      <c r="F348" s="37">
        <v>44196</v>
      </c>
      <c r="G348" s="26"/>
      <c r="H348" s="37" t="s">
        <v>78</v>
      </c>
      <c r="J348" s="38">
        <v>-1</v>
      </c>
      <c r="K348" s="6"/>
      <c r="L348" s="26">
        <v>55769</v>
      </c>
      <c r="M348" s="32"/>
      <c r="N348" s="39">
        <v>4.92</v>
      </c>
      <c r="O348" s="6"/>
      <c r="P348" s="7"/>
      <c r="Q348" s="7"/>
      <c r="R348" s="7"/>
      <c r="S348" s="7"/>
      <c r="T348" s="6"/>
      <c r="U348" s="6"/>
      <c r="V348" s="6"/>
      <c r="W348" s="6"/>
    </row>
    <row r="349" spans="1:23" x14ac:dyDescent="0.2">
      <c r="A349" s="6" t="s">
        <v>328</v>
      </c>
      <c r="B349" s="3">
        <v>333</v>
      </c>
      <c r="C349" s="4" t="s">
        <v>79</v>
      </c>
      <c r="D349" s="26">
        <v>460842.83</v>
      </c>
      <c r="E349" s="6"/>
      <c r="F349" s="37">
        <v>44196</v>
      </c>
      <c r="G349" s="26"/>
      <c r="H349" s="37" t="s">
        <v>80</v>
      </c>
      <c r="J349" s="38">
        <v>-1</v>
      </c>
      <c r="K349" s="6"/>
      <c r="L349" s="26">
        <v>20481</v>
      </c>
      <c r="M349" s="32"/>
      <c r="N349" s="39">
        <v>4.4400000000000004</v>
      </c>
      <c r="O349" s="6"/>
      <c r="P349" s="7"/>
      <c r="Q349" s="7"/>
      <c r="R349" s="7"/>
      <c r="S349" s="7"/>
      <c r="T349" s="6"/>
      <c r="U349" s="6"/>
      <c r="V349" s="6"/>
      <c r="W349" s="6"/>
    </row>
    <row r="350" spans="1:23" x14ac:dyDescent="0.2">
      <c r="A350" s="6" t="s">
        <v>328</v>
      </c>
      <c r="B350" s="3">
        <v>334</v>
      </c>
      <c r="C350" s="4" t="s">
        <v>31</v>
      </c>
      <c r="D350" s="26">
        <v>680466.61</v>
      </c>
      <c r="E350" s="6"/>
      <c r="F350" s="37">
        <v>44196</v>
      </c>
      <c r="G350" s="26"/>
      <c r="H350" s="37" t="s">
        <v>81</v>
      </c>
      <c r="J350" s="38">
        <v>-1</v>
      </c>
      <c r="K350" s="6"/>
      <c r="L350" s="26">
        <v>37186</v>
      </c>
      <c r="M350" s="32"/>
      <c r="N350" s="39">
        <v>5.46</v>
      </c>
      <c r="O350" s="6"/>
      <c r="P350" s="7"/>
      <c r="Q350" s="7"/>
      <c r="R350" s="7"/>
      <c r="S350" s="7"/>
      <c r="T350" s="6"/>
      <c r="U350" s="6"/>
      <c r="V350" s="6"/>
      <c r="W350" s="6"/>
    </row>
    <row r="351" spans="1:23" x14ac:dyDescent="0.2">
      <c r="A351" s="6" t="s">
        <v>328</v>
      </c>
      <c r="B351" s="3">
        <v>335</v>
      </c>
      <c r="C351" s="35" t="s">
        <v>33</v>
      </c>
      <c r="D351" s="26">
        <v>7820.65</v>
      </c>
      <c r="E351" s="6"/>
      <c r="F351" s="37">
        <v>44196</v>
      </c>
      <c r="G351" s="26"/>
      <c r="H351" s="37" t="s">
        <v>82</v>
      </c>
      <c r="J351" s="38">
        <v>-1</v>
      </c>
      <c r="K351" s="6"/>
      <c r="L351" s="26">
        <v>283</v>
      </c>
      <c r="M351" s="32"/>
      <c r="N351" s="39">
        <v>3.62</v>
      </c>
      <c r="O351" s="6"/>
      <c r="P351" s="7"/>
      <c r="Q351" s="7"/>
      <c r="R351" s="7"/>
      <c r="S351" s="7"/>
      <c r="T351" s="6"/>
      <c r="U351" s="6"/>
      <c r="V351" s="6"/>
      <c r="W351" s="6"/>
    </row>
    <row r="352" spans="1:23" x14ac:dyDescent="0.2">
      <c r="A352" s="6" t="s">
        <v>328</v>
      </c>
      <c r="B352" s="3">
        <v>336</v>
      </c>
      <c r="C352" s="4" t="s">
        <v>83</v>
      </c>
      <c r="D352" s="26">
        <v>2683.77</v>
      </c>
      <c r="E352" s="6"/>
      <c r="F352" s="37">
        <v>44196</v>
      </c>
      <c r="G352" s="26"/>
      <c r="H352" s="37" t="s">
        <v>26</v>
      </c>
      <c r="J352" s="38">
        <v>-2</v>
      </c>
      <c r="K352" s="6"/>
      <c r="L352" s="26">
        <v>48</v>
      </c>
      <c r="M352" s="32"/>
      <c r="N352" s="39">
        <v>1.79</v>
      </c>
      <c r="O352" s="6"/>
      <c r="P352" s="7"/>
      <c r="Q352" s="7"/>
      <c r="R352" s="7"/>
      <c r="S352" s="7"/>
      <c r="T352" s="6"/>
      <c r="U352" s="6"/>
      <c r="V352" s="6"/>
      <c r="W352" s="6"/>
    </row>
    <row r="353" spans="1:23" x14ac:dyDescent="0.2">
      <c r="C353" s="70" t="s">
        <v>127</v>
      </c>
      <c r="D353" s="27">
        <f>SUM(D347:D352)</f>
        <v>2464211.2599999998</v>
      </c>
      <c r="E353" s="40"/>
      <c r="F353" s="71"/>
      <c r="G353" s="26"/>
      <c r="J353" s="66"/>
      <c r="K353" s="40"/>
      <c r="L353" s="27">
        <f>SUM(L347:L352)</f>
        <v>122786</v>
      </c>
      <c r="M353" s="32"/>
      <c r="N353" s="33">
        <v>4.9800000000000004</v>
      </c>
      <c r="O353" s="6"/>
      <c r="P353" s="7"/>
      <c r="Q353" s="7"/>
      <c r="R353" s="7"/>
      <c r="S353" s="7"/>
      <c r="T353" s="6"/>
      <c r="U353" s="6"/>
      <c r="V353" s="6"/>
      <c r="W353" s="6"/>
    </row>
    <row r="354" spans="1:23" x14ac:dyDescent="0.2">
      <c r="E354" s="6"/>
      <c r="F354" s="44"/>
      <c r="G354" s="28"/>
      <c r="J354" s="66"/>
      <c r="K354" s="6"/>
      <c r="L354" s="28"/>
      <c r="M354" s="32"/>
      <c r="N354" s="33"/>
      <c r="O354" s="6"/>
      <c r="P354" s="7"/>
      <c r="Q354" s="7"/>
      <c r="R354" s="7"/>
      <c r="S354" s="7"/>
      <c r="T354" s="6"/>
      <c r="U354" s="6"/>
      <c r="V354" s="6"/>
      <c r="W354" s="6"/>
    </row>
    <row r="355" spans="1:23" x14ac:dyDescent="0.2">
      <c r="C355" s="86" t="s">
        <v>128</v>
      </c>
      <c r="E355" s="6"/>
      <c r="F355" s="44"/>
      <c r="G355" s="28"/>
      <c r="J355" s="66"/>
      <c r="K355" s="6"/>
      <c r="L355" s="28"/>
      <c r="M355" s="32"/>
      <c r="N355" s="33"/>
      <c r="O355" s="6"/>
      <c r="P355" s="7"/>
      <c r="Q355" s="7"/>
      <c r="R355" s="7"/>
      <c r="S355" s="7"/>
      <c r="T355" s="6"/>
      <c r="U355" s="6"/>
      <c r="V355" s="6"/>
      <c r="W355" s="6"/>
    </row>
    <row r="356" spans="1:23" x14ac:dyDescent="0.2">
      <c r="A356" s="6" t="s">
        <v>328</v>
      </c>
      <c r="B356" s="3">
        <v>331</v>
      </c>
      <c r="C356" s="35" t="s">
        <v>25</v>
      </c>
      <c r="D356" s="26">
        <v>179687.47</v>
      </c>
      <c r="E356" s="6"/>
      <c r="F356" s="37">
        <v>47848</v>
      </c>
      <c r="G356" s="26"/>
      <c r="H356" s="37" t="s">
        <v>26</v>
      </c>
      <c r="J356" s="38">
        <v>-3</v>
      </c>
      <c r="K356" s="6"/>
      <c r="L356" s="26">
        <v>4274</v>
      </c>
      <c r="M356" s="32"/>
      <c r="N356" s="39">
        <v>2.38</v>
      </c>
      <c r="O356" s="6"/>
      <c r="P356" s="7"/>
      <c r="Q356" s="7"/>
      <c r="R356" s="7"/>
      <c r="S356" s="7"/>
      <c r="T356" s="6"/>
      <c r="U356" s="6"/>
      <c r="V356" s="6"/>
      <c r="W356" s="6"/>
    </row>
    <row r="357" spans="1:23" x14ac:dyDescent="0.2">
      <c r="A357" s="6" t="s">
        <v>328</v>
      </c>
      <c r="B357" s="3">
        <v>332</v>
      </c>
      <c r="C357" s="4" t="s">
        <v>77</v>
      </c>
      <c r="D357" s="26">
        <v>737423.62</v>
      </c>
      <c r="E357" s="6"/>
      <c r="F357" s="37">
        <v>47848</v>
      </c>
      <c r="G357" s="26"/>
      <c r="H357" s="37" t="s">
        <v>78</v>
      </c>
      <c r="J357" s="38">
        <v>-2</v>
      </c>
      <c r="K357" s="6"/>
      <c r="L357" s="26">
        <v>26247</v>
      </c>
      <c r="M357" s="32"/>
      <c r="N357" s="39">
        <v>3.56</v>
      </c>
      <c r="O357" s="6"/>
      <c r="P357" s="7"/>
      <c r="Q357" s="7"/>
      <c r="R357" s="7"/>
      <c r="S357" s="7"/>
      <c r="T357" s="6"/>
      <c r="U357" s="6"/>
      <c r="V357" s="6"/>
      <c r="W357" s="6"/>
    </row>
    <row r="358" spans="1:23" x14ac:dyDescent="0.2">
      <c r="A358" s="6" t="s">
        <v>328</v>
      </c>
      <c r="B358" s="3">
        <v>333</v>
      </c>
      <c r="C358" s="4" t="s">
        <v>79</v>
      </c>
      <c r="D358" s="26">
        <v>514366.55</v>
      </c>
      <c r="E358" s="6"/>
      <c r="F358" s="37">
        <v>47848</v>
      </c>
      <c r="G358" s="26"/>
      <c r="H358" s="37" t="s">
        <v>80</v>
      </c>
      <c r="J358" s="38">
        <v>-3</v>
      </c>
      <c r="K358" s="6"/>
      <c r="L358" s="26">
        <v>12983</v>
      </c>
      <c r="M358" s="32"/>
      <c r="N358" s="39">
        <v>2.52</v>
      </c>
      <c r="O358" s="6"/>
      <c r="P358" s="7"/>
      <c r="Q358" s="7"/>
      <c r="R358" s="7"/>
      <c r="S358" s="7"/>
      <c r="T358" s="6"/>
      <c r="U358" s="6"/>
      <c r="V358" s="6"/>
      <c r="W358" s="6"/>
    </row>
    <row r="359" spans="1:23" x14ac:dyDescent="0.2">
      <c r="A359" s="6" t="s">
        <v>328</v>
      </c>
      <c r="B359" s="3">
        <v>334</v>
      </c>
      <c r="C359" s="4" t="s">
        <v>31</v>
      </c>
      <c r="D359" s="26">
        <v>174576.17</v>
      </c>
      <c r="E359" s="6"/>
      <c r="F359" s="37">
        <v>47848</v>
      </c>
      <c r="G359" s="26"/>
      <c r="H359" s="37" t="s">
        <v>81</v>
      </c>
      <c r="J359" s="38">
        <v>-3</v>
      </c>
      <c r="K359" s="6"/>
      <c r="L359" s="26">
        <v>4949</v>
      </c>
      <c r="M359" s="32"/>
      <c r="N359" s="39">
        <v>2.83</v>
      </c>
      <c r="O359" s="6"/>
      <c r="P359" s="7"/>
      <c r="Q359" s="7"/>
      <c r="R359" s="7"/>
      <c r="S359" s="7"/>
      <c r="T359" s="6"/>
      <c r="U359" s="6"/>
      <c r="V359" s="6"/>
      <c r="W359" s="6"/>
    </row>
    <row r="360" spans="1:23" x14ac:dyDescent="0.2">
      <c r="A360" s="6" t="s">
        <v>328</v>
      </c>
      <c r="B360" s="3">
        <v>336</v>
      </c>
      <c r="C360" s="4" t="s">
        <v>83</v>
      </c>
      <c r="D360" s="26">
        <v>5492.83</v>
      </c>
      <c r="E360" s="6"/>
      <c r="F360" s="37">
        <v>47848</v>
      </c>
      <c r="G360" s="26"/>
      <c r="H360" s="37" t="s">
        <v>26</v>
      </c>
      <c r="J360" s="38">
        <v>-1</v>
      </c>
      <c r="K360" s="6"/>
      <c r="L360" s="26">
        <v>279</v>
      </c>
      <c r="M360" s="32"/>
      <c r="N360" s="39">
        <v>5.08</v>
      </c>
      <c r="O360" s="6"/>
      <c r="P360" s="7"/>
      <c r="Q360" s="7"/>
      <c r="R360" s="7"/>
      <c r="S360" s="7"/>
      <c r="T360" s="6"/>
      <c r="U360" s="6"/>
      <c r="V360" s="6"/>
      <c r="W360" s="6"/>
    </row>
    <row r="361" spans="1:23" x14ac:dyDescent="0.2">
      <c r="C361" s="70" t="s">
        <v>129</v>
      </c>
      <c r="D361" s="27">
        <f>SUM(D356:D360)</f>
        <v>1611546.64</v>
      </c>
      <c r="E361" s="40"/>
      <c r="F361" s="71"/>
      <c r="G361" s="26"/>
      <c r="J361" s="66"/>
      <c r="K361" s="40"/>
      <c r="L361" s="27">
        <f>SUM(L356:L360)</f>
        <v>48732</v>
      </c>
      <c r="M361" s="32"/>
      <c r="N361" s="33">
        <v>3.02</v>
      </c>
      <c r="O361" s="6"/>
      <c r="P361" s="7"/>
      <c r="Q361" s="7"/>
      <c r="R361" s="7"/>
      <c r="S361" s="7"/>
      <c r="T361" s="6"/>
      <c r="U361" s="6"/>
      <c r="V361" s="6"/>
      <c r="W361" s="6"/>
    </row>
    <row r="362" spans="1:23" x14ac:dyDescent="0.2">
      <c r="E362" s="6"/>
      <c r="F362" s="44"/>
      <c r="G362" s="28"/>
      <c r="J362" s="66"/>
      <c r="K362" s="6"/>
      <c r="L362" s="28"/>
      <c r="M362" s="32"/>
      <c r="N362" s="33"/>
      <c r="O362" s="6"/>
      <c r="P362" s="7"/>
      <c r="Q362" s="7"/>
      <c r="R362" s="7"/>
      <c r="S362" s="7"/>
      <c r="T362" s="6"/>
      <c r="U362" s="6"/>
      <c r="V362" s="6"/>
      <c r="W362" s="6"/>
    </row>
    <row r="363" spans="1:23" x14ac:dyDescent="0.2">
      <c r="C363" s="86" t="s">
        <v>130</v>
      </c>
      <c r="E363" s="6"/>
      <c r="F363" s="44"/>
      <c r="G363" s="28"/>
      <c r="J363" s="66"/>
      <c r="K363" s="6"/>
      <c r="L363" s="28"/>
      <c r="M363" s="32"/>
      <c r="N363" s="33"/>
      <c r="O363" s="6"/>
      <c r="P363" s="7"/>
      <c r="Q363" s="7"/>
      <c r="R363" s="7"/>
      <c r="S363" s="7"/>
      <c r="T363" s="6"/>
      <c r="U363" s="6"/>
      <c r="V363" s="6"/>
      <c r="W363" s="6"/>
    </row>
    <row r="364" spans="1:23" x14ac:dyDescent="0.2">
      <c r="A364" s="6" t="s">
        <v>328</v>
      </c>
      <c r="B364" s="3">
        <v>330.2</v>
      </c>
      <c r="C364" s="4" t="s">
        <v>23</v>
      </c>
      <c r="D364" s="26">
        <v>6277412.5899999999</v>
      </c>
      <c r="E364" s="6"/>
      <c r="F364" s="37">
        <v>58075</v>
      </c>
      <c r="G364" s="26"/>
      <c r="H364" s="37" t="s">
        <v>24</v>
      </c>
      <c r="J364" s="38">
        <v>0</v>
      </c>
      <c r="K364" s="6"/>
      <c r="L364" s="26">
        <v>53705</v>
      </c>
      <c r="M364" s="32"/>
      <c r="N364" s="39">
        <v>0.86</v>
      </c>
      <c r="O364" s="6"/>
      <c r="P364" s="7"/>
      <c r="Q364" s="7"/>
      <c r="R364" s="7"/>
      <c r="S364" s="7"/>
      <c r="T364" s="6"/>
      <c r="U364" s="6"/>
      <c r="V364" s="6"/>
      <c r="W364" s="6"/>
    </row>
    <row r="365" spans="1:23" x14ac:dyDescent="0.2">
      <c r="A365" s="6" t="s">
        <v>328</v>
      </c>
      <c r="B365" s="3">
        <v>330.5</v>
      </c>
      <c r="C365" s="4" t="s">
        <v>112</v>
      </c>
      <c r="D365" s="26">
        <v>97228.11</v>
      </c>
      <c r="E365" s="6"/>
      <c r="F365" s="37">
        <v>58075</v>
      </c>
      <c r="G365" s="26"/>
      <c r="H365" s="37" t="s">
        <v>24</v>
      </c>
      <c r="J365" s="38">
        <v>0</v>
      </c>
      <c r="K365" s="6"/>
      <c r="L365" s="26">
        <v>851</v>
      </c>
      <c r="M365" s="32"/>
      <c r="N365" s="39">
        <v>0.88</v>
      </c>
      <c r="O365" s="6"/>
      <c r="P365" s="7"/>
      <c r="Q365" s="7"/>
      <c r="R365" s="7"/>
      <c r="S365" s="7"/>
      <c r="T365" s="6"/>
      <c r="U365" s="6"/>
      <c r="V365" s="6"/>
      <c r="W365" s="6"/>
    </row>
    <row r="366" spans="1:23" x14ac:dyDescent="0.2">
      <c r="A366" s="6" t="s">
        <v>328</v>
      </c>
      <c r="B366" s="3">
        <v>331</v>
      </c>
      <c r="C366" s="35" t="s">
        <v>25</v>
      </c>
      <c r="D366" s="26">
        <v>69147822.959999993</v>
      </c>
      <c r="E366" s="6"/>
      <c r="F366" s="37">
        <v>58075</v>
      </c>
      <c r="G366" s="26"/>
      <c r="H366" s="37" t="s">
        <v>26</v>
      </c>
      <c r="J366" s="38">
        <v>-4</v>
      </c>
      <c r="K366" s="6"/>
      <c r="L366" s="26">
        <v>1564703</v>
      </c>
      <c r="M366" s="32"/>
      <c r="N366" s="39">
        <v>2.2599999999999998</v>
      </c>
      <c r="O366" s="6"/>
      <c r="P366" s="7"/>
      <c r="Q366" s="7"/>
      <c r="R366" s="7"/>
      <c r="S366" s="7"/>
      <c r="T366" s="6"/>
      <c r="U366" s="6"/>
      <c r="V366" s="6"/>
      <c r="W366" s="6"/>
    </row>
    <row r="367" spans="1:23" x14ac:dyDescent="0.2">
      <c r="A367" s="6" t="s">
        <v>328</v>
      </c>
      <c r="B367" s="3">
        <v>332</v>
      </c>
      <c r="C367" s="4" t="s">
        <v>77</v>
      </c>
      <c r="D367" s="26">
        <v>51129022.07</v>
      </c>
      <c r="E367" s="6"/>
      <c r="F367" s="37">
        <v>58075</v>
      </c>
      <c r="G367" s="26"/>
      <c r="H367" s="37" t="s">
        <v>78</v>
      </c>
      <c r="J367" s="38">
        <v>-7</v>
      </c>
      <c r="K367" s="6"/>
      <c r="L367" s="26">
        <v>717022</v>
      </c>
      <c r="M367" s="32"/>
      <c r="N367" s="39">
        <v>1.4</v>
      </c>
      <c r="O367" s="6"/>
      <c r="P367" s="7"/>
      <c r="Q367" s="7"/>
      <c r="R367" s="7"/>
      <c r="S367" s="7"/>
      <c r="T367" s="6"/>
      <c r="U367" s="6"/>
      <c r="V367" s="6"/>
      <c r="W367" s="6"/>
    </row>
    <row r="368" spans="1:23" x14ac:dyDescent="0.2">
      <c r="A368" s="6" t="s">
        <v>328</v>
      </c>
      <c r="B368" s="3">
        <v>333</v>
      </c>
      <c r="C368" s="4" t="s">
        <v>79</v>
      </c>
      <c r="D368" s="26">
        <v>11769137.289999999</v>
      </c>
      <c r="E368" s="6"/>
      <c r="F368" s="37">
        <v>58075</v>
      </c>
      <c r="G368" s="26"/>
      <c r="H368" s="37" t="s">
        <v>80</v>
      </c>
      <c r="J368" s="38">
        <v>-16</v>
      </c>
      <c r="K368" s="6"/>
      <c r="L368" s="26">
        <v>192004</v>
      </c>
      <c r="M368" s="32"/>
      <c r="N368" s="39">
        <v>1.63</v>
      </c>
      <c r="O368" s="6"/>
      <c r="P368" s="7"/>
      <c r="Q368" s="7"/>
      <c r="R368" s="7"/>
      <c r="S368" s="7"/>
      <c r="T368" s="6"/>
      <c r="U368" s="6"/>
      <c r="V368" s="6"/>
      <c r="W368" s="6"/>
    </row>
    <row r="369" spans="1:23" x14ac:dyDescent="0.2">
      <c r="A369" s="6" t="s">
        <v>328</v>
      </c>
      <c r="B369" s="3">
        <v>334</v>
      </c>
      <c r="C369" s="4" t="s">
        <v>31</v>
      </c>
      <c r="D369" s="26">
        <v>4368833.74</v>
      </c>
      <c r="E369" s="6"/>
      <c r="F369" s="37">
        <v>58075</v>
      </c>
      <c r="G369" s="26"/>
      <c r="H369" s="37" t="s">
        <v>81</v>
      </c>
      <c r="J369" s="38">
        <v>-8</v>
      </c>
      <c r="K369" s="6"/>
      <c r="L369" s="26">
        <v>100223</v>
      </c>
      <c r="M369" s="32"/>
      <c r="N369" s="39">
        <v>2.29</v>
      </c>
      <c r="O369" s="6"/>
      <c r="P369" s="7"/>
      <c r="Q369" s="7"/>
      <c r="R369" s="7"/>
      <c r="S369" s="7"/>
      <c r="T369" s="6"/>
      <c r="U369" s="6"/>
      <c r="V369" s="6"/>
      <c r="W369" s="6"/>
    </row>
    <row r="370" spans="1:23" x14ac:dyDescent="0.2">
      <c r="A370" s="6" t="s">
        <v>328</v>
      </c>
      <c r="B370" s="3">
        <v>335</v>
      </c>
      <c r="C370" s="35" t="s">
        <v>33</v>
      </c>
      <c r="D370" s="26">
        <v>409190.12</v>
      </c>
      <c r="E370" s="6"/>
      <c r="F370" s="37">
        <v>58075</v>
      </c>
      <c r="G370" s="26"/>
      <c r="H370" s="37" t="s">
        <v>82</v>
      </c>
      <c r="J370" s="38">
        <v>-5</v>
      </c>
      <c r="K370" s="6"/>
      <c r="L370" s="26">
        <v>5991</v>
      </c>
      <c r="M370" s="32"/>
      <c r="N370" s="39">
        <v>1.46</v>
      </c>
      <c r="O370" s="6"/>
      <c r="P370" s="7"/>
      <c r="Q370" s="7"/>
      <c r="R370" s="7"/>
      <c r="S370" s="7"/>
      <c r="T370" s="6"/>
      <c r="U370" s="6"/>
      <c r="V370" s="6"/>
      <c r="W370" s="6"/>
    </row>
    <row r="371" spans="1:23" x14ac:dyDescent="0.2">
      <c r="A371" s="6" t="s">
        <v>328</v>
      </c>
      <c r="B371" s="3">
        <v>336</v>
      </c>
      <c r="C371" s="4" t="s">
        <v>83</v>
      </c>
      <c r="D371" s="26">
        <v>1008338.91</v>
      </c>
      <c r="E371" s="6"/>
      <c r="F371" s="37">
        <v>58075</v>
      </c>
      <c r="G371" s="26"/>
      <c r="H371" s="37" t="s">
        <v>26</v>
      </c>
      <c r="J371" s="38">
        <v>-5</v>
      </c>
      <c r="K371" s="6"/>
      <c r="L371" s="26">
        <v>19983</v>
      </c>
      <c r="M371" s="32"/>
      <c r="N371" s="39">
        <v>1.98</v>
      </c>
      <c r="O371" s="6"/>
      <c r="P371" s="7"/>
      <c r="Q371" s="7"/>
      <c r="R371" s="7"/>
      <c r="S371" s="7"/>
      <c r="T371" s="6"/>
      <c r="U371" s="6"/>
      <c r="V371" s="6"/>
      <c r="W371" s="6"/>
    </row>
    <row r="372" spans="1:23" x14ac:dyDescent="0.2">
      <c r="C372" s="70" t="s">
        <v>131</v>
      </c>
      <c r="D372" s="27">
        <f>SUM(D364:D371)</f>
        <v>144206985.78999999</v>
      </c>
      <c r="E372" s="40"/>
      <c r="F372" s="71"/>
      <c r="G372" s="26"/>
      <c r="J372" s="66"/>
      <c r="K372" s="40"/>
      <c r="L372" s="27">
        <f>SUM(L364:L371)</f>
        <v>2654482</v>
      </c>
      <c r="M372" s="32"/>
      <c r="N372" s="33">
        <v>1.84</v>
      </c>
      <c r="O372" s="6"/>
      <c r="P372" s="7"/>
      <c r="Q372" s="7"/>
      <c r="R372" s="7"/>
      <c r="S372" s="7"/>
      <c r="T372" s="6"/>
      <c r="U372" s="6"/>
      <c r="V372" s="6"/>
      <c r="W372" s="6"/>
    </row>
    <row r="373" spans="1:23" x14ac:dyDescent="0.2">
      <c r="E373" s="6"/>
      <c r="F373" s="44"/>
      <c r="G373" s="28"/>
      <c r="J373" s="66"/>
      <c r="K373" s="6"/>
      <c r="L373" s="28"/>
      <c r="M373" s="32"/>
      <c r="N373" s="33"/>
      <c r="O373" s="6"/>
      <c r="P373" s="7"/>
      <c r="Q373" s="7"/>
      <c r="R373" s="7"/>
      <c r="S373" s="7"/>
      <c r="T373" s="6"/>
      <c r="U373" s="6"/>
      <c r="V373" s="6"/>
      <c r="W373" s="6"/>
    </row>
    <row r="374" spans="1:23" x14ac:dyDescent="0.2">
      <c r="C374" s="86" t="s">
        <v>132</v>
      </c>
      <c r="E374" s="6"/>
      <c r="F374" s="44"/>
      <c r="G374" s="28"/>
      <c r="J374" s="66"/>
      <c r="K374" s="6"/>
      <c r="L374" s="28"/>
      <c r="M374" s="32"/>
      <c r="N374" s="33"/>
      <c r="O374" s="6"/>
      <c r="P374" s="7"/>
      <c r="Q374" s="7"/>
      <c r="R374" s="7"/>
      <c r="S374" s="7"/>
      <c r="T374" s="6"/>
      <c r="U374" s="6"/>
      <c r="V374" s="6"/>
      <c r="W374" s="6"/>
    </row>
    <row r="375" spans="1:23" x14ac:dyDescent="0.2">
      <c r="A375" s="6" t="s">
        <v>328</v>
      </c>
      <c r="B375" s="3">
        <v>331</v>
      </c>
      <c r="C375" s="35" t="s">
        <v>25</v>
      </c>
      <c r="D375" s="26">
        <v>401422.23</v>
      </c>
      <c r="E375" s="6"/>
      <c r="F375" s="37">
        <v>51501</v>
      </c>
      <c r="G375" s="26"/>
      <c r="H375" s="37" t="s">
        <v>26</v>
      </c>
      <c r="J375" s="38">
        <v>-3</v>
      </c>
      <c r="K375" s="6"/>
      <c r="L375" s="26">
        <v>8615</v>
      </c>
      <c r="M375" s="32"/>
      <c r="N375" s="39">
        <v>2.15</v>
      </c>
      <c r="O375" s="6"/>
      <c r="P375" s="7"/>
      <c r="Q375" s="7"/>
      <c r="R375" s="7"/>
      <c r="S375" s="7"/>
      <c r="T375" s="6"/>
      <c r="U375" s="6"/>
      <c r="V375" s="6"/>
      <c r="W375" s="6"/>
    </row>
    <row r="376" spans="1:23" x14ac:dyDescent="0.2">
      <c r="A376" s="6" t="s">
        <v>328</v>
      </c>
      <c r="B376" s="3">
        <v>332</v>
      </c>
      <c r="C376" s="4" t="s">
        <v>77</v>
      </c>
      <c r="D376" s="26">
        <v>103180.88</v>
      </c>
      <c r="E376" s="6"/>
      <c r="F376" s="37">
        <v>51501</v>
      </c>
      <c r="G376" s="26"/>
      <c r="H376" s="37" t="s">
        <v>78</v>
      </c>
      <c r="J376" s="38">
        <v>-2</v>
      </c>
      <c r="K376" s="6"/>
      <c r="L376" s="26">
        <v>2101</v>
      </c>
      <c r="M376" s="32"/>
      <c r="N376" s="39">
        <v>2.04</v>
      </c>
      <c r="O376" s="6"/>
      <c r="P376" s="7"/>
      <c r="Q376" s="7"/>
      <c r="R376" s="7"/>
      <c r="S376" s="7"/>
      <c r="T376" s="6"/>
      <c r="U376" s="6"/>
      <c r="V376" s="6"/>
      <c r="W376" s="6"/>
    </row>
    <row r="377" spans="1:23" x14ac:dyDescent="0.2">
      <c r="A377" s="6" t="s">
        <v>328</v>
      </c>
      <c r="B377" s="3">
        <v>333</v>
      </c>
      <c r="C377" s="4" t="s">
        <v>79</v>
      </c>
      <c r="D377" s="26">
        <v>494000.19</v>
      </c>
      <c r="E377" s="6"/>
      <c r="F377" s="37">
        <v>51501</v>
      </c>
      <c r="G377" s="26"/>
      <c r="H377" s="37" t="s">
        <v>80</v>
      </c>
      <c r="J377" s="38">
        <v>-7</v>
      </c>
      <c r="K377" s="6"/>
      <c r="L377" s="26">
        <v>11188</v>
      </c>
      <c r="M377" s="32"/>
      <c r="N377" s="39">
        <v>2.2599999999999998</v>
      </c>
      <c r="O377" s="6"/>
      <c r="P377" s="7"/>
      <c r="Q377" s="7"/>
      <c r="R377" s="7"/>
      <c r="S377" s="7"/>
      <c r="T377" s="6"/>
      <c r="U377" s="6"/>
      <c r="V377" s="6"/>
      <c r="W377" s="6"/>
    </row>
    <row r="378" spans="1:23" x14ac:dyDescent="0.2">
      <c r="A378" s="6" t="s">
        <v>328</v>
      </c>
      <c r="B378" s="3">
        <v>334</v>
      </c>
      <c r="C378" s="4" t="s">
        <v>31</v>
      </c>
      <c r="D378" s="26">
        <v>166340.78</v>
      </c>
      <c r="E378" s="6"/>
      <c r="F378" s="37">
        <v>51501</v>
      </c>
      <c r="G378" s="26"/>
      <c r="H378" s="37" t="s">
        <v>81</v>
      </c>
      <c r="J378" s="38">
        <v>-6</v>
      </c>
      <c r="K378" s="6"/>
      <c r="L378" s="26">
        <v>4368</v>
      </c>
      <c r="M378" s="32"/>
      <c r="N378" s="39">
        <v>2.63</v>
      </c>
      <c r="O378" s="6"/>
      <c r="P378" s="7"/>
      <c r="Q378" s="7"/>
      <c r="R378" s="7"/>
      <c r="S378" s="7"/>
      <c r="T378" s="6"/>
      <c r="U378" s="6"/>
      <c r="V378" s="6"/>
      <c r="W378" s="6"/>
    </row>
    <row r="379" spans="1:23" x14ac:dyDescent="0.2">
      <c r="A379" s="6" t="s">
        <v>328</v>
      </c>
      <c r="B379" s="3">
        <v>335</v>
      </c>
      <c r="C379" s="35" t="s">
        <v>33</v>
      </c>
      <c r="D379" s="26">
        <v>20313.04</v>
      </c>
      <c r="E379" s="6"/>
      <c r="F379" s="37">
        <v>51501</v>
      </c>
      <c r="G379" s="26"/>
      <c r="H379" s="37" t="s">
        <v>82</v>
      </c>
      <c r="J379" s="38">
        <v>-2</v>
      </c>
      <c r="K379" s="6"/>
      <c r="L379" s="26">
        <v>466</v>
      </c>
      <c r="M379" s="32"/>
      <c r="N379" s="39">
        <v>2.29</v>
      </c>
      <c r="O379" s="6"/>
      <c r="P379" s="7"/>
      <c r="Q379" s="7"/>
      <c r="R379" s="7"/>
      <c r="S379" s="7"/>
      <c r="T379" s="6"/>
      <c r="U379" s="6"/>
      <c r="V379" s="6"/>
      <c r="W379" s="6"/>
    </row>
    <row r="380" spans="1:23" x14ac:dyDescent="0.2">
      <c r="C380" s="70" t="s">
        <v>133</v>
      </c>
      <c r="D380" s="27">
        <f>SUM(D375:D379)</f>
        <v>1185257.1200000001</v>
      </c>
      <c r="E380" s="40"/>
      <c r="F380" s="71"/>
      <c r="G380" s="26"/>
      <c r="J380" s="66"/>
      <c r="K380" s="40"/>
      <c r="L380" s="27">
        <f>SUM(L375:L379)</f>
        <v>26738</v>
      </c>
      <c r="M380" s="32"/>
      <c r="N380" s="33">
        <v>2.2599999999999998</v>
      </c>
      <c r="O380" s="6"/>
      <c r="P380" s="7"/>
      <c r="Q380" s="7"/>
      <c r="R380" s="7"/>
      <c r="S380" s="7"/>
      <c r="T380" s="6"/>
      <c r="U380" s="6"/>
      <c r="V380" s="6"/>
      <c r="W380" s="6"/>
    </row>
    <row r="381" spans="1:23" x14ac:dyDescent="0.2">
      <c r="E381" s="6"/>
      <c r="F381" s="44"/>
      <c r="G381" s="28"/>
      <c r="J381" s="66"/>
      <c r="K381" s="6"/>
      <c r="L381" s="28"/>
      <c r="M381" s="32"/>
      <c r="N381" s="33"/>
      <c r="O381" s="6"/>
      <c r="P381" s="7"/>
      <c r="Q381" s="7"/>
      <c r="R381" s="7"/>
      <c r="S381" s="7"/>
      <c r="T381" s="6"/>
      <c r="U381" s="6"/>
      <c r="V381" s="6"/>
      <c r="W381" s="6"/>
    </row>
    <row r="382" spans="1:23" x14ac:dyDescent="0.2">
      <c r="C382" s="86" t="s">
        <v>134</v>
      </c>
      <c r="E382" s="6"/>
      <c r="F382" s="44"/>
      <c r="G382" s="28"/>
      <c r="J382" s="66"/>
      <c r="K382" s="6"/>
      <c r="L382" s="28"/>
      <c r="M382" s="32"/>
      <c r="N382" s="33"/>
      <c r="O382" s="6"/>
      <c r="P382" s="7"/>
      <c r="Q382" s="7"/>
      <c r="R382" s="7"/>
      <c r="S382" s="7"/>
      <c r="T382" s="6"/>
      <c r="U382" s="6"/>
      <c r="V382" s="6"/>
      <c r="W382" s="6"/>
    </row>
    <row r="383" spans="1:23" x14ac:dyDescent="0.2">
      <c r="A383" s="6" t="s">
        <v>328</v>
      </c>
      <c r="B383" s="3">
        <v>331</v>
      </c>
      <c r="C383" s="35" t="s">
        <v>25</v>
      </c>
      <c r="D383" s="26">
        <v>111683.12</v>
      </c>
      <c r="E383" s="6"/>
      <c r="F383" s="37">
        <v>42735</v>
      </c>
      <c r="G383" s="26"/>
      <c r="H383" s="37" t="s">
        <v>26</v>
      </c>
      <c r="J383" s="38">
        <v>0</v>
      </c>
      <c r="K383" s="6"/>
      <c r="L383" s="26">
        <v>4925</v>
      </c>
      <c r="M383" s="32"/>
      <c r="N383" s="39">
        <v>4.41</v>
      </c>
      <c r="O383" s="6"/>
      <c r="P383" s="7"/>
      <c r="Q383" s="7"/>
      <c r="R383" s="7"/>
      <c r="S383" s="7"/>
      <c r="T383" s="6"/>
      <c r="U383" s="6"/>
      <c r="V383" s="6"/>
      <c r="W383" s="6"/>
    </row>
    <row r="384" spans="1:23" x14ac:dyDescent="0.2">
      <c r="A384" s="6" t="s">
        <v>328</v>
      </c>
      <c r="B384" s="3">
        <v>332</v>
      </c>
      <c r="C384" s="4" t="s">
        <v>77</v>
      </c>
      <c r="D384" s="26">
        <v>906296.78</v>
      </c>
      <c r="E384" s="6"/>
      <c r="F384" s="37">
        <v>42735</v>
      </c>
      <c r="G384" s="26"/>
      <c r="H384" s="37" t="s">
        <v>78</v>
      </c>
      <c r="J384" s="38">
        <v>0</v>
      </c>
      <c r="K384" s="6"/>
      <c r="L384" s="26">
        <v>39745</v>
      </c>
      <c r="M384" s="32"/>
      <c r="N384" s="39">
        <v>4.3899999999999997</v>
      </c>
      <c r="O384" s="6"/>
      <c r="P384" s="7"/>
      <c r="Q384" s="7"/>
      <c r="R384" s="7"/>
      <c r="S384" s="7"/>
      <c r="T384" s="6"/>
      <c r="U384" s="6"/>
      <c r="V384" s="6"/>
      <c r="W384" s="6"/>
    </row>
    <row r="385" spans="1:23" x14ac:dyDescent="0.2">
      <c r="A385" s="6" t="s">
        <v>328</v>
      </c>
      <c r="B385" s="3">
        <v>333</v>
      </c>
      <c r="C385" s="4" t="s">
        <v>79</v>
      </c>
      <c r="D385" s="26">
        <v>104470.11</v>
      </c>
      <c r="E385" s="6"/>
      <c r="F385" s="37">
        <v>42735</v>
      </c>
      <c r="G385" s="26"/>
      <c r="H385" s="37" t="s">
        <v>80</v>
      </c>
      <c r="J385" s="38">
        <v>0</v>
      </c>
      <c r="K385" s="6"/>
      <c r="L385" s="26">
        <v>9506</v>
      </c>
      <c r="M385" s="32"/>
      <c r="N385" s="39">
        <v>9.1</v>
      </c>
      <c r="O385" s="6"/>
      <c r="P385" s="7"/>
      <c r="Q385" s="7"/>
      <c r="R385" s="7"/>
      <c r="S385" s="7"/>
      <c r="T385" s="6"/>
      <c r="U385" s="6"/>
      <c r="V385" s="6"/>
      <c r="W385" s="6"/>
    </row>
    <row r="386" spans="1:23" x14ac:dyDescent="0.2">
      <c r="A386" s="6" t="s">
        <v>328</v>
      </c>
      <c r="B386" s="3">
        <v>334</v>
      </c>
      <c r="C386" s="4" t="s">
        <v>31</v>
      </c>
      <c r="D386" s="26">
        <v>1369981.99</v>
      </c>
      <c r="E386" s="6"/>
      <c r="F386" s="37">
        <v>42735</v>
      </c>
      <c r="G386" s="26"/>
      <c r="H386" s="37" t="s">
        <v>81</v>
      </c>
      <c r="J386" s="38">
        <v>0</v>
      </c>
      <c r="K386" s="6"/>
      <c r="L386" s="26">
        <v>68319</v>
      </c>
      <c r="M386" s="32"/>
      <c r="N386" s="39">
        <v>4.99</v>
      </c>
      <c r="O386" s="6"/>
      <c r="P386" s="7"/>
      <c r="Q386" s="7"/>
      <c r="R386" s="7"/>
      <c r="S386" s="7"/>
      <c r="T386" s="6"/>
      <c r="U386" s="6"/>
      <c r="V386" s="6"/>
      <c r="W386" s="6"/>
    </row>
    <row r="387" spans="1:23" x14ac:dyDescent="0.2">
      <c r="A387" s="6" t="s">
        <v>328</v>
      </c>
      <c r="B387" s="3">
        <v>336</v>
      </c>
      <c r="C387" s="4" t="s">
        <v>83</v>
      </c>
      <c r="D387" s="26">
        <v>309737.93</v>
      </c>
      <c r="E387" s="6"/>
      <c r="F387" s="37">
        <v>42735</v>
      </c>
      <c r="G387" s="26"/>
      <c r="H387" s="37" t="s">
        <v>26</v>
      </c>
      <c r="J387" s="38">
        <v>0</v>
      </c>
      <c r="K387" s="6"/>
      <c r="L387" s="26">
        <v>14744</v>
      </c>
      <c r="M387" s="32"/>
      <c r="N387" s="39">
        <v>4.76</v>
      </c>
      <c r="O387" s="6"/>
      <c r="P387" s="7"/>
      <c r="Q387" s="7"/>
      <c r="R387" s="7"/>
      <c r="S387" s="7"/>
      <c r="T387" s="6"/>
      <c r="U387" s="6"/>
      <c r="V387" s="6"/>
      <c r="W387" s="6"/>
    </row>
    <row r="388" spans="1:23" x14ac:dyDescent="0.2">
      <c r="C388" s="70" t="s">
        <v>135</v>
      </c>
      <c r="D388" s="27">
        <f>SUM(D383:D387)</f>
        <v>2802169.93</v>
      </c>
      <c r="E388" s="40"/>
      <c r="F388" s="71"/>
      <c r="G388" s="26"/>
      <c r="J388" s="66"/>
      <c r="K388" s="40"/>
      <c r="L388" s="27">
        <f>SUM(L383:L387)</f>
        <v>137239</v>
      </c>
      <c r="M388" s="32"/>
      <c r="N388" s="33">
        <v>4.9000000000000004</v>
      </c>
      <c r="O388" s="6"/>
      <c r="P388" s="7"/>
      <c r="Q388" s="7"/>
      <c r="R388" s="7"/>
      <c r="S388" s="7"/>
      <c r="T388" s="6"/>
      <c r="U388" s="6"/>
      <c r="V388" s="6"/>
      <c r="W388" s="6"/>
    </row>
    <row r="389" spans="1:23" x14ac:dyDescent="0.2">
      <c r="D389" s="26"/>
      <c r="E389" s="6"/>
      <c r="F389" s="71"/>
      <c r="G389" s="26"/>
      <c r="J389" s="66"/>
      <c r="K389" s="6"/>
      <c r="L389" s="28"/>
      <c r="M389" s="32"/>
      <c r="N389" s="33"/>
      <c r="O389" s="6"/>
      <c r="P389" s="7"/>
      <c r="Q389" s="7"/>
      <c r="R389" s="7"/>
      <c r="S389" s="7"/>
      <c r="T389" s="6"/>
      <c r="U389" s="6"/>
      <c r="V389" s="6"/>
      <c r="W389" s="6"/>
    </row>
    <row r="390" spans="1:23" x14ac:dyDescent="0.2">
      <c r="C390" s="86" t="s">
        <v>136</v>
      </c>
      <c r="D390" s="26"/>
      <c r="E390" s="6"/>
      <c r="F390" s="71"/>
      <c r="G390" s="26"/>
      <c r="J390" s="66"/>
      <c r="K390" s="6"/>
      <c r="L390" s="28"/>
      <c r="M390" s="32"/>
      <c r="N390" s="33"/>
      <c r="O390" s="6"/>
      <c r="P390" s="7"/>
      <c r="Q390" s="7"/>
      <c r="R390" s="7"/>
      <c r="S390" s="7"/>
      <c r="T390" s="6"/>
      <c r="U390" s="6"/>
      <c r="V390" s="6"/>
      <c r="W390" s="6"/>
    </row>
    <row r="391" spans="1:23" x14ac:dyDescent="0.2">
      <c r="A391" s="6" t="s">
        <v>328</v>
      </c>
      <c r="B391" s="3">
        <v>331</v>
      </c>
      <c r="C391" s="35" t="s">
        <v>25</v>
      </c>
      <c r="D391" s="26">
        <v>365872.2</v>
      </c>
      <c r="E391" s="6"/>
      <c r="F391" s="37">
        <v>44196</v>
      </c>
      <c r="G391" s="26"/>
      <c r="H391" s="37" t="s">
        <v>26</v>
      </c>
      <c r="J391" s="38">
        <v>-1</v>
      </c>
      <c r="K391" s="6"/>
      <c r="L391" s="26">
        <v>12992</v>
      </c>
      <c r="M391" s="32"/>
      <c r="N391" s="39">
        <v>3.55</v>
      </c>
      <c r="O391" s="6"/>
      <c r="P391" s="7"/>
      <c r="Q391" s="7"/>
      <c r="R391" s="7"/>
      <c r="S391" s="7"/>
      <c r="T391" s="6"/>
      <c r="U391" s="6"/>
      <c r="V391" s="6"/>
      <c r="W391" s="6"/>
    </row>
    <row r="392" spans="1:23" x14ac:dyDescent="0.2">
      <c r="A392" s="6" t="s">
        <v>328</v>
      </c>
      <c r="B392" s="3">
        <v>332</v>
      </c>
      <c r="C392" s="4" t="s">
        <v>77</v>
      </c>
      <c r="D392" s="26">
        <v>1349377.37</v>
      </c>
      <c r="E392" s="6"/>
      <c r="F392" s="37">
        <v>44196</v>
      </c>
      <c r="G392" s="26"/>
      <c r="H392" s="37" t="s">
        <v>78</v>
      </c>
      <c r="J392" s="38">
        <v>-1</v>
      </c>
      <c r="K392" s="6"/>
      <c r="L392" s="26">
        <v>52681</v>
      </c>
      <c r="M392" s="32"/>
      <c r="N392" s="39">
        <v>3.9</v>
      </c>
      <c r="O392" s="6"/>
      <c r="P392" s="7"/>
      <c r="Q392" s="7"/>
      <c r="R392" s="7"/>
      <c r="S392" s="7"/>
      <c r="T392" s="6"/>
      <c r="U392" s="6"/>
      <c r="V392" s="6"/>
      <c r="W392" s="6"/>
    </row>
    <row r="393" spans="1:23" x14ac:dyDescent="0.2">
      <c r="A393" s="6" t="s">
        <v>328</v>
      </c>
      <c r="B393" s="3">
        <v>333</v>
      </c>
      <c r="C393" s="4" t="s">
        <v>79</v>
      </c>
      <c r="D393" s="26">
        <v>897363.39</v>
      </c>
      <c r="E393" s="6"/>
      <c r="F393" s="37">
        <v>44196</v>
      </c>
      <c r="G393" s="26"/>
      <c r="H393" s="37" t="s">
        <v>80</v>
      </c>
      <c r="J393" s="38">
        <v>-1</v>
      </c>
      <c r="K393" s="6"/>
      <c r="L393" s="26">
        <v>37139</v>
      </c>
      <c r="M393" s="32"/>
      <c r="N393" s="39">
        <v>4.1399999999999997</v>
      </c>
      <c r="O393" s="6"/>
      <c r="P393" s="7"/>
      <c r="Q393" s="7"/>
      <c r="R393" s="7"/>
      <c r="S393" s="7"/>
      <c r="T393" s="6"/>
      <c r="U393" s="6"/>
      <c r="V393" s="6"/>
      <c r="W393" s="6"/>
    </row>
    <row r="394" spans="1:23" x14ac:dyDescent="0.2">
      <c r="A394" s="6" t="s">
        <v>328</v>
      </c>
      <c r="B394" s="3">
        <v>334</v>
      </c>
      <c r="C394" s="4" t="s">
        <v>31</v>
      </c>
      <c r="D394" s="26">
        <v>250631.27</v>
      </c>
      <c r="E394" s="6"/>
      <c r="F394" s="37">
        <v>44196</v>
      </c>
      <c r="G394" s="26"/>
      <c r="H394" s="37" t="s">
        <v>81</v>
      </c>
      <c r="J394" s="38">
        <v>-1</v>
      </c>
      <c r="K394" s="6"/>
      <c r="L394" s="26">
        <v>24445</v>
      </c>
      <c r="M394" s="32"/>
      <c r="N394" s="39">
        <v>9.75</v>
      </c>
      <c r="O394" s="6"/>
      <c r="P394" s="7"/>
      <c r="Q394" s="7"/>
      <c r="R394" s="7"/>
      <c r="S394" s="7"/>
      <c r="T394" s="6"/>
      <c r="U394" s="6"/>
      <c r="V394" s="6"/>
      <c r="W394" s="6"/>
    </row>
    <row r="395" spans="1:23" x14ac:dyDescent="0.2">
      <c r="A395" s="6" t="s">
        <v>328</v>
      </c>
      <c r="B395" s="3">
        <v>335</v>
      </c>
      <c r="C395" s="35" t="s">
        <v>33</v>
      </c>
      <c r="D395" s="26">
        <v>21962.29</v>
      </c>
      <c r="E395" s="6"/>
      <c r="F395" s="37">
        <v>44196</v>
      </c>
      <c r="G395" s="26"/>
      <c r="H395" s="37" t="s">
        <v>82</v>
      </c>
      <c r="J395" s="38">
        <v>0</v>
      </c>
      <c r="K395" s="6"/>
      <c r="L395" s="26">
        <v>871</v>
      </c>
      <c r="M395" s="32"/>
      <c r="N395" s="39">
        <v>3.97</v>
      </c>
      <c r="O395" s="6"/>
      <c r="P395" s="7"/>
      <c r="Q395" s="7"/>
      <c r="R395" s="7"/>
      <c r="S395" s="7"/>
      <c r="T395" s="6"/>
      <c r="U395" s="6"/>
      <c r="V395" s="6"/>
      <c r="W395" s="6"/>
    </row>
    <row r="396" spans="1:23" x14ac:dyDescent="0.2">
      <c r="A396" s="6" t="s">
        <v>328</v>
      </c>
      <c r="B396" s="3">
        <v>336</v>
      </c>
      <c r="C396" s="4" t="s">
        <v>83</v>
      </c>
      <c r="D396" s="26">
        <v>39697.96</v>
      </c>
      <c r="E396" s="6"/>
      <c r="F396" s="37">
        <v>44196</v>
      </c>
      <c r="G396" s="26"/>
      <c r="H396" s="37" t="s">
        <v>26</v>
      </c>
      <c r="J396" s="38">
        <v>-1</v>
      </c>
      <c r="K396" s="6"/>
      <c r="L396" s="26">
        <v>1729</v>
      </c>
      <c r="M396" s="32"/>
      <c r="N396" s="39">
        <v>4.3600000000000003</v>
      </c>
      <c r="O396" s="6"/>
      <c r="P396" s="7"/>
      <c r="Q396" s="7"/>
      <c r="R396" s="7"/>
      <c r="S396" s="7"/>
      <c r="T396" s="6"/>
      <c r="U396" s="6"/>
      <c r="V396" s="6"/>
      <c r="W396" s="6"/>
    </row>
    <row r="397" spans="1:23" x14ac:dyDescent="0.2">
      <c r="C397" s="70" t="s">
        <v>137</v>
      </c>
      <c r="D397" s="27">
        <f>SUM(D391:D396)</f>
        <v>2924904.48</v>
      </c>
      <c r="E397" s="40"/>
      <c r="F397" s="71"/>
      <c r="G397" s="26"/>
      <c r="J397" s="66"/>
      <c r="K397" s="40"/>
      <c r="L397" s="27">
        <f>SUM(L391:L396)</f>
        <v>129857</v>
      </c>
      <c r="M397" s="32"/>
      <c r="N397" s="33">
        <v>4.4400000000000004</v>
      </c>
      <c r="O397" s="6"/>
      <c r="P397" s="7"/>
      <c r="Q397" s="7"/>
      <c r="R397" s="7"/>
      <c r="S397" s="7"/>
      <c r="T397" s="6"/>
      <c r="U397" s="6"/>
      <c r="V397" s="6"/>
      <c r="W397" s="6"/>
    </row>
    <row r="398" spans="1:23" x14ac:dyDescent="0.2">
      <c r="E398" s="6"/>
      <c r="F398" s="44"/>
      <c r="G398" s="28"/>
      <c r="J398" s="66"/>
      <c r="K398" s="6"/>
      <c r="L398" s="28"/>
      <c r="M398" s="32"/>
      <c r="N398" s="33"/>
      <c r="O398" s="6"/>
      <c r="P398" s="7"/>
      <c r="Q398" s="7"/>
      <c r="R398" s="7"/>
      <c r="S398" s="7"/>
      <c r="T398" s="6"/>
      <c r="U398" s="6"/>
      <c r="V398" s="6"/>
      <c r="W398" s="6"/>
    </row>
    <row r="399" spans="1:23" x14ac:dyDescent="0.2">
      <c r="C399" s="86" t="s">
        <v>138</v>
      </c>
      <c r="E399" s="6"/>
      <c r="F399" s="44"/>
      <c r="G399" s="28"/>
      <c r="J399" s="66"/>
      <c r="K399" s="6"/>
      <c r="L399" s="28"/>
      <c r="M399" s="32"/>
      <c r="N399" s="33"/>
      <c r="O399" s="6"/>
      <c r="P399" s="7"/>
      <c r="Q399" s="7"/>
      <c r="R399" s="7"/>
      <c r="S399" s="7"/>
      <c r="T399" s="6"/>
      <c r="U399" s="6"/>
      <c r="V399" s="6"/>
      <c r="W399" s="6"/>
    </row>
    <row r="400" spans="1:23" x14ac:dyDescent="0.2">
      <c r="A400" s="6" t="s">
        <v>328</v>
      </c>
      <c r="B400" s="3">
        <v>330.2</v>
      </c>
      <c r="C400" s="4" t="s">
        <v>23</v>
      </c>
      <c r="D400" s="26">
        <v>761579.86</v>
      </c>
      <c r="E400" s="6"/>
      <c r="F400" s="37">
        <v>58075</v>
      </c>
      <c r="G400" s="26"/>
      <c r="H400" s="37" t="s">
        <v>24</v>
      </c>
      <c r="J400" s="38">
        <v>0</v>
      </c>
      <c r="K400" s="6"/>
      <c r="L400" s="26">
        <v>6242</v>
      </c>
      <c r="M400" s="32"/>
      <c r="N400" s="39">
        <v>0.82</v>
      </c>
      <c r="O400" s="6"/>
      <c r="P400" s="7"/>
      <c r="Q400" s="7"/>
      <c r="R400" s="7"/>
      <c r="S400" s="7"/>
      <c r="T400" s="6"/>
      <c r="U400" s="6"/>
      <c r="V400" s="6"/>
      <c r="W400" s="6"/>
    </row>
    <row r="401" spans="1:23" x14ac:dyDescent="0.2">
      <c r="A401" s="6" t="s">
        <v>328</v>
      </c>
      <c r="B401" s="3">
        <v>331</v>
      </c>
      <c r="C401" s="35" t="s">
        <v>25</v>
      </c>
      <c r="D401" s="26">
        <v>7641824.75</v>
      </c>
      <c r="E401" s="6"/>
      <c r="F401" s="37">
        <v>58075</v>
      </c>
      <c r="G401" s="26"/>
      <c r="H401" s="37" t="s">
        <v>26</v>
      </c>
      <c r="J401" s="38">
        <v>-6</v>
      </c>
      <c r="K401" s="6"/>
      <c r="L401" s="26">
        <v>122411</v>
      </c>
      <c r="M401" s="32"/>
      <c r="N401" s="39">
        <v>1.6</v>
      </c>
      <c r="O401" s="6"/>
      <c r="P401" s="7"/>
      <c r="Q401" s="7"/>
      <c r="R401" s="7"/>
      <c r="S401" s="7"/>
      <c r="T401" s="6"/>
      <c r="U401" s="6"/>
      <c r="V401" s="6"/>
      <c r="W401" s="6"/>
    </row>
    <row r="402" spans="1:23" x14ac:dyDescent="0.2">
      <c r="A402" s="6" t="s">
        <v>328</v>
      </c>
      <c r="B402" s="3">
        <v>332</v>
      </c>
      <c r="C402" s="4" t="s">
        <v>77</v>
      </c>
      <c r="D402" s="26">
        <v>36705619.020000003</v>
      </c>
      <c r="E402" s="6"/>
      <c r="F402" s="37">
        <v>58075</v>
      </c>
      <c r="G402" s="26"/>
      <c r="H402" s="37" t="s">
        <v>78</v>
      </c>
      <c r="J402" s="38">
        <v>-8</v>
      </c>
      <c r="K402" s="6"/>
      <c r="L402" s="26">
        <v>515384</v>
      </c>
      <c r="M402" s="32"/>
      <c r="N402" s="39">
        <v>1.4</v>
      </c>
      <c r="O402" s="6"/>
      <c r="P402" s="7"/>
      <c r="Q402" s="7"/>
      <c r="R402" s="7"/>
      <c r="S402" s="7"/>
      <c r="T402" s="6"/>
      <c r="U402" s="6"/>
      <c r="V402" s="6"/>
      <c r="W402" s="6"/>
    </row>
    <row r="403" spans="1:23" x14ac:dyDescent="0.2">
      <c r="A403" s="6" t="s">
        <v>328</v>
      </c>
      <c r="B403" s="3">
        <v>333</v>
      </c>
      <c r="C403" s="4" t="s">
        <v>79</v>
      </c>
      <c r="D403" s="26">
        <v>10568732.390000001</v>
      </c>
      <c r="E403" s="6"/>
      <c r="F403" s="37">
        <v>58075</v>
      </c>
      <c r="G403" s="26"/>
      <c r="H403" s="37" t="s">
        <v>80</v>
      </c>
      <c r="J403" s="38">
        <v>-15</v>
      </c>
      <c r="K403" s="6"/>
      <c r="L403" s="26">
        <v>177242</v>
      </c>
      <c r="M403" s="32"/>
      <c r="N403" s="39">
        <v>1.68</v>
      </c>
      <c r="O403" s="6"/>
      <c r="P403" s="7"/>
      <c r="Q403" s="7"/>
      <c r="R403" s="7"/>
      <c r="S403" s="7"/>
      <c r="T403" s="6"/>
      <c r="U403" s="6"/>
      <c r="V403" s="6"/>
      <c r="W403" s="6"/>
    </row>
    <row r="404" spans="1:23" x14ac:dyDescent="0.2">
      <c r="A404" s="6" t="s">
        <v>328</v>
      </c>
      <c r="B404" s="3">
        <v>334</v>
      </c>
      <c r="C404" s="4" t="s">
        <v>31</v>
      </c>
      <c r="D404" s="26">
        <v>3521875.55</v>
      </c>
      <c r="E404" s="6"/>
      <c r="F404" s="37">
        <v>58075</v>
      </c>
      <c r="G404" s="26"/>
      <c r="H404" s="37" t="s">
        <v>81</v>
      </c>
      <c r="J404" s="38">
        <v>-9</v>
      </c>
      <c r="K404" s="6"/>
      <c r="L404" s="26">
        <v>75366</v>
      </c>
      <c r="M404" s="32"/>
      <c r="N404" s="39">
        <v>2.14</v>
      </c>
      <c r="O404" s="6"/>
      <c r="P404" s="7"/>
      <c r="Q404" s="7"/>
      <c r="R404" s="7"/>
      <c r="S404" s="7"/>
      <c r="T404" s="6"/>
      <c r="U404" s="6"/>
      <c r="V404" s="6"/>
      <c r="W404" s="6"/>
    </row>
    <row r="405" spans="1:23" x14ac:dyDescent="0.2">
      <c r="A405" s="6" t="s">
        <v>328</v>
      </c>
      <c r="B405" s="3">
        <v>335</v>
      </c>
      <c r="C405" s="35" t="s">
        <v>33</v>
      </c>
      <c r="D405" s="26">
        <v>534872.6</v>
      </c>
      <c r="E405" s="6"/>
      <c r="F405" s="37">
        <v>58075</v>
      </c>
      <c r="G405" s="26"/>
      <c r="H405" s="37" t="s">
        <v>82</v>
      </c>
      <c r="J405" s="38">
        <v>-5</v>
      </c>
      <c r="K405" s="6"/>
      <c r="L405" s="26">
        <v>7484</v>
      </c>
      <c r="M405" s="32"/>
      <c r="N405" s="39">
        <v>1.4</v>
      </c>
      <c r="O405" s="6"/>
      <c r="P405" s="7"/>
      <c r="Q405" s="7"/>
      <c r="R405" s="7"/>
      <c r="S405" s="7"/>
      <c r="T405" s="6"/>
      <c r="U405" s="6"/>
      <c r="V405" s="6"/>
      <c r="W405" s="6"/>
    </row>
    <row r="406" spans="1:23" x14ac:dyDescent="0.2">
      <c r="A406" s="6" t="s">
        <v>328</v>
      </c>
      <c r="B406" s="3">
        <v>336</v>
      </c>
      <c r="C406" s="4" t="s">
        <v>83</v>
      </c>
      <c r="D406" s="26">
        <v>1433536.86</v>
      </c>
      <c r="E406" s="6"/>
      <c r="F406" s="37">
        <v>58075</v>
      </c>
      <c r="G406" s="26"/>
      <c r="H406" s="37" t="s">
        <v>26</v>
      </c>
      <c r="J406" s="38">
        <v>-5</v>
      </c>
      <c r="K406" s="6"/>
      <c r="L406" s="26">
        <v>25225</v>
      </c>
      <c r="M406" s="32"/>
      <c r="N406" s="39">
        <v>1.76</v>
      </c>
      <c r="O406" s="6"/>
      <c r="P406" s="7"/>
      <c r="Q406" s="7"/>
      <c r="R406" s="7"/>
      <c r="S406" s="7"/>
      <c r="T406" s="6"/>
      <c r="U406" s="6"/>
      <c r="V406" s="6"/>
      <c r="W406" s="6"/>
    </row>
    <row r="407" spans="1:23" x14ac:dyDescent="0.2">
      <c r="C407" s="70" t="s">
        <v>139</v>
      </c>
      <c r="D407" s="27">
        <f>SUM(D400:D406)</f>
        <v>61168041.030000001</v>
      </c>
      <c r="E407" s="40"/>
      <c r="F407" s="71"/>
      <c r="G407" s="26"/>
      <c r="J407" s="66"/>
      <c r="K407" s="40"/>
      <c r="L407" s="27">
        <f>SUM(L400:L406)</f>
        <v>929354</v>
      </c>
      <c r="M407" s="32"/>
      <c r="N407" s="33">
        <v>1.52</v>
      </c>
      <c r="O407" s="6"/>
      <c r="P407" s="7"/>
      <c r="Q407" s="7"/>
      <c r="R407" s="7"/>
      <c r="S407" s="7"/>
      <c r="T407" s="6"/>
      <c r="U407" s="6"/>
      <c r="V407" s="6"/>
      <c r="W407" s="6"/>
    </row>
    <row r="408" spans="1:23" x14ac:dyDescent="0.2">
      <c r="C408" s="6"/>
      <c r="D408" s="7"/>
      <c r="F408" s="6"/>
      <c r="G408" s="4"/>
      <c r="H408" s="4"/>
      <c r="I408" s="4"/>
      <c r="J408" s="89"/>
      <c r="L408" s="28"/>
      <c r="M408" s="74"/>
      <c r="N408" s="33"/>
      <c r="O408" s="6"/>
      <c r="P408" s="7"/>
      <c r="Q408" s="7"/>
      <c r="R408" s="7"/>
      <c r="S408" s="7"/>
      <c r="T408" s="6"/>
      <c r="U408" s="6"/>
      <c r="V408" s="6"/>
      <c r="W408" s="6"/>
    </row>
    <row r="409" spans="1:23" x14ac:dyDescent="0.2">
      <c r="C409" s="4" t="s">
        <v>140</v>
      </c>
      <c r="D409" s="7"/>
      <c r="F409" s="6"/>
      <c r="G409" s="4"/>
      <c r="H409" s="4"/>
      <c r="I409" s="4"/>
      <c r="J409" s="90" t="s">
        <v>319</v>
      </c>
      <c r="L409" s="31">
        <v>1770617</v>
      </c>
      <c r="M409" s="32"/>
      <c r="N409" s="33"/>
      <c r="O409" s="6"/>
      <c r="P409" s="7"/>
      <c r="Q409" s="7"/>
      <c r="R409" s="7"/>
      <c r="S409" s="7"/>
      <c r="T409" s="6"/>
      <c r="U409" s="6"/>
      <c r="V409" s="6"/>
      <c r="W409" s="6"/>
    </row>
    <row r="410" spans="1:23" x14ac:dyDescent="0.2">
      <c r="C410" s="35"/>
      <c r="D410" s="113"/>
      <c r="E410" s="91"/>
      <c r="F410" s="6"/>
      <c r="G410" s="4"/>
      <c r="H410" s="4"/>
      <c r="I410" s="4"/>
      <c r="J410" s="89"/>
      <c r="K410" s="91"/>
      <c r="L410" s="26"/>
      <c r="M410" s="74"/>
      <c r="N410" s="33"/>
      <c r="O410" s="6"/>
      <c r="P410" s="7"/>
      <c r="Q410" s="7"/>
      <c r="R410" s="7"/>
      <c r="S410" s="7"/>
      <c r="T410" s="6"/>
      <c r="U410" s="6"/>
      <c r="V410" s="6"/>
      <c r="W410" s="6"/>
    </row>
    <row r="411" spans="1:23" x14ac:dyDescent="0.2">
      <c r="B411" s="92"/>
      <c r="C411" s="79" t="s">
        <v>141</v>
      </c>
      <c r="D411" s="114">
        <f>+D407+D397+D388+D380+D372+D361+D353+D344+D335+D324+D313+D305+D298+D289+D278+D267+D259+D248+D237+D229+D221+D212+D201+D190+D182+D173+D163</f>
        <v>938122142.83000004</v>
      </c>
      <c r="E411" s="85"/>
      <c r="F411" s="114"/>
      <c r="G411" s="4"/>
      <c r="H411" s="4"/>
      <c r="I411" s="4"/>
      <c r="J411" s="66"/>
      <c r="K411" s="85"/>
      <c r="L411" s="114">
        <f>+L407+L397+L388+L380+L372+L361+L353+L344+L335+L324+L313+L305+L298+L289+L278+L267+L259+L248+L237+L229+L221+L212+L201+L190+L182+L173+L163+L409</f>
        <v>33948744</v>
      </c>
      <c r="M411" s="32"/>
      <c r="N411" s="33">
        <v>3.62</v>
      </c>
      <c r="O411" s="6"/>
      <c r="P411" s="7"/>
      <c r="Q411" s="7"/>
      <c r="R411" s="7"/>
      <c r="S411" s="7"/>
      <c r="T411" s="6"/>
      <c r="U411" s="6"/>
      <c r="V411" s="6"/>
      <c r="W411" s="6"/>
    </row>
    <row r="412" spans="1:23" x14ac:dyDescent="0.2">
      <c r="C412" s="6"/>
      <c r="D412" s="7"/>
      <c r="F412" s="6"/>
      <c r="G412" s="4"/>
      <c r="H412" s="4"/>
      <c r="I412" s="4"/>
      <c r="J412" s="89"/>
      <c r="L412" s="28"/>
      <c r="M412" s="74"/>
      <c r="N412" s="33"/>
      <c r="O412" s="6"/>
      <c r="P412" s="7"/>
      <c r="Q412" s="7"/>
      <c r="R412" s="7"/>
      <c r="S412" s="7"/>
      <c r="T412" s="6"/>
      <c r="U412" s="6"/>
      <c r="V412" s="6"/>
      <c r="W412" s="6"/>
    </row>
    <row r="413" spans="1:23" x14ac:dyDescent="0.2">
      <c r="B413" s="8"/>
      <c r="C413" s="6"/>
      <c r="E413" s="6"/>
      <c r="F413" s="44"/>
      <c r="G413" s="28"/>
      <c r="J413" s="66"/>
      <c r="K413" s="6"/>
      <c r="L413" s="28"/>
      <c r="M413" s="32"/>
      <c r="N413" s="33"/>
      <c r="O413" s="6"/>
      <c r="P413" s="28"/>
      <c r="Q413" s="28"/>
      <c r="R413" s="28"/>
      <c r="S413" s="28"/>
      <c r="T413" s="6"/>
      <c r="U413" s="6"/>
      <c r="V413" s="6"/>
      <c r="W413" s="6"/>
    </row>
    <row r="414" spans="1:23" x14ac:dyDescent="0.2">
      <c r="B414" s="68" t="s">
        <v>142</v>
      </c>
      <c r="C414" s="54"/>
      <c r="E414" s="6"/>
      <c r="F414" s="44"/>
      <c r="G414" s="28"/>
      <c r="J414" s="66"/>
      <c r="K414" s="6"/>
      <c r="L414" s="28"/>
      <c r="M414" s="32"/>
      <c r="N414" s="33"/>
      <c r="O414" s="6"/>
      <c r="P414" s="28"/>
      <c r="Q414" s="28"/>
      <c r="R414" s="28"/>
      <c r="S414" s="28"/>
      <c r="T414" s="6"/>
      <c r="U414" s="6"/>
      <c r="V414" s="6"/>
      <c r="W414" s="6"/>
    </row>
    <row r="415" spans="1:23" x14ac:dyDescent="0.2">
      <c r="B415" s="68"/>
      <c r="C415" s="54"/>
      <c r="E415" s="6"/>
      <c r="F415" s="44"/>
      <c r="G415" s="28"/>
      <c r="J415" s="66"/>
      <c r="K415" s="6"/>
      <c r="L415" s="28"/>
      <c r="M415" s="32"/>
      <c r="N415" s="33"/>
      <c r="O415" s="6"/>
      <c r="P415" s="28"/>
      <c r="Q415" s="28"/>
      <c r="R415" s="28"/>
      <c r="S415" s="28"/>
      <c r="T415" s="6"/>
      <c r="U415" s="6"/>
      <c r="V415" s="6"/>
      <c r="W415" s="6"/>
    </row>
    <row r="416" spans="1:23" x14ac:dyDescent="0.2">
      <c r="B416" s="93"/>
      <c r="C416" s="34" t="s">
        <v>143</v>
      </c>
      <c r="E416" s="6"/>
      <c r="F416" s="44"/>
      <c r="G416" s="28"/>
      <c r="J416" s="66"/>
      <c r="K416" s="6"/>
      <c r="L416" s="28"/>
      <c r="M416" s="32"/>
      <c r="N416" s="33"/>
      <c r="O416" s="6"/>
      <c r="P416" s="28"/>
      <c r="Q416" s="28"/>
      <c r="R416" s="28"/>
      <c r="S416" s="28"/>
      <c r="T416" s="6"/>
      <c r="U416" s="6"/>
      <c r="V416" s="6"/>
      <c r="W416" s="6"/>
    </row>
    <row r="417" spans="2:23" x14ac:dyDescent="0.2">
      <c r="B417" s="8">
        <v>341</v>
      </c>
      <c r="C417" s="35" t="s">
        <v>25</v>
      </c>
      <c r="D417" s="26">
        <v>23262467.969999999</v>
      </c>
      <c r="E417" s="6"/>
      <c r="F417" s="37">
        <v>52596</v>
      </c>
      <c r="G417" s="26"/>
      <c r="H417" s="37" t="s">
        <v>144</v>
      </c>
      <c r="J417" s="38">
        <v>-3</v>
      </c>
      <c r="K417" s="6"/>
      <c r="L417" s="26">
        <v>617223</v>
      </c>
      <c r="M417" s="32"/>
      <c r="N417" s="39">
        <v>2.65</v>
      </c>
      <c r="O417" s="6"/>
      <c r="P417" s="26">
        <v>-7689</v>
      </c>
      <c r="Q417" s="144">
        <v>1386.864393241367</v>
      </c>
      <c r="R417" s="144">
        <f>+V417*P417</f>
        <v>-1710.0064656242575</v>
      </c>
      <c r="S417" s="144">
        <f>SUM(Q417:R417)</f>
        <v>-323.14207238289055</v>
      </c>
      <c r="T417" s="6"/>
      <c r="U417" s="75" t="s">
        <v>316</v>
      </c>
      <c r="V417" s="76">
        <v>0.22239647101368937</v>
      </c>
      <c r="W417" s="6"/>
    </row>
    <row r="418" spans="2:23" x14ac:dyDescent="0.2">
      <c r="B418" s="8">
        <v>342</v>
      </c>
      <c r="C418" s="35" t="s">
        <v>145</v>
      </c>
      <c r="D418" s="26">
        <v>1586175.13</v>
      </c>
      <c r="E418" s="6"/>
      <c r="F418" s="37">
        <v>52596</v>
      </c>
      <c r="G418" s="26"/>
      <c r="H418" s="37" t="s">
        <v>146</v>
      </c>
      <c r="J418" s="38">
        <v>-2</v>
      </c>
      <c r="K418" s="6"/>
      <c r="L418" s="26">
        <v>45600</v>
      </c>
      <c r="M418" s="32"/>
      <c r="N418" s="39">
        <v>2.87</v>
      </c>
      <c r="O418" s="6"/>
      <c r="P418" s="26">
        <v>-573</v>
      </c>
      <c r="Q418" s="144">
        <v>106.52790961555721</v>
      </c>
      <c r="R418" s="144">
        <f t="shared" ref="R418:R422" si="18">+V418*P418</f>
        <v>-127.43317789084401</v>
      </c>
      <c r="S418" s="144">
        <f t="shared" ref="S418:S423" si="19">SUM(Q418:R418)</f>
        <v>-20.905268275286801</v>
      </c>
      <c r="T418" s="6"/>
      <c r="U418" s="75" t="s">
        <v>316</v>
      </c>
      <c r="V418" s="76">
        <v>0.22239647101368937</v>
      </c>
      <c r="W418" s="6"/>
    </row>
    <row r="419" spans="2:23" x14ac:dyDescent="0.2">
      <c r="B419" s="8">
        <v>343</v>
      </c>
      <c r="C419" s="35" t="s">
        <v>147</v>
      </c>
      <c r="D419" s="26">
        <v>191480138.41</v>
      </c>
      <c r="E419" s="6"/>
      <c r="F419" s="37">
        <v>52596</v>
      </c>
      <c r="G419" s="26"/>
      <c r="H419" s="37" t="s">
        <v>148</v>
      </c>
      <c r="J419" s="38">
        <v>-4</v>
      </c>
      <c r="K419" s="6"/>
      <c r="L419" s="26">
        <v>5829987</v>
      </c>
      <c r="M419" s="32"/>
      <c r="N419" s="39">
        <v>3.04</v>
      </c>
      <c r="O419" s="6"/>
      <c r="P419" s="26">
        <v>-69874</v>
      </c>
      <c r="Q419" s="144">
        <v>-134183.57797552252</v>
      </c>
      <c r="R419" s="144">
        <f t="shared" si="18"/>
        <v>-15539.73101561053</v>
      </c>
      <c r="S419" s="144">
        <f t="shared" si="19"/>
        <v>-149723.30899113306</v>
      </c>
      <c r="T419" s="6"/>
      <c r="U419" s="75" t="s">
        <v>316</v>
      </c>
      <c r="V419" s="76">
        <v>0.22239647101368937</v>
      </c>
      <c r="W419" s="6"/>
    </row>
    <row r="420" spans="2:23" x14ac:dyDescent="0.2">
      <c r="B420" s="8">
        <v>344</v>
      </c>
      <c r="C420" s="35" t="s">
        <v>149</v>
      </c>
      <c r="D420" s="26">
        <v>82209665.519999996</v>
      </c>
      <c r="E420" s="6"/>
      <c r="F420" s="37">
        <v>52596</v>
      </c>
      <c r="G420" s="26"/>
      <c r="H420" s="37" t="s">
        <v>146</v>
      </c>
      <c r="J420" s="38">
        <v>-4</v>
      </c>
      <c r="K420" s="6"/>
      <c r="L420" s="26">
        <v>2416032</v>
      </c>
      <c r="M420" s="32"/>
      <c r="N420" s="39">
        <v>2.94</v>
      </c>
      <c r="O420" s="6"/>
      <c r="P420" s="26">
        <v>-29794</v>
      </c>
      <c r="Q420" s="144">
        <v>5601.0551224797664</v>
      </c>
      <c r="R420" s="144">
        <f t="shared" si="18"/>
        <v>-6626.0804573818614</v>
      </c>
      <c r="S420" s="144">
        <f t="shared" si="19"/>
        <v>-1025.025334902095</v>
      </c>
      <c r="T420" s="6"/>
      <c r="U420" s="75" t="s">
        <v>316</v>
      </c>
      <c r="V420" s="76">
        <v>0.22239647101368937</v>
      </c>
      <c r="W420" s="6"/>
    </row>
    <row r="421" spans="2:23" x14ac:dyDescent="0.2">
      <c r="B421" s="8">
        <v>345</v>
      </c>
      <c r="C421" s="4" t="s">
        <v>31</v>
      </c>
      <c r="D421" s="26">
        <v>39186402.659999996</v>
      </c>
      <c r="E421" s="6"/>
      <c r="F421" s="37">
        <v>52596</v>
      </c>
      <c r="G421" s="26"/>
      <c r="H421" s="37" t="s">
        <v>150</v>
      </c>
      <c r="J421" s="38">
        <v>-3</v>
      </c>
      <c r="K421" s="6"/>
      <c r="L421" s="26">
        <v>1053545</v>
      </c>
      <c r="M421" s="32"/>
      <c r="N421" s="39">
        <v>2.69</v>
      </c>
      <c r="O421" s="6"/>
      <c r="P421" s="26">
        <v>-2191</v>
      </c>
      <c r="Q421" s="144">
        <v>-82.064297804051378</v>
      </c>
      <c r="R421" s="144">
        <f t="shared" si="18"/>
        <v>-487.27066799099339</v>
      </c>
      <c r="S421" s="144">
        <f t="shared" si="19"/>
        <v>-569.33496579504481</v>
      </c>
      <c r="T421" s="6"/>
      <c r="U421" s="75" t="s">
        <v>316</v>
      </c>
      <c r="V421" s="76">
        <v>0.22239647101368937</v>
      </c>
      <c r="W421" s="6"/>
    </row>
    <row r="422" spans="2:23" x14ac:dyDescent="0.2">
      <c r="B422" s="8">
        <v>346</v>
      </c>
      <c r="C422" s="35" t="s">
        <v>33</v>
      </c>
      <c r="D422" s="26">
        <v>3234617.2</v>
      </c>
      <c r="E422" s="6"/>
      <c r="F422" s="37">
        <v>52596</v>
      </c>
      <c r="G422" s="26"/>
      <c r="H422" s="37" t="s">
        <v>151</v>
      </c>
      <c r="J422" s="38">
        <v>-1</v>
      </c>
      <c r="K422" s="6"/>
      <c r="L422" s="26">
        <v>86111</v>
      </c>
      <c r="M422" s="32"/>
      <c r="N422" s="39">
        <v>2.66</v>
      </c>
      <c r="O422" s="6"/>
      <c r="P422" s="26">
        <v>-182</v>
      </c>
      <c r="Q422" s="144">
        <v>-406.76314548403786</v>
      </c>
      <c r="R422" s="144">
        <f t="shared" si="18"/>
        <v>-40.476157724491465</v>
      </c>
      <c r="S422" s="144">
        <f t="shared" si="19"/>
        <v>-447.23930320852935</v>
      </c>
      <c r="T422" s="6"/>
      <c r="U422" s="75" t="s">
        <v>316</v>
      </c>
      <c r="V422" s="76">
        <v>0.22239647101368937</v>
      </c>
      <c r="W422" s="6"/>
    </row>
    <row r="423" spans="2:23" x14ac:dyDescent="0.2">
      <c r="B423" s="8"/>
      <c r="C423" s="70" t="s">
        <v>152</v>
      </c>
      <c r="D423" s="27">
        <f>SUM(D417:D422)</f>
        <v>340959466.88999993</v>
      </c>
      <c r="E423" s="40"/>
      <c r="F423" s="71"/>
      <c r="G423" s="26"/>
      <c r="J423" s="66"/>
      <c r="K423" s="40"/>
      <c r="L423" s="27">
        <f>SUM(L417:L422)</f>
        <v>10048498</v>
      </c>
      <c r="M423" s="32"/>
      <c r="N423" s="33">
        <v>2.95</v>
      </c>
      <c r="O423" s="6"/>
      <c r="P423" s="27">
        <f>SUM(P417:P422)</f>
        <v>-110303</v>
      </c>
      <c r="Q423" s="146">
        <v>-127577.95799347393</v>
      </c>
      <c r="R423" s="146">
        <f>SUM(R417:R422)</f>
        <v>-24530.997942222977</v>
      </c>
      <c r="S423" s="146">
        <f t="shared" si="19"/>
        <v>-152108.9559356969</v>
      </c>
      <c r="T423" s="6"/>
      <c r="U423" s="75"/>
      <c r="V423" s="76"/>
      <c r="W423" s="6"/>
    </row>
    <row r="424" spans="2:23" x14ac:dyDescent="0.2">
      <c r="B424" s="8"/>
      <c r="C424" s="6"/>
      <c r="E424" s="6"/>
      <c r="F424" s="44"/>
      <c r="G424" s="28"/>
      <c r="J424" s="66"/>
      <c r="K424" s="6"/>
      <c r="L424" s="28"/>
      <c r="M424" s="32"/>
      <c r="N424" s="33"/>
      <c r="O424" s="6"/>
      <c r="P424" s="28"/>
      <c r="Q424" s="97"/>
      <c r="R424" s="97"/>
      <c r="S424" s="97"/>
      <c r="T424" s="6"/>
      <c r="U424" s="75"/>
      <c r="V424" s="76"/>
      <c r="W424" s="6"/>
    </row>
    <row r="425" spans="2:23" x14ac:dyDescent="0.2">
      <c r="B425" s="93"/>
      <c r="C425" s="34" t="s">
        <v>153</v>
      </c>
      <c r="E425" s="6"/>
      <c r="F425" s="44"/>
      <c r="G425" s="28"/>
      <c r="J425" s="66"/>
      <c r="K425" s="6"/>
      <c r="L425" s="28"/>
      <c r="M425" s="32"/>
      <c r="N425" s="33"/>
      <c r="O425" s="6"/>
      <c r="P425" s="28"/>
      <c r="Q425" s="97"/>
      <c r="R425" s="97"/>
      <c r="S425" s="97"/>
      <c r="T425" s="6"/>
      <c r="U425" s="75"/>
      <c r="V425" s="76"/>
      <c r="W425" s="6"/>
    </row>
    <row r="426" spans="2:23" x14ac:dyDescent="0.2">
      <c r="B426" s="8">
        <v>341</v>
      </c>
      <c r="C426" s="35" t="s">
        <v>25</v>
      </c>
      <c r="D426" s="26">
        <v>44108607.369999997</v>
      </c>
      <c r="E426" s="6"/>
      <c r="F426" s="37">
        <v>53327</v>
      </c>
      <c r="G426" s="26"/>
      <c r="H426" s="37" t="s">
        <v>144</v>
      </c>
      <c r="J426" s="38">
        <v>-3</v>
      </c>
      <c r="K426" s="6"/>
      <c r="L426" s="26">
        <v>1141582</v>
      </c>
      <c r="M426" s="32"/>
      <c r="N426" s="39">
        <v>2.59</v>
      </c>
      <c r="O426" s="6"/>
      <c r="P426" s="26">
        <v>-13703</v>
      </c>
      <c r="Q426" s="144">
        <v>0</v>
      </c>
      <c r="R426" s="144">
        <v>0</v>
      </c>
      <c r="S426" s="144">
        <f t="shared" ref="S426:S432" si="20">SUM(Q426:R426)</f>
        <v>0</v>
      </c>
      <c r="T426" s="6"/>
      <c r="U426" s="75" t="s">
        <v>320</v>
      </c>
      <c r="V426" s="76">
        <v>0</v>
      </c>
      <c r="W426" s="6"/>
    </row>
    <row r="427" spans="2:23" x14ac:dyDescent="0.2">
      <c r="B427" s="8">
        <v>342</v>
      </c>
      <c r="C427" s="35" t="s">
        <v>145</v>
      </c>
      <c r="D427" s="26">
        <v>3279417.64</v>
      </c>
      <c r="E427" s="6"/>
      <c r="F427" s="37">
        <v>53327</v>
      </c>
      <c r="G427" s="26"/>
      <c r="H427" s="37" t="s">
        <v>146</v>
      </c>
      <c r="J427" s="38">
        <v>-2</v>
      </c>
      <c r="K427" s="6"/>
      <c r="L427" s="26">
        <v>91837</v>
      </c>
      <c r="M427" s="32"/>
      <c r="N427" s="39">
        <v>2.8</v>
      </c>
      <c r="O427" s="6"/>
      <c r="P427" s="26">
        <v>-1114</v>
      </c>
      <c r="Q427" s="144">
        <v>0</v>
      </c>
      <c r="R427" s="144">
        <v>0</v>
      </c>
      <c r="S427" s="144">
        <f t="shared" si="20"/>
        <v>0</v>
      </c>
      <c r="T427" s="6"/>
      <c r="U427" s="75" t="s">
        <v>320</v>
      </c>
      <c r="V427" s="76">
        <v>0</v>
      </c>
      <c r="W427" s="6"/>
    </row>
    <row r="428" spans="2:23" x14ac:dyDescent="0.2">
      <c r="B428" s="8">
        <v>343</v>
      </c>
      <c r="C428" s="35" t="s">
        <v>147</v>
      </c>
      <c r="D428" s="26">
        <v>202632126.88</v>
      </c>
      <c r="E428" s="6"/>
      <c r="F428" s="37">
        <v>53327</v>
      </c>
      <c r="G428" s="26"/>
      <c r="H428" s="37" t="s">
        <v>148</v>
      </c>
      <c r="J428" s="38">
        <v>-4</v>
      </c>
      <c r="K428" s="6"/>
      <c r="L428" s="26">
        <v>6089986</v>
      </c>
      <c r="M428" s="32"/>
      <c r="N428" s="39">
        <v>3.01</v>
      </c>
      <c r="O428" s="6"/>
      <c r="P428" s="26">
        <v>-69179</v>
      </c>
      <c r="Q428" s="144">
        <v>0</v>
      </c>
      <c r="R428" s="144">
        <v>0</v>
      </c>
      <c r="S428" s="144">
        <f t="shared" si="20"/>
        <v>0</v>
      </c>
      <c r="T428" s="6"/>
      <c r="U428" s="75" t="s">
        <v>320</v>
      </c>
      <c r="V428" s="76">
        <v>0</v>
      </c>
      <c r="W428" s="6"/>
    </row>
    <row r="429" spans="2:23" x14ac:dyDescent="0.2">
      <c r="B429" s="8">
        <v>344</v>
      </c>
      <c r="C429" s="35" t="s">
        <v>149</v>
      </c>
      <c r="D429" s="26">
        <v>75510400.719999999</v>
      </c>
      <c r="E429" s="6"/>
      <c r="F429" s="37">
        <v>53327</v>
      </c>
      <c r="G429" s="26"/>
      <c r="H429" s="37" t="s">
        <v>146</v>
      </c>
      <c r="J429" s="38">
        <v>-4</v>
      </c>
      <c r="K429" s="6"/>
      <c r="L429" s="26">
        <v>2193783</v>
      </c>
      <c r="M429" s="32"/>
      <c r="N429" s="39">
        <v>2.91</v>
      </c>
      <c r="O429" s="6"/>
      <c r="P429" s="26">
        <v>500</v>
      </c>
      <c r="Q429" s="144">
        <v>0</v>
      </c>
      <c r="R429" s="144">
        <v>0</v>
      </c>
      <c r="S429" s="144">
        <f t="shared" si="20"/>
        <v>0</v>
      </c>
      <c r="T429" s="6"/>
      <c r="U429" s="75" t="s">
        <v>320</v>
      </c>
      <c r="V429" s="76">
        <v>0</v>
      </c>
      <c r="W429" s="6"/>
    </row>
    <row r="430" spans="2:23" x14ac:dyDescent="0.2">
      <c r="B430" s="8">
        <v>345</v>
      </c>
      <c r="C430" s="4" t="s">
        <v>31</v>
      </c>
      <c r="D430" s="26">
        <v>42361939.380000003</v>
      </c>
      <c r="E430" s="6"/>
      <c r="F430" s="37">
        <v>53327</v>
      </c>
      <c r="G430" s="26"/>
      <c r="H430" s="37" t="s">
        <v>150</v>
      </c>
      <c r="J430" s="38">
        <v>-3</v>
      </c>
      <c r="K430" s="6"/>
      <c r="L430" s="26">
        <v>1119063</v>
      </c>
      <c r="M430" s="32"/>
      <c r="N430" s="39">
        <v>2.64</v>
      </c>
      <c r="O430" s="6"/>
      <c r="P430" s="26">
        <v>-1756</v>
      </c>
      <c r="Q430" s="144">
        <v>0</v>
      </c>
      <c r="R430" s="144">
        <v>0</v>
      </c>
      <c r="S430" s="144">
        <f t="shared" si="20"/>
        <v>0</v>
      </c>
      <c r="T430" s="6"/>
      <c r="U430" s="75" t="s">
        <v>320</v>
      </c>
      <c r="V430" s="76">
        <v>0</v>
      </c>
      <c r="W430" s="6"/>
    </row>
    <row r="431" spans="2:23" x14ac:dyDescent="0.2">
      <c r="B431" s="8">
        <v>346</v>
      </c>
      <c r="C431" s="35" t="s">
        <v>33</v>
      </c>
      <c r="D431" s="26">
        <v>2965865.72</v>
      </c>
      <c r="E431" s="6"/>
      <c r="F431" s="37">
        <v>53327</v>
      </c>
      <c r="G431" s="26"/>
      <c r="H431" s="37" t="s">
        <v>151</v>
      </c>
      <c r="J431" s="38">
        <v>-1</v>
      </c>
      <c r="K431" s="6"/>
      <c r="L431" s="26">
        <v>76679</v>
      </c>
      <c r="M431" s="32"/>
      <c r="N431" s="39">
        <v>2.59</v>
      </c>
      <c r="O431" s="6"/>
      <c r="P431" s="26">
        <v>-133</v>
      </c>
      <c r="Q431" s="144">
        <v>0</v>
      </c>
      <c r="R431" s="144">
        <v>0</v>
      </c>
      <c r="S431" s="144">
        <f t="shared" si="20"/>
        <v>0</v>
      </c>
      <c r="T431" s="6"/>
      <c r="U431" s="75" t="s">
        <v>320</v>
      </c>
      <c r="V431" s="76">
        <v>0</v>
      </c>
      <c r="W431" s="6"/>
    </row>
    <row r="432" spans="2:23" x14ac:dyDescent="0.2">
      <c r="B432" s="8"/>
      <c r="C432" s="70" t="s">
        <v>154</v>
      </c>
      <c r="D432" s="27">
        <f>SUM(D426:D431)</f>
        <v>370858357.71000004</v>
      </c>
      <c r="E432" s="40"/>
      <c r="F432" s="71"/>
      <c r="G432" s="26"/>
      <c r="J432" s="66"/>
      <c r="K432" s="40"/>
      <c r="L432" s="27">
        <f>SUM(L426:L431)</f>
        <v>10712930</v>
      </c>
      <c r="M432" s="32"/>
      <c r="N432" s="33">
        <v>2.89</v>
      </c>
      <c r="O432" s="6"/>
      <c r="P432" s="27">
        <f>SUM(P426:P431)</f>
        <v>-85385</v>
      </c>
      <c r="Q432" s="146">
        <v>0</v>
      </c>
      <c r="R432" s="146">
        <v>0</v>
      </c>
      <c r="S432" s="146">
        <f t="shared" si="20"/>
        <v>0</v>
      </c>
      <c r="T432" s="6"/>
      <c r="U432" s="75"/>
      <c r="V432" s="76"/>
      <c r="W432" s="6"/>
    </row>
    <row r="433" spans="2:23" x14ac:dyDescent="0.2">
      <c r="B433" s="8"/>
      <c r="C433" s="6"/>
      <c r="E433" s="6"/>
      <c r="F433" s="44"/>
      <c r="G433" s="28"/>
      <c r="J433" s="66"/>
      <c r="K433" s="6"/>
      <c r="L433" s="28"/>
      <c r="M433" s="32"/>
      <c r="N433" s="33"/>
      <c r="O433" s="6"/>
      <c r="P433" s="28"/>
      <c r="Q433" s="97"/>
      <c r="R433" s="97"/>
      <c r="S433" s="97"/>
      <c r="T433" s="6"/>
      <c r="U433" s="75"/>
      <c r="V433" s="76"/>
      <c r="W433" s="6"/>
    </row>
    <row r="434" spans="2:23" x14ac:dyDescent="0.2">
      <c r="B434" s="93"/>
      <c r="C434" s="34" t="s">
        <v>155</v>
      </c>
      <c r="E434" s="6"/>
      <c r="F434" s="44"/>
      <c r="G434" s="28"/>
      <c r="J434" s="66"/>
      <c r="K434" s="6"/>
      <c r="L434" s="28"/>
      <c r="M434" s="32"/>
      <c r="N434" s="33"/>
      <c r="O434" s="6"/>
      <c r="P434" s="28"/>
      <c r="Q434" s="97"/>
      <c r="R434" s="97"/>
      <c r="S434" s="97"/>
      <c r="T434" s="6"/>
      <c r="U434" s="75"/>
      <c r="V434" s="76"/>
      <c r="W434" s="6"/>
    </row>
    <row r="435" spans="2:23" x14ac:dyDescent="0.2">
      <c r="B435" s="8">
        <v>341</v>
      </c>
      <c r="C435" s="35" t="s">
        <v>25</v>
      </c>
      <c r="D435" s="26">
        <v>12837041.130000001</v>
      </c>
      <c r="E435" s="6"/>
      <c r="F435" s="37">
        <v>50040</v>
      </c>
      <c r="G435" s="26"/>
      <c r="H435" s="37" t="s">
        <v>144</v>
      </c>
      <c r="J435" s="38">
        <v>-3</v>
      </c>
      <c r="K435" s="6"/>
      <c r="L435" s="26">
        <v>372482</v>
      </c>
      <c r="M435" s="32"/>
      <c r="N435" s="39">
        <v>2.9</v>
      </c>
      <c r="O435" s="6"/>
      <c r="P435" s="26">
        <v>-4494</v>
      </c>
      <c r="Q435" s="144">
        <v>1611.707225436207</v>
      </c>
      <c r="R435" s="144">
        <f t="shared" ref="R435:R440" si="21">+V435*P435</f>
        <v>-999.44974073551998</v>
      </c>
      <c r="S435" s="144">
        <f t="shared" ref="S435:S441" si="22">SUM(Q435:R435)</f>
        <v>612.25748470068697</v>
      </c>
      <c r="T435" s="6"/>
      <c r="U435" s="75" t="s">
        <v>316</v>
      </c>
      <c r="V435" s="76">
        <v>0.22239647101368937</v>
      </c>
      <c r="W435" s="6"/>
    </row>
    <row r="436" spans="2:23" x14ac:dyDescent="0.2">
      <c r="B436" s="8">
        <v>342</v>
      </c>
      <c r="C436" s="35" t="s">
        <v>145</v>
      </c>
      <c r="D436" s="26">
        <v>25049.87</v>
      </c>
      <c r="E436" s="6"/>
      <c r="F436" s="37">
        <v>50040</v>
      </c>
      <c r="G436" s="26"/>
      <c r="H436" s="37" t="s">
        <v>146</v>
      </c>
      <c r="J436" s="38">
        <v>-2</v>
      </c>
      <c r="K436" s="6"/>
      <c r="L436" s="26">
        <v>771</v>
      </c>
      <c r="M436" s="32"/>
      <c r="N436" s="39">
        <v>3.08</v>
      </c>
      <c r="O436" s="6"/>
      <c r="P436" s="26">
        <v>-10</v>
      </c>
      <c r="Q436" s="144">
        <v>3.7807400072327191</v>
      </c>
      <c r="R436" s="144">
        <f t="shared" si="21"/>
        <v>-2.2239647101368938</v>
      </c>
      <c r="S436" s="144">
        <f t="shared" si="22"/>
        <v>1.5567752970958253</v>
      </c>
      <c r="T436" s="6"/>
      <c r="U436" s="75" t="s">
        <v>316</v>
      </c>
      <c r="V436" s="76">
        <v>0.22239647101368937</v>
      </c>
      <c r="W436" s="6"/>
    </row>
    <row r="437" spans="2:23" x14ac:dyDescent="0.2">
      <c r="B437" s="8">
        <v>343</v>
      </c>
      <c r="C437" s="35" t="s">
        <v>147</v>
      </c>
      <c r="D437" s="26">
        <v>109425626.66</v>
      </c>
      <c r="E437" s="6"/>
      <c r="F437" s="37">
        <v>50040</v>
      </c>
      <c r="G437" s="26"/>
      <c r="H437" s="37" t="s">
        <v>148</v>
      </c>
      <c r="J437" s="38">
        <v>-4</v>
      </c>
      <c r="K437" s="6"/>
      <c r="L437" s="26">
        <v>3742396</v>
      </c>
      <c r="M437" s="32"/>
      <c r="N437" s="39">
        <v>3.42</v>
      </c>
      <c r="O437" s="6"/>
      <c r="P437" s="26">
        <v>-4981</v>
      </c>
      <c r="Q437" s="144">
        <v>-69189.543700597889</v>
      </c>
      <c r="R437" s="144">
        <f t="shared" si="21"/>
        <v>-1107.7568221191868</v>
      </c>
      <c r="S437" s="144">
        <f t="shared" si="22"/>
        <v>-70297.30052271708</v>
      </c>
      <c r="T437" s="6"/>
      <c r="U437" s="75" t="s">
        <v>316</v>
      </c>
      <c r="V437" s="76">
        <v>0.22239647101368937</v>
      </c>
      <c r="W437" s="6"/>
    </row>
    <row r="438" spans="2:23" x14ac:dyDescent="0.2">
      <c r="B438" s="8">
        <v>344</v>
      </c>
      <c r="C438" s="35" t="s">
        <v>149</v>
      </c>
      <c r="D438" s="26">
        <v>39658872.869999997</v>
      </c>
      <c r="E438" s="6"/>
      <c r="F438" s="37">
        <v>50040</v>
      </c>
      <c r="G438" s="26"/>
      <c r="H438" s="37" t="s">
        <v>146</v>
      </c>
      <c r="J438" s="38">
        <v>-3</v>
      </c>
      <c r="K438" s="6"/>
      <c r="L438" s="26">
        <v>1253272</v>
      </c>
      <c r="M438" s="32"/>
      <c r="N438" s="39">
        <v>3.16</v>
      </c>
      <c r="O438" s="6"/>
      <c r="P438" s="26">
        <v>-14991</v>
      </c>
      <c r="Q438" s="144">
        <v>5564.1373082914943</v>
      </c>
      <c r="R438" s="144">
        <f t="shared" si="21"/>
        <v>-3333.9454969662174</v>
      </c>
      <c r="S438" s="144">
        <f t="shared" si="22"/>
        <v>2230.1918113252768</v>
      </c>
      <c r="T438" s="6"/>
      <c r="U438" s="75" t="s">
        <v>316</v>
      </c>
      <c r="V438" s="76">
        <v>0.22239647101368937</v>
      </c>
      <c r="W438" s="6"/>
    </row>
    <row r="439" spans="2:23" x14ac:dyDescent="0.2">
      <c r="B439" s="8">
        <v>345</v>
      </c>
      <c r="C439" s="4" t="s">
        <v>31</v>
      </c>
      <c r="D439" s="26">
        <v>9094367.2899999991</v>
      </c>
      <c r="E439" s="6"/>
      <c r="F439" s="37">
        <v>50040</v>
      </c>
      <c r="G439" s="26"/>
      <c r="H439" s="37" t="s">
        <v>150</v>
      </c>
      <c r="J439" s="38">
        <v>-3</v>
      </c>
      <c r="K439" s="6"/>
      <c r="L439" s="26">
        <v>261820</v>
      </c>
      <c r="M439" s="32"/>
      <c r="N439" s="39">
        <v>2.88</v>
      </c>
      <c r="O439" s="6"/>
      <c r="P439" s="26">
        <v>-432</v>
      </c>
      <c r="Q439" s="144">
        <v>590.46263054134522</v>
      </c>
      <c r="R439" s="144">
        <f t="shared" si="21"/>
        <v>-96.075275477913806</v>
      </c>
      <c r="S439" s="144">
        <f t="shared" si="22"/>
        <v>494.38735506343141</v>
      </c>
      <c r="T439" s="6"/>
      <c r="U439" s="75" t="s">
        <v>316</v>
      </c>
      <c r="V439" s="76">
        <v>0.22239647101368937</v>
      </c>
      <c r="W439" s="6"/>
    </row>
    <row r="440" spans="2:23" x14ac:dyDescent="0.2">
      <c r="B440" s="8">
        <v>346</v>
      </c>
      <c r="C440" s="35" t="s">
        <v>33</v>
      </c>
      <c r="D440" s="26">
        <v>495647.11</v>
      </c>
      <c r="E440" s="6"/>
      <c r="F440" s="37">
        <v>50040</v>
      </c>
      <c r="G440" s="26"/>
      <c r="H440" s="37" t="s">
        <v>151</v>
      </c>
      <c r="J440" s="38">
        <v>-1</v>
      </c>
      <c r="K440" s="6"/>
      <c r="L440" s="26">
        <v>14074</v>
      </c>
      <c r="M440" s="32"/>
      <c r="N440" s="39">
        <v>2.84</v>
      </c>
      <c r="O440" s="6"/>
      <c r="P440" s="26">
        <v>-24</v>
      </c>
      <c r="Q440" s="144">
        <v>0.22239647101368937</v>
      </c>
      <c r="R440" s="144">
        <f t="shared" si="21"/>
        <v>-5.3375153043285444</v>
      </c>
      <c r="S440" s="144">
        <f t="shared" si="22"/>
        <v>-5.1151188333148552</v>
      </c>
      <c r="T440" s="6"/>
      <c r="U440" s="75" t="s">
        <v>316</v>
      </c>
      <c r="V440" s="76">
        <v>0.22239647101368937</v>
      </c>
      <c r="W440" s="6"/>
    </row>
    <row r="441" spans="2:23" x14ac:dyDescent="0.2">
      <c r="B441" s="8"/>
      <c r="C441" s="70" t="s">
        <v>156</v>
      </c>
      <c r="D441" s="27">
        <f>SUM(D435:D440)</f>
        <v>171536604.93000001</v>
      </c>
      <c r="E441" s="40"/>
      <c r="F441" s="71"/>
      <c r="G441" s="26"/>
      <c r="J441" s="66"/>
      <c r="K441" s="40"/>
      <c r="L441" s="27">
        <f>SUM(L435:L440)</f>
        <v>5644815</v>
      </c>
      <c r="M441" s="32"/>
      <c r="N441" s="33">
        <v>3.29</v>
      </c>
      <c r="O441" s="6"/>
      <c r="P441" s="27">
        <f>SUM(P435:P440)</f>
        <v>-24932</v>
      </c>
      <c r="Q441" s="146">
        <v>-61419.2333998506</v>
      </c>
      <c r="R441" s="146">
        <v>-5544.7888153133044</v>
      </c>
      <c r="S441" s="146">
        <f t="shared" si="22"/>
        <v>-66964.022215163903</v>
      </c>
      <c r="T441" s="6"/>
      <c r="U441" s="75"/>
      <c r="V441" s="76"/>
      <c r="W441" s="6"/>
    </row>
    <row r="442" spans="2:23" x14ac:dyDescent="0.2">
      <c r="B442" s="8"/>
      <c r="C442" s="6"/>
      <c r="E442" s="6"/>
      <c r="F442" s="44"/>
      <c r="G442" s="28"/>
      <c r="J442" s="66"/>
      <c r="K442" s="6"/>
      <c r="L442" s="28"/>
      <c r="M442" s="32"/>
      <c r="N442" s="33"/>
      <c r="O442" s="6"/>
      <c r="P442" s="28"/>
      <c r="Q442" s="97"/>
      <c r="R442" s="97"/>
      <c r="S442" s="97"/>
      <c r="T442" s="6"/>
      <c r="U442" s="75"/>
      <c r="V442" s="76"/>
      <c r="W442" s="6"/>
    </row>
    <row r="443" spans="2:23" x14ac:dyDescent="0.2">
      <c r="B443" s="93"/>
      <c r="C443" s="34" t="s">
        <v>157</v>
      </c>
      <c r="E443" s="6"/>
      <c r="F443" s="44"/>
      <c r="G443" s="28"/>
      <c r="J443" s="66"/>
      <c r="K443" s="6"/>
      <c r="L443" s="28"/>
      <c r="M443" s="32"/>
      <c r="N443" s="33"/>
      <c r="O443" s="6"/>
      <c r="P443" s="28"/>
      <c r="Q443" s="97"/>
      <c r="R443" s="97"/>
      <c r="S443" s="97"/>
      <c r="T443" s="6"/>
      <c r="U443" s="75"/>
      <c r="V443" s="76"/>
      <c r="W443" s="6"/>
    </row>
    <row r="444" spans="2:23" x14ac:dyDescent="0.2">
      <c r="B444" s="8">
        <v>341</v>
      </c>
      <c r="C444" s="35" t="s">
        <v>25</v>
      </c>
      <c r="D444" s="26">
        <v>27839937.199999999</v>
      </c>
      <c r="E444" s="6"/>
      <c r="F444" s="37">
        <v>54057</v>
      </c>
      <c r="G444" s="26"/>
      <c r="H444" s="37" t="s">
        <v>144</v>
      </c>
      <c r="J444" s="38">
        <v>-4</v>
      </c>
      <c r="K444" s="6"/>
      <c r="L444" s="26">
        <v>769951</v>
      </c>
      <c r="M444" s="32"/>
      <c r="N444" s="39">
        <v>2.77</v>
      </c>
      <c r="O444" s="6"/>
      <c r="P444" s="26">
        <v>-8244</v>
      </c>
      <c r="Q444" s="144">
        <v>0</v>
      </c>
      <c r="R444" s="144">
        <f t="shared" ref="R444:R449" si="23">+V444*P444</f>
        <v>0</v>
      </c>
      <c r="S444" s="144">
        <f t="shared" ref="S444:S450" si="24">SUM(Q444:R444)</f>
        <v>0</v>
      </c>
      <c r="T444" s="6"/>
      <c r="U444" s="75" t="s">
        <v>320</v>
      </c>
      <c r="V444" s="76">
        <v>0</v>
      </c>
      <c r="W444" s="6"/>
    </row>
    <row r="445" spans="2:23" x14ac:dyDescent="0.2">
      <c r="B445" s="8">
        <v>342</v>
      </c>
      <c r="C445" s="35" t="s">
        <v>145</v>
      </c>
      <c r="D445" s="26">
        <v>3483187.22</v>
      </c>
      <c r="E445" s="6"/>
      <c r="F445" s="37">
        <v>54057</v>
      </c>
      <c r="G445" s="26"/>
      <c r="H445" s="37" t="s">
        <v>146</v>
      </c>
      <c r="J445" s="38">
        <v>-3</v>
      </c>
      <c r="K445" s="6"/>
      <c r="L445" s="26">
        <v>104965</v>
      </c>
      <c r="M445" s="32"/>
      <c r="N445" s="39">
        <v>3.01</v>
      </c>
      <c r="O445" s="6"/>
      <c r="P445" s="26">
        <v>10</v>
      </c>
      <c r="Q445" s="144">
        <v>0</v>
      </c>
      <c r="R445" s="144">
        <f t="shared" si="23"/>
        <v>0</v>
      </c>
      <c r="S445" s="144">
        <f t="shared" si="24"/>
        <v>0</v>
      </c>
      <c r="T445" s="6"/>
      <c r="U445" s="75" t="s">
        <v>320</v>
      </c>
      <c r="V445" s="76">
        <v>0</v>
      </c>
      <c r="W445" s="6"/>
    </row>
    <row r="446" spans="2:23" x14ac:dyDescent="0.2">
      <c r="B446" s="8">
        <v>343</v>
      </c>
      <c r="C446" s="35" t="s">
        <v>147</v>
      </c>
      <c r="D446" s="26">
        <v>185373459.58000001</v>
      </c>
      <c r="E446" s="6"/>
      <c r="F446" s="37">
        <v>54057</v>
      </c>
      <c r="G446" s="26"/>
      <c r="H446" s="37" t="s">
        <v>148</v>
      </c>
      <c r="J446" s="38">
        <v>-4</v>
      </c>
      <c r="K446" s="6"/>
      <c r="L446" s="26">
        <v>5762263</v>
      </c>
      <c r="M446" s="32"/>
      <c r="N446" s="39">
        <v>3.11</v>
      </c>
      <c r="O446" s="6"/>
      <c r="P446" s="26">
        <v>-60491</v>
      </c>
      <c r="Q446" s="144">
        <v>0</v>
      </c>
      <c r="R446" s="144">
        <f t="shared" si="23"/>
        <v>0</v>
      </c>
      <c r="S446" s="144">
        <f t="shared" si="24"/>
        <v>0</v>
      </c>
      <c r="T446" s="6"/>
      <c r="U446" s="75" t="s">
        <v>320</v>
      </c>
      <c r="V446" s="76">
        <v>0</v>
      </c>
      <c r="W446" s="6"/>
    </row>
    <row r="447" spans="2:23" x14ac:dyDescent="0.2">
      <c r="B447" s="8">
        <v>344</v>
      </c>
      <c r="C447" s="35" t="s">
        <v>149</v>
      </c>
      <c r="D447" s="26">
        <v>81585461.849999994</v>
      </c>
      <c r="E447" s="6"/>
      <c r="F447" s="37">
        <v>54057</v>
      </c>
      <c r="G447" s="26"/>
      <c r="H447" s="37" t="s">
        <v>146</v>
      </c>
      <c r="J447" s="38">
        <v>-4</v>
      </c>
      <c r="K447" s="6"/>
      <c r="L447" s="26">
        <v>2486932</v>
      </c>
      <c r="M447" s="32"/>
      <c r="N447" s="39">
        <v>3.05</v>
      </c>
      <c r="O447" s="6"/>
      <c r="P447" s="26">
        <v>-26469</v>
      </c>
      <c r="Q447" s="144">
        <v>0</v>
      </c>
      <c r="R447" s="144">
        <f t="shared" si="23"/>
        <v>0</v>
      </c>
      <c r="S447" s="144">
        <f t="shared" si="24"/>
        <v>0</v>
      </c>
      <c r="T447" s="6"/>
      <c r="U447" s="75" t="s">
        <v>320</v>
      </c>
      <c r="V447" s="76">
        <v>0</v>
      </c>
      <c r="W447" s="6"/>
    </row>
    <row r="448" spans="2:23" x14ac:dyDescent="0.2">
      <c r="B448" s="8">
        <v>345</v>
      </c>
      <c r="C448" s="4" t="s">
        <v>31</v>
      </c>
      <c r="D448" s="26">
        <v>44361130.899999999</v>
      </c>
      <c r="E448" s="6"/>
      <c r="F448" s="37">
        <v>54057</v>
      </c>
      <c r="G448" s="26"/>
      <c r="H448" s="37" t="s">
        <v>150</v>
      </c>
      <c r="J448" s="38">
        <v>-3</v>
      </c>
      <c r="K448" s="6"/>
      <c r="L448" s="26">
        <v>1229065</v>
      </c>
      <c r="M448" s="32"/>
      <c r="N448" s="39">
        <v>2.77</v>
      </c>
      <c r="O448" s="6"/>
      <c r="P448" s="26">
        <v>-673</v>
      </c>
      <c r="Q448" s="144">
        <v>0</v>
      </c>
      <c r="R448" s="144">
        <f t="shared" si="23"/>
        <v>0</v>
      </c>
      <c r="S448" s="144">
        <f t="shared" si="24"/>
        <v>0</v>
      </c>
      <c r="T448" s="6"/>
      <c r="U448" s="75" t="s">
        <v>320</v>
      </c>
      <c r="V448" s="76">
        <v>0</v>
      </c>
      <c r="W448" s="6"/>
    </row>
    <row r="449" spans="2:23" x14ac:dyDescent="0.2">
      <c r="B449" s="8">
        <v>346</v>
      </c>
      <c r="C449" s="35" t="s">
        <v>33</v>
      </c>
      <c r="D449" s="26">
        <v>3148665.84</v>
      </c>
      <c r="E449" s="6"/>
      <c r="F449" s="37">
        <v>54057</v>
      </c>
      <c r="G449" s="26"/>
      <c r="H449" s="37" t="s">
        <v>151</v>
      </c>
      <c r="J449" s="38">
        <v>-1</v>
      </c>
      <c r="K449" s="6"/>
      <c r="L449" s="26">
        <v>86543</v>
      </c>
      <c r="M449" s="32"/>
      <c r="N449" s="39">
        <v>2.75</v>
      </c>
      <c r="O449" s="6"/>
      <c r="P449" s="26">
        <v>-48</v>
      </c>
      <c r="Q449" s="144">
        <v>0</v>
      </c>
      <c r="R449" s="144">
        <f t="shared" si="23"/>
        <v>0</v>
      </c>
      <c r="S449" s="144">
        <f t="shared" si="24"/>
        <v>0</v>
      </c>
      <c r="T449" s="6"/>
      <c r="U449" s="75" t="s">
        <v>320</v>
      </c>
      <c r="V449" s="76">
        <v>0</v>
      </c>
      <c r="W449" s="6"/>
    </row>
    <row r="450" spans="2:23" x14ac:dyDescent="0.2">
      <c r="B450" s="8"/>
      <c r="C450" s="70" t="s">
        <v>158</v>
      </c>
      <c r="D450" s="27">
        <f>SUM(D444:D449)</f>
        <v>345791842.58999997</v>
      </c>
      <c r="E450" s="40"/>
      <c r="F450" s="71"/>
      <c r="G450" s="26"/>
      <c r="J450" s="66"/>
      <c r="K450" s="40"/>
      <c r="L450" s="27">
        <f>SUM(L444:L449)</f>
        <v>10439719</v>
      </c>
      <c r="M450" s="32"/>
      <c r="N450" s="33">
        <v>3.02</v>
      </c>
      <c r="O450" s="6"/>
      <c r="P450" s="27">
        <f>SUM(P444:P449)</f>
        <v>-95915</v>
      </c>
      <c r="Q450" s="146">
        <v>0</v>
      </c>
      <c r="R450" s="146">
        <v>0</v>
      </c>
      <c r="S450" s="146">
        <f t="shared" si="24"/>
        <v>0</v>
      </c>
      <c r="T450" s="6"/>
      <c r="U450" s="75"/>
      <c r="V450" s="76"/>
      <c r="W450" s="6"/>
    </row>
    <row r="451" spans="2:23" x14ac:dyDescent="0.2">
      <c r="B451" s="8"/>
      <c r="C451" s="6"/>
      <c r="E451" s="6"/>
      <c r="F451" s="44"/>
      <c r="G451" s="28"/>
      <c r="J451" s="66"/>
      <c r="K451" s="6"/>
      <c r="L451" s="28"/>
      <c r="M451" s="32"/>
      <c r="N451" s="33"/>
      <c r="O451" s="6"/>
      <c r="P451" s="28"/>
      <c r="Q451" s="97"/>
      <c r="R451" s="97"/>
      <c r="S451" s="97"/>
      <c r="T451" s="6"/>
      <c r="U451" s="75"/>
      <c r="V451" s="76"/>
      <c r="W451" s="6"/>
    </row>
    <row r="452" spans="2:23" x14ac:dyDescent="0.2">
      <c r="B452" s="93"/>
      <c r="C452" s="34" t="s">
        <v>159</v>
      </c>
      <c r="E452" s="6"/>
      <c r="F452" s="44"/>
      <c r="G452" s="28"/>
      <c r="J452" s="66"/>
      <c r="K452" s="6"/>
      <c r="L452" s="28"/>
      <c r="M452" s="32"/>
      <c r="N452" s="33"/>
      <c r="O452" s="6"/>
      <c r="P452" s="28"/>
      <c r="Q452" s="97"/>
      <c r="R452" s="97"/>
      <c r="S452" s="97"/>
      <c r="T452" s="6"/>
      <c r="U452" s="75"/>
      <c r="V452" s="76"/>
      <c r="W452" s="6"/>
    </row>
    <row r="453" spans="2:23" x14ac:dyDescent="0.2">
      <c r="B453" s="8">
        <v>341</v>
      </c>
      <c r="C453" s="35" t="s">
        <v>25</v>
      </c>
      <c r="D453" s="26">
        <v>4239730.33</v>
      </c>
      <c r="E453" s="6"/>
      <c r="F453" s="37">
        <v>48579</v>
      </c>
      <c r="G453" s="26"/>
      <c r="H453" s="37" t="s">
        <v>144</v>
      </c>
      <c r="J453" s="38">
        <v>-1</v>
      </c>
      <c r="K453" s="6"/>
      <c r="L453" s="26">
        <v>145519</v>
      </c>
      <c r="M453" s="32"/>
      <c r="N453" s="39">
        <v>3.43</v>
      </c>
      <c r="O453" s="6"/>
      <c r="P453" s="26">
        <v>-1643</v>
      </c>
      <c r="Q453" s="144">
        <v>0</v>
      </c>
      <c r="R453" s="144">
        <f t="shared" ref="R453:R457" si="25">+V453*P453</f>
        <v>0</v>
      </c>
      <c r="S453" s="144">
        <f t="shared" ref="S453:S458" si="26">SUM(Q453:R453)</f>
        <v>0</v>
      </c>
      <c r="T453" s="6"/>
      <c r="U453" s="75" t="s">
        <v>320</v>
      </c>
      <c r="V453" s="76">
        <v>0</v>
      </c>
      <c r="W453" s="6"/>
    </row>
    <row r="454" spans="2:23" x14ac:dyDescent="0.2">
      <c r="B454" s="8">
        <v>342</v>
      </c>
      <c r="C454" s="35" t="s">
        <v>145</v>
      </c>
      <c r="D454" s="26">
        <v>2267380.89</v>
      </c>
      <c r="E454" s="6"/>
      <c r="F454" s="37">
        <v>48579</v>
      </c>
      <c r="G454" s="26"/>
      <c r="H454" s="37" t="s">
        <v>146</v>
      </c>
      <c r="J454" s="38">
        <v>-1</v>
      </c>
      <c r="K454" s="6"/>
      <c r="L454" s="26">
        <v>81871</v>
      </c>
      <c r="M454" s="32"/>
      <c r="N454" s="39">
        <v>3.61</v>
      </c>
      <c r="O454" s="6"/>
      <c r="P454" s="26">
        <v>-33</v>
      </c>
      <c r="Q454" s="144">
        <v>0</v>
      </c>
      <c r="R454" s="144">
        <f t="shared" si="25"/>
        <v>0</v>
      </c>
      <c r="S454" s="144">
        <f t="shared" si="26"/>
        <v>0</v>
      </c>
      <c r="T454" s="6"/>
      <c r="U454" s="75" t="s">
        <v>320</v>
      </c>
      <c r="V454" s="76">
        <v>0</v>
      </c>
      <c r="W454" s="6"/>
    </row>
    <row r="455" spans="2:23" x14ac:dyDescent="0.2">
      <c r="B455" s="8">
        <v>343</v>
      </c>
      <c r="C455" s="35" t="s">
        <v>147</v>
      </c>
      <c r="D455" s="26">
        <v>58223301</v>
      </c>
      <c r="E455" s="6"/>
      <c r="F455" s="37">
        <v>48579</v>
      </c>
      <c r="G455" s="26"/>
      <c r="H455" s="37" t="s">
        <v>148</v>
      </c>
      <c r="J455" s="38">
        <v>-2</v>
      </c>
      <c r="K455" s="6"/>
      <c r="L455" s="26">
        <v>2275262</v>
      </c>
      <c r="M455" s="32"/>
      <c r="N455" s="39">
        <v>3.91</v>
      </c>
      <c r="O455" s="6"/>
      <c r="P455" s="26">
        <v>-746</v>
      </c>
      <c r="Q455" s="144">
        <v>0</v>
      </c>
      <c r="R455" s="144">
        <f t="shared" si="25"/>
        <v>0</v>
      </c>
      <c r="S455" s="144">
        <f t="shared" si="26"/>
        <v>0</v>
      </c>
      <c r="T455" s="6"/>
      <c r="U455" s="75" t="s">
        <v>320</v>
      </c>
      <c r="V455" s="76">
        <v>0</v>
      </c>
      <c r="W455" s="6"/>
    </row>
    <row r="456" spans="2:23" x14ac:dyDescent="0.2">
      <c r="B456" s="8">
        <v>344</v>
      </c>
      <c r="C456" s="35" t="s">
        <v>149</v>
      </c>
      <c r="D456" s="26">
        <v>15940533.380000001</v>
      </c>
      <c r="E456" s="6"/>
      <c r="F456" s="37">
        <v>48579</v>
      </c>
      <c r="G456" s="26"/>
      <c r="H456" s="37" t="s">
        <v>146</v>
      </c>
      <c r="J456" s="38">
        <v>-2</v>
      </c>
      <c r="K456" s="6"/>
      <c r="L456" s="26">
        <v>579790</v>
      </c>
      <c r="M456" s="32"/>
      <c r="N456" s="39">
        <v>3.64</v>
      </c>
      <c r="O456" s="6"/>
      <c r="P456" s="26">
        <v>-238</v>
      </c>
      <c r="Q456" s="144">
        <v>0</v>
      </c>
      <c r="R456" s="144">
        <f t="shared" si="25"/>
        <v>0</v>
      </c>
      <c r="S456" s="144">
        <f t="shared" si="26"/>
        <v>0</v>
      </c>
      <c r="T456" s="6"/>
      <c r="U456" s="75" t="s">
        <v>320</v>
      </c>
      <c r="V456" s="76">
        <v>0</v>
      </c>
      <c r="W456" s="6"/>
    </row>
    <row r="457" spans="2:23" x14ac:dyDescent="0.2">
      <c r="B457" s="8">
        <v>345</v>
      </c>
      <c r="C457" s="4" t="s">
        <v>31</v>
      </c>
      <c r="D457" s="26">
        <v>2916273.71</v>
      </c>
      <c r="E457" s="6"/>
      <c r="F457" s="37">
        <v>48579</v>
      </c>
      <c r="G457" s="26"/>
      <c r="H457" s="37" t="s">
        <v>150</v>
      </c>
      <c r="J457" s="38">
        <v>-1</v>
      </c>
      <c r="K457" s="6"/>
      <c r="L457" s="26">
        <v>105466</v>
      </c>
      <c r="M457" s="32"/>
      <c r="N457" s="39">
        <v>3.62</v>
      </c>
      <c r="O457" s="6"/>
      <c r="P457" s="26">
        <v>-1182</v>
      </c>
      <c r="Q457" s="144">
        <v>0</v>
      </c>
      <c r="R457" s="144">
        <f t="shared" si="25"/>
        <v>0</v>
      </c>
      <c r="S457" s="144">
        <f t="shared" si="26"/>
        <v>0</v>
      </c>
      <c r="T457" s="6"/>
      <c r="U457" s="75" t="s">
        <v>320</v>
      </c>
      <c r="V457" s="76">
        <v>0</v>
      </c>
      <c r="W457" s="6"/>
    </row>
    <row r="458" spans="2:23" x14ac:dyDescent="0.2">
      <c r="B458" s="8"/>
      <c r="C458" s="70" t="s">
        <v>160</v>
      </c>
      <c r="D458" s="27">
        <f>SUM(D453:D457)</f>
        <v>83587219.309999987</v>
      </c>
      <c r="E458" s="40"/>
      <c r="F458" s="71"/>
      <c r="G458" s="26"/>
      <c r="J458" s="66"/>
      <c r="K458" s="40"/>
      <c r="L458" s="27">
        <f>SUM(L453:L457)</f>
        <v>3187908</v>
      </c>
      <c r="M458" s="32"/>
      <c r="N458" s="33">
        <v>3.81</v>
      </c>
      <c r="O458" s="6"/>
      <c r="P458" s="27">
        <f>SUM(P453:P457)</f>
        <v>-3842</v>
      </c>
      <c r="Q458" s="146">
        <v>0</v>
      </c>
      <c r="R458" s="146">
        <v>0</v>
      </c>
      <c r="S458" s="146">
        <f t="shared" si="26"/>
        <v>0</v>
      </c>
      <c r="T458" s="6"/>
      <c r="U458" s="75"/>
      <c r="V458" s="76"/>
      <c r="W458" s="6"/>
    </row>
    <row r="459" spans="2:23" x14ac:dyDescent="0.2">
      <c r="B459" s="8"/>
      <c r="C459" s="6"/>
      <c r="E459" s="6"/>
      <c r="F459" s="44"/>
      <c r="G459" s="28"/>
      <c r="J459" s="66"/>
      <c r="K459" s="6"/>
      <c r="L459" s="28"/>
      <c r="M459" s="32"/>
      <c r="N459" s="33"/>
      <c r="O459" s="6"/>
      <c r="P459" s="28"/>
      <c r="Q459" s="97"/>
      <c r="R459" s="97"/>
      <c r="S459" s="97"/>
      <c r="T459" s="6"/>
      <c r="U459" s="75"/>
      <c r="V459" s="76"/>
      <c r="W459" s="6"/>
    </row>
    <row r="460" spans="2:23" x14ac:dyDescent="0.2">
      <c r="B460" s="93"/>
      <c r="C460" s="34" t="s">
        <v>161</v>
      </c>
      <c r="E460" s="6"/>
      <c r="F460" s="44"/>
      <c r="G460" s="28"/>
      <c r="J460" s="66"/>
      <c r="K460" s="6"/>
      <c r="L460" s="28"/>
      <c r="M460" s="32"/>
      <c r="N460" s="33"/>
      <c r="O460" s="6"/>
      <c r="P460" s="28"/>
      <c r="Q460" s="97"/>
      <c r="R460" s="97"/>
      <c r="S460" s="97"/>
      <c r="T460" s="6"/>
      <c r="U460" s="75"/>
      <c r="V460" s="76"/>
      <c r="W460" s="6"/>
    </row>
    <row r="461" spans="2:23" x14ac:dyDescent="0.2">
      <c r="B461" s="8">
        <v>341</v>
      </c>
      <c r="C461" s="35" t="s">
        <v>25</v>
      </c>
      <c r="D461" s="26"/>
      <c r="E461" s="6"/>
      <c r="F461" s="37"/>
      <c r="G461" s="26"/>
      <c r="H461" s="37" t="s">
        <v>92</v>
      </c>
      <c r="J461" s="38"/>
      <c r="K461" s="6"/>
      <c r="L461" s="26"/>
      <c r="M461" s="32"/>
      <c r="N461" s="36"/>
      <c r="O461" s="6"/>
      <c r="P461" s="26">
        <v>0</v>
      </c>
      <c r="Q461" s="97"/>
      <c r="R461" s="97"/>
      <c r="S461" s="97"/>
      <c r="T461" s="6"/>
      <c r="U461" s="75"/>
      <c r="V461" s="76"/>
      <c r="W461" s="6"/>
    </row>
    <row r="462" spans="2:23" x14ac:dyDescent="0.2">
      <c r="B462" s="8">
        <v>343</v>
      </c>
      <c r="C462" s="35" t="s">
        <v>147</v>
      </c>
      <c r="D462" s="26"/>
      <c r="E462" s="6"/>
      <c r="F462" s="37"/>
      <c r="G462" s="26"/>
      <c r="H462" s="37" t="s">
        <v>92</v>
      </c>
      <c r="J462" s="38"/>
      <c r="K462" s="6"/>
      <c r="L462" s="26"/>
      <c r="M462" s="32"/>
      <c r="N462" s="36"/>
      <c r="O462" s="6"/>
      <c r="P462" s="26">
        <v>0</v>
      </c>
      <c r="Q462" s="97"/>
      <c r="R462" s="97"/>
      <c r="S462" s="97"/>
      <c r="T462" s="6"/>
      <c r="U462" s="75"/>
      <c r="V462" s="76"/>
      <c r="W462" s="6"/>
    </row>
    <row r="463" spans="2:23" x14ac:dyDescent="0.2">
      <c r="B463" s="8">
        <v>345</v>
      </c>
      <c r="C463" s="4" t="s">
        <v>31</v>
      </c>
      <c r="D463" s="26"/>
      <c r="E463" s="6"/>
      <c r="F463" s="37"/>
      <c r="G463" s="26"/>
      <c r="H463" s="37" t="s">
        <v>92</v>
      </c>
      <c r="J463" s="38"/>
      <c r="K463" s="6"/>
      <c r="L463" s="26"/>
      <c r="M463" s="32"/>
      <c r="N463" s="36"/>
      <c r="O463" s="6"/>
      <c r="P463" s="26">
        <v>0</v>
      </c>
      <c r="Q463" s="97"/>
      <c r="R463" s="97"/>
      <c r="S463" s="97"/>
      <c r="T463" s="6"/>
      <c r="U463" s="75"/>
      <c r="V463" s="76"/>
      <c r="W463" s="6"/>
    </row>
    <row r="464" spans="2:23" x14ac:dyDescent="0.2">
      <c r="B464" s="8">
        <v>346</v>
      </c>
      <c r="C464" s="35" t="s">
        <v>33</v>
      </c>
      <c r="D464" s="26"/>
      <c r="E464" s="6"/>
      <c r="F464" s="37"/>
      <c r="G464" s="26"/>
      <c r="H464" s="37" t="s">
        <v>92</v>
      </c>
      <c r="J464" s="38"/>
      <c r="K464" s="6"/>
      <c r="L464" s="26"/>
      <c r="M464" s="32"/>
      <c r="N464" s="36"/>
      <c r="O464" s="6"/>
      <c r="P464" s="26">
        <v>0</v>
      </c>
      <c r="Q464" s="97"/>
      <c r="R464" s="97"/>
      <c r="S464" s="97"/>
      <c r="T464" s="6"/>
      <c r="U464" s="75"/>
      <c r="V464" s="76"/>
      <c r="W464" s="6"/>
    </row>
    <row r="465" spans="2:23" x14ac:dyDescent="0.2">
      <c r="B465" s="8"/>
      <c r="C465" s="70" t="s">
        <v>162</v>
      </c>
      <c r="D465" s="27">
        <f>SUM(D461:D464)</f>
        <v>0</v>
      </c>
      <c r="E465" s="40"/>
      <c r="F465" s="71"/>
      <c r="G465" s="26"/>
      <c r="J465" s="66"/>
      <c r="K465" s="40"/>
      <c r="L465" s="27">
        <f>SUM(L461:L464)</f>
        <v>0</v>
      </c>
      <c r="M465" s="32"/>
      <c r="N465" s="5"/>
      <c r="O465" s="6"/>
      <c r="P465" s="27">
        <f>SUM(P461:P464)</f>
        <v>0</v>
      </c>
      <c r="Q465" s="97"/>
      <c r="R465" s="97"/>
      <c r="S465" s="97"/>
      <c r="T465" s="6"/>
      <c r="U465" s="75"/>
      <c r="V465" s="76"/>
      <c r="W465" s="6"/>
    </row>
    <row r="466" spans="2:23" x14ac:dyDescent="0.2">
      <c r="B466" s="8"/>
      <c r="C466" s="6"/>
      <c r="E466" s="6"/>
      <c r="F466" s="44"/>
      <c r="G466" s="28"/>
      <c r="J466" s="66"/>
      <c r="K466" s="6"/>
      <c r="L466" s="28"/>
      <c r="M466" s="32"/>
      <c r="N466" s="33"/>
      <c r="O466" s="6"/>
      <c r="P466" s="28"/>
      <c r="Q466" s="97"/>
      <c r="R466" s="97"/>
      <c r="S466" s="97"/>
      <c r="T466" s="6"/>
      <c r="U466" s="75"/>
      <c r="V466" s="76"/>
      <c r="W466" s="6"/>
    </row>
    <row r="467" spans="2:23" x14ac:dyDescent="0.2">
      <c r="B467" s="93"/>
      <c r="C467" s="34" t="s">
        <v>163</v>
      </c>
      <c r="E467" s="6"/>
      <c r="F467" s="44"/>
      <c r="G467" s="28"/>
      <c r="J467" s="66"/>
      <c r="K467" s="6"/>
      <c r="L467" s="28"/>
      <c r="M467" s="32"/>
      <c r="N467" s="33"/>
      <c r="O467" s="6"/>
      <c r="P467" s="28"/>
      <c r="Q467" s="97"/>
      <c r="R467" s="97"/>
      <c r="S467" s="97"/>
      <c r="T467" s="6"/>
      <c r="U467" s="75"/>
      <c r="V467" s="76"/>
      <c r="W467" s="6"/>
    </row>
    <row r="468" spans="2:23" x14ac:dyDescent="0.2">
      <c r="B468" s="8">
        <v>341</v>
      </c>
      <c r="C468" s="35" t="s">
        <v>25</v>
      </c>
      <c r="D468" s="26">
        <v>7580532.04</v>
      </c>
      <c r="E468" s="6"/>
      <c r="F468" s="37">
        <v>51501</v>
      </c>
      <c r="G468" s="26"/>
      <c r="H468" s="37" t="s">
        <v>164</v>
      </c>
      <c r="J468" s="38">
        <v>-1</v>
      </c>
      <c r="K468" s="6"/>
      <c r="L468" s="26">
        <v>264383</v>
      </c>
      <c r="M468" s="32"/>
      <c r="N468" s="39">
        <v>3.49</v>
      </c>
      <c r="O468" s="6"/>
      <c r="P468" s="26">
        <v>-5</v>
      </c>
      <c r="Q468" s="144">
        <v>0</v>
      </c>
      <c r="R468" s="144">
        <f t="shared" ref="R468:R472" si="27">+V468*P468</f>
        <v>0</v>
      </c>
      <c r="S468" s="144">
        <f t="shared" ref="S468:S473" si="28">SUM(Q468:R468)</f>
        <v>0</v>
      </c>
      <c r="T468" s="6"/>
      <c r="U468" s="75" t="s">
        <v>320</v>
      </c>
      <c r="V468" s="76">
        <v>0</v>
      </c>
      <c r="W468" s="6"/>
    </row>
    <row r="469" spans="2:23" x14ac:dyDescent="0.2">
      <c r="B469" s="8">
        <v>343</v>
      </c>
      <c r="C469" s="35" t="s">
        <v>147</v>
      </c>
      <c r="D469" s="26">
        <v>207725050.55000001</v>
      </c>
      <c r="E469" s="6"/>
      <c r="F469" s="37">
        <v>51501</v>
      </c>
      <c r="G469" s="26"/>
      <c r="H469" s="37" t="s">
        <v>165</v>
      </c>
      <c r="J469" s="38">
        <v>-1</v>
      </c>
      <c r="K469" s="6"/>
      <c r="L469" s="26">
        <v>6938449</v>
      </c>
      <c r="M469" s="32"/>
      <c r="N469" s="39">
        <v>3.34</v>
      </c>
      <c r="O469" s="6"/>
      <c r="P469" s="26">
        <v>-142</v>
      </c>
      <c r="Q469" s="144">
        <v>0</v>
      </c>
      <c r="R469" s="144">
        <f t="shared" si="27"/>
        <v>0</v>
      </c>
      <c r="S469" s="144">
        <f t="shared" si="28"/>
        <v>0</v>
      </c>
      <c r="T469" s="6"/>
      <c r="U469" s="75" t="s">
        <v>320</v>
      </c>
      <c r="V469" s="76">
        <v>0</v>
      </c>
      <c r="W469" s="6"/>
    </row>
    <row r="470" spans="2:23" x14ac:dyDescent="0.2">
      <c r="B470" s="8">
        <v>344</v>
      </c>
      <c r="C470" s="35" t="s">
        <v>149</v>
      </c>
      <c r="D470" s="26">
        <v>5552926.1600000001</v>
      </c>
      <c r="E470" s="6"/>
      <c r="F470" s="37">
        <v>51501</v>
      </c>
      <c r="G470" s="26"/>
      <c r="H470" s="37" t="s">
        <v>165</v>
      </c>
      <c r="J470" s="38">
        <v>-1</v>
      </c>
      <c r="K470" s="6"/>
      <c r="L470" s="26">
        <v>185418</v>
      </c>
      <c r="M470" s="32"/>
      <c r="N470" s="39">
        <v>3.34</v>
      </c>
      <c r="O470" s="6"/>
      <c r="P470" s="26">
        <v>-3</v>
      </c>
      <c r="Q470" s="144">
        <v>0</v>
      </c>
      <c r="R470" s="144">
        <f t="shared" si="27"/>
        <v>0</v>
      </c>
      <c r="S470" s="144">
        <f t="shared" si="28"/>
        <v>0</v>
      </c>
      <c r="T470" s="6"/>
      <c r="U470" s="75" t="s">
        <v>320</v>
      </c>
      <c r="V470" s="76">
        <v>0</v>
      </c>
      <c r="W470" s="6"/>
    </row>
    <row r="471" spans="2:23" x14ac:dyDescent="0.2">
      <c r="B471" s="8">
        <v>345</v>
      </c>
      <c r="C471" s="4" t="s">
        <v>31</v>
      </c>
      <c r="D471" s="26">
        <v>12287111.68</v>
      </c>
      <c r="E471" s="6"/>
      <c r="F471" s="37">
        <v>51501</v>
      </c>
      <c r="G471" s="26"/>
      <c r="H471" s="37" t="s">
        <v>151</v>
      </c>
      <c r="J471" s="38">
        <v>0</v>
      </c>
      <c r="K471" s="6"/>
      <c r="L471" s="26">
        <v>400004</v>
      </c>
      <c r="M471" s="32"/>
      <c r="N471" s="39">
        <v>3.26</v>
      </c>
      <c r="O471" s="6"/>
      <c r="P471" s="26">
        <v>-4381</v>
      </c>
      <c r="Q471" s="144">
        <v>0</v>
      </c>
      <c r="R471" s="144">
        <f t="shared" si="27"/>
        <v>0</v>
      </c>
      <c r="S471" s="144">
        <f t="shared" si="28"/>
        <v>0</v>
      </c>
      <c r="T471" s="6"/>
      <c r="U471" s="75" t="s">
        <v>320</v>
      </c>
      <c r="V471" s="76">
        <v>0</v>
      </c>
      <c r="W471" s="6"/>
    </row>
    <row r="472" spans="2:23" x14ac:dyDescent="0.2">
      <c r="B472" s="8">
        <v>346</v>
      </c>
      <c r="C472" s="35" t="s">
        <v>33</v>
      </c>
      <c r="D472" s="26">
        <v>149026.4</v>
      </c>
      <c r="E472" s="6"/>
      <c r="F472" s="37">
        <v>51501</v>
      </c>
      <c r="G472" s="26"/>
      <c r="H472" s="37" t="s">
        <v>151</v>
      </c>
      <c r="J472" s="38">
        <v>0</v>
      </c>
      <c r="K472" s="6"/>
      <c r="L472" s="26">
        <v>4849</v>
      </c>
      <c r="M472" s="32"/>
      <c r="N472" s="39">
        <v>3.25</v>
      </c>
      <c r="O472" s="6"/>
      <c r="P472" s="26">
        <v>0</v>
      </c>
      <c r="Q472" s="144">
        <v>0</v>
      </c>
      <c r="R472" s="144">
        <f t="shared" si="27"/>
        <v>0</v>
      </c>
      <c r="S472" s="144">
        <f t="shared" si="28"/>
        <v>0</v>
      </c>
      <c r="T472" s="6"/>
      <c r="U472" s="75" t="s">
        <v>320</v>
      </c>
      <c r="V472" s="76">
        <v>0</v>
      </c>
      <c r="W472" s="6"/>
    </row>
    <row r="473" spans="2:23" x14ac:dyDescent="0.2">
      <c r="B473" s="8"/>
      <c r="C473" s="70" t="s">
        <v>166</v>
      </c>
      <c r="D473" s="27">
        <f>SUM(D468:D472)</f>
        <v>233294646.83000001</v>
      </c>
      <c r="E473" s="40"/>
      <c r="F473" s="71"/>
      <c r="G473" s="26"/>
      <c r="J473" s="66"/>
      <c r="K473" s="40"/>
      <c r="L473" s="27">
        <f>SUM(L468:L472)</f>
        <v>7793103</v>
      </c>
      <c r="M473" s="32"/>
      <c r="N473" s="33">
        <v>3.34</v>
      </c>
      <c r="O473" s="6"/>
      <c r="P473" s="27">
        <f>SUM(P468:P472)</f>
        <v>-4531</v>
      </c>
      <c r="Q473" s="146">
        <v>0</v>
      </c>
      <c r="R473" s="146">
        <v>0</v>
      </c>
      <c r="S473" s="146">
        <f t="shared" si="28"/>
        <v>0</v>
      </c>
      <c r="T473" s="6"/>
      <c r="U473" s="75"/>
      <c r="V473" s="76"/>
      <c r="W473" s="6"/>
    </row>
    <row r="474" spans="2:23" x14ac:dyDescent="0.2">
      <c r="B474" s="8"/>
      <c r="C474" s="6"/>
      <c r="E474" s="6"/>
      <c r="F474" s="44"/>
      <c r="G474" s="28"/>
      <c r="J474" s="66"/>
      <c r="K474" s="6"/>
      <c r="L474" s="28"/>
      <c r="M474" s="32"/>
      <c r="N474" s="33"/>
      <c r="O474" s="6"/>
      <c r="P474" s="28"/>
      <c r="Q474" s="97"/>
      <c r="R474" s="97"/>
      <c r="S474" s="97"/>
      <c r="T474" s="6"/>
      <c r="U474" s="75"/>
      <c r="V474" s="76"/>
      <c r="W474" s="6"/>
    </row>
    <row r="475" spans="2:23" x14ac:dyDescent="0.2">
      <c r="B475" s="93"/>
      <c r="C475" s="34" t="s">
        <v>167</v>
      </c>
      <c r="E475" s="6"/>
      <c r="F475" s="44"/>
      <c r="G475" s="28"/>
      <c r="J475" s="66"/>
      <c r="K475" s="6"/>
      <c r="L475" s="28"/>
      <c r="M475" s="32"/>
      <c r="N475" s="33"/>
      <c r="O475" s="6"/>
      <c r="P475" s="28"/>
      <c r="Q475" s="97"/>
      <c r="R475" s="97"/>
      <c r="S475" s="97"/>
      <c r="T475" s="6"/>
      <c r="U475" s="75"/>
      <c r="V475" s="76"/>
      <c r="W475" s="6"/>
    </row>
    <row r="476" spans="2:23" x14ac:dyDescent="0.2">
      <c r="B476" s="8">
        <v>341</v>
      </c>
      <c r="C476" s="35" t="s">
        <v>25</v>
      </c>
      <c r="D476" s="26">
        <v>109124.9</v>
      </c>
      <c r="E476" s="6"/>
      <c r="F476" s="37">
        <v>47483</v>
      </c>
      <c r="G476" s="26"/>
      <c r="H476" s="37" t="s">
        <v>164</v>
      </c>
      <c r="J476" s="38">
        <v>-1</v>
      </c>
      <c r="K476" s="6"/>
      <c r="L476" s="26">
        <v>3811</v>
      </c>
      <c r="M476" s="32"/>
      <c r="N476" s="39">
        <v>3.49</v>
      </c>
      <c r="O476" s="6"/>
      <c r="P476" s="26">
        <v>-1</v>
      </c>
      <c r="Q476" s="144">
        <v>0</v>
      </c>
      <c r="R476" s="144">
        <f t="shared" ref="R476:R479" si="29">+V476*P476</f>
        <v>0</v>
      </c>
      <c r="S476" s="144">
        <f t="shared" ref="S476:S480" si="30">SUM(Q476:R476)</f>
        <v>0</v>
      </c>
      <c r="T476" s="6"/>
      <c r="U476" s="75" t="s">
        <v>320</v>
      </c>
      <c r="V476" s="76">
        <v>0</v>
      </c>
      <c r="W476" s="6"/>
    </row>
    <row r="477" spans="2:23" x14ac:dyDescent="0.2">
      <c r="B477" s="8">
        <v>343</v>
      </c>
      <c r="C477" s="35" t="s">
        <v>147</v>
      </c>
      <c r="D477" s="26">
        <v>31779091.129999999</v>
      </c>
      <c r="E477" s="6"/>
      <c r="F477" s="37">
        <v>47483</v>
      </c>
      <c r="G477" s="26"/>
      <c r="H477" s="37" t="s">
        <v>165</v>
      </c>
      <c r="J477" s="38">
        <v>-1</v>
      </c>
      <c r="K477" s="6"/>
      <c r="L477" s="26">
        <v>901299</v>
      </c>
      <c r="M477" s="32"/>
      <c r="N477" s="39">
        <v>2.84</v>
      </c>
      <c r="O477" s="6"/>
      <c r="P477" s="26">
        <v>-322</v>
      </c>
      <c r="Q477" s="144">
        <v>0</v>
      </c>
      <c r="R477" s="144">
        <f t="shared" si="29"/>
        <v>0</v>
      </c>
      <c r="S477" s="144">
        <f t="shared" si="30"/>
        <v>0</v>
      </c>
      <c r="T477" s="6"/>
      <c r="U477" s="75" t="s">
        <v>320</v>
      </c>
      <c r="V477" s="76">
        <v>0</v>
      </c>
      <c r="W477" s="6"/>
    </row>
    <row r="478" spans="2:23" x14ac:dyDescent="0.2">
      <c r="B478" s="8">
        <v>344</v>
      </c>
      <c r="C478" s="35" t="s">
        <v>149</v>
      </c>
      <c r="D478" s="26">
        <v>1604375.97</v>
      </c>
      <c r="E478" s="6"/>
      <c r="F478" s="37">
        <v>47483</v>
      </c>
      <c r="G478" s="26"/>
      <c r="H478" s="37" t="s">
        <v>165</v>
      </c>
      <c r="J478" s="38">
        <v>-1</v>
      </c>
      <c r="K478" s="6"/>
      <c r="L478" s="26">
        <v>45389</v>
      </c>
      <c r="M478" s="32"/>
      <c r="N478" s="39">
        <v>2.83</v>
      </c>
      <c r="O478" s="6"/>
      <c r="P478" s="26">
        <v>-16</v>
      </c>
      <c r="Q478" s="144">
        <v>0</v>
      </c>
      <c r="R478" s="144">
        <f t="shared" si="29"/>
        <v>0</v>
      </c>
      <c r="S478" s="144">
        <f t="shared" si="30"/>
        <v>0</v>
      </c>
      <c r="T478" s="6"/>
      <c r="U478" s="75" t="s">
        <v>320</v>
      </c>
      <c r="V478" s="76">
        <v>0</v>
      </c>
      <c r="W478" s="6"/>
    </row>
    <row r="479" spans="2:23" x14ac:dyDescent="0.2">
      <c r="B479" s="8">
        <v>345</v>
      </c>
      <c r="C479" s="4" t="s">
        <v>31</v>
      </c>
      <c r="D479" s="26">
        <v>2851193.12</v>
      </c>
      <c r="E479" s="6"/>
      <c r="F479" s="37">
        <v>47483</v>
      </c>
      <c r="G479" s="26"/>
      <c r="H479" s="37" t="s">
        <v>151</v>
      </c>
      <c r="J479" s="38">
        <v>-1</v>
      </c>
      <c r="K479" s="6"/>
      <c r="L479" s="26">
        <v>79270</v>
      </c>
      <c r="M479" s="32"/>
      <c r="N479" s="39">
        <v>2.78</v>
      </c>
      <c r="O479" s="6"/>
      <c r="P479" s="26">
        <v>-29</v>
      </c>
      <c r="Q479" s="144">
        <v>0</v>
      </c>
      <c r="R479" s="144">
        <f t="shared" si="29"/>
        <v>0</v>
      </c>
      <c r="S479" s="144">
        <f t="shared" si="30"/>
        <v>0</v>
      </c>
      <c r="T479" s="6"/>
      <c r="U479" s="75" t="s">
        <v>320</v>
      </c>
      <c r="V479" s="76">
        <v>0</v>
      </c>
      <c r="W479" s="6"/>
    </row>
    <row r="480" spans="2:23" x14ac:dyDescent="0.2">
      <c r="B480" s="8"/>
      <c r="C480" s="70" t="s">
        <v>168</v>
      </c>
      <c r="D480" s="27">
        <f>SUM(D475:D479)</f>
        <v>36343785.119999997</v>
      </c>
      <c r="E480" s="40"/>
      <c r="F480" s="71"/>
      <c r="G480" s="26"/>
      <c r="J480" s="66"/>
      <c r="K480" s="40"/>
      <c r="L480" s="27">
        <f>SUM(L475:L479)</f>
        <v>1029769</v>
      </c>
      <c r="M480" s="32"/>
      <c r="N480" s="33">
        <v>2.83</v>
      </c>
      <c r="O480" s="6"/>
      <c r="P480" s="27">
        <f>SUM(P475:P479)</f>
        <v>-368</v>
      </c>
      <c r="Q480" s="146">
        <v>0</v>
      </c>
      <c r="R480" s="146">
        <v>0</v>
      </c>
      <c r="S480" s="146">
        <f t="shared" si="30"/>
        <v>0</v>
      </c>
      <c r="T480" s="6"/>
      <c r="U480" s="75"/>
      <c r="V480" s="76"/>
      <c r="W480" s="6"/>
    </row>
    <row r="481" spans="2:23" x14ac:dyDescent="0.2">
      <c r="B481" s="8"/>
      <c r="C481" s="6"/>
      <c r="E481" s="6"/>
      <c r="F481" s="44"/>
      <c r="G481" s="28"/>
      <c r="J481" s="66"/>
      <c r="K481" s="6"/>
      <c r="L481" s="28"/>
      <c r="M481" s="32"/>
      <c r="N481" s="33"/>
      <c r="O481" s="6"/>
      <c r="P481" s="28"/>
      <c r="Q481" s="97"/>
      <c r="R481" s="97"/>
      <c r="S481" s="97"/>
      <c r="T481" s="6"/>
      <c r="U481" s="75"/>
      <c r="V481" s="76"/>
      <c r="W481" s="6"/>
    </row>
    <row r="482" spans="2:23" x14ac:dyDescent="0.2">
      <c r="B482" s="93"/>
      <c r="C482" s="34" t="s">
        <v>169</v>
      </c>
      <c r="E482" s="6"/>
      <c r="F482" s="44"/>
      <c r="G482" s="28"/>
      <c r="J482" s="66"/>
      <c r="K482" s="6"/>
      <c r="L482" s="28"/>
      <c r="M482" s="32"/>
      <c r="N482" s="33"/>
      <c r="O482" s="6"/>
      <c r="P482" s="28"/>
      <c r="Q482" s="97"/>
      <c r="R482" s="97"/>
      <c r="S482" s="97"/>
      <c r="T482" s="6"/>
      <c r="U482" s="75"/>
      <c r="V482" s="76"/>
      <c r="W482" s="6"/>
    </row>
    <row r="483" spans="2:23" x14ac:dyDescent="0.2">
      <c r="B483" s="8">
        <v>341</v>
      </c>
      <c r="C483" s="35" t="s">
        <v>25</v>
      </c>
      <c r="D483" s="26">
        <v>9218325.5</v>
      </c>
      <c r="E483" s="6"/>
      <c r="F483" s="37">
        <v>50770</v>
      </c>
      <c r="G483" s="26"/>
      <c r="H483" s="37" t="s">
        <v>164</v>
      </c>
      <c r="J483" s="38">
        <v>-1</v>
      </c>
      <c r="K483" s="6"/>
      <c r="L483" s="26">
        <v>325662</v>
      </c>
      <c r="M483" s="32"/>
      <c r="N483" s="39">
        <v>3.53</v>
      </c>
      <c r="O483" s="6"/>
      <c r="P483" s="26">
        <v>-12</v>
      </c>
      <c r="Q483" s="144">
        <v>0</v>
      </c>
      <c r="R483" s="144">
        <f t="shared" ref="R483:R487" si="31">+V483*P483</f>
        <v>0</v>
      </c>
      <c r="S483" s="144">
        <f t="shared" ref="S483:S488" si="32">SUM(Q483:R483)</f>
        <v>0</v>
      </c>
      <c r="T483" s="6"/>
      <c r="U483" s="75" t="s">
        <v>320</v>
      </c>
      <c r="V483" s="76">
        <v>0</v>
      </c>
      <c r="W483" s="6"/>
    </row>
    <row r="484" spans="2:23" x14ac:dyDescent="0.2">
      <c r="B484" s="8">
        <v>343</v>
      </c>
      <c r="C484" s="35" t="s">
        <v>147</v>
      </c>
      <c r="D484" s="26">
        <v>436523665.43000001</v>
      </c>
      <c r="E484" s="6"/>
      <c r="F484" s="37">
        <v>50770</v>
      </c>
      <c r="G484" s="26"/>
      <c r="H484" s="37" t="s">
        <v>165</v>
      </c>
      <c r="J484" s="38">
        <v>-1</v>
      </c>
      <c r="K484" s="6"/>
      <c r="L484" s="26">
        <v>14724528</v>
      </c>
      <c r="M484" s="32"/>
      <c r="N484" s="39">
        <v>3.37</v>
      </c>
      <c r="O484" s="6"/>
      <c r="P484" s="26">
        <v>-638</v>
      </c>
      <c r="Q484" s="144">
        <v>0</v>
      </c>
      <c r="R484" s="144">
        <f t="shared" si="31"/>
        <v>0</v>
      </c>
      <c r="S484" s="144">
        <f t="shared" si="32"/>
        <v>0</v>
      </c>
      <c r="T484" s="6"/>
      <c r="U484" s="75" t="s">
        <v>320</v>
      </c>
      <c r="V484" s="76">
        <v>0</v>
      </c>
      <c r="W484" s="6"/>
    </row>
    <row r="485" spans="2:23" x14ac:dyDescent="0.2">
      <c r="B485" s="8">
        <v>344</v>
      </c>
      <c r="C485" s="35" t="s">
        <v>149</v>
      </c>
      <c r="D485" s="26">
        <v>13518307.85</v>
      </c>
      <c r="E485" s="6"/>
      <c r="F485" s="37">
        <v>50770</v>
      </c>
      <c r="G485" s="26"/>
      <c r="H485" s="37" t="s">
        <v>165</v>
      </c>
      <c r="J485" s="38">
        <v>-1</v>
      </c>
      <c r="K485" s="6"/>
      <c r="L485" s="26">
        <v>456048</v>
      </c>
      <c r="M485" s="32"/>
      <c r="N485" s="39">
        <v>3.37</v>
      </c>
      <c r="O485" s="6"/>
      <c r="P485" s="26">
        <v>-20</v>
      </c>
      <c r="Q485" s="144">
        <v>0</v>
      </c>
      <c r="R485" s="144">
        <f t="shared" si="31"/>
        <v>0</v>
      </c>
      <c r="S485" s="144">
        <f t="shared" si="32"/>
        <v>0</v>
      </c>
      <c r="T485" s="6"/>
      <c r="U485" s="75" t="s">
        <v>320</v>
      </c>
      <c r="V485" s="76">
        <v>0</v>
      </c>
      <c r="W485" s="6"/>
    </row>
    <row r="486" spans="2:23" x14ac:dyDescent="0.2">
      <c r="B486" s="8">
        <v>345</v>
      </c>
      <c r="C486" s="4" t="s">
        <v>31</v>
      </c>
      <c r="D486" s="26">
        <v>29364689.170000002</v>
      </c>
      <c r="E486" s="6"/>
      <c r="F486" s="37">
        <v>50770</v>
      </c>
      <c r="G486" s="26"/>
      <c r="H486" s="37" t="s">
        <v>151</v>
      </c>
      <c r="J486" s="38">
        <v>0</v>
      </c>
      <c r="K486" s="6"/>
      <c r="L486" s="26">
        <v>969141</v>
      </c>
      <c r="M486" s="32"/>
      <c r="N486" s="39">
        <v>3.3</v>
      </c>
      <c r="O486" s="6"/>
      <c r="P486" s="26">
        <v>-10692</v>
      </c>
      <c r="Q486" s="144">
        <v>0</v>
      </c>
      <c r="R486" s="144">
        <f t="shared" si="31"/>
        <v>0</v>
      </c>
      <c r="S486" s="144">
        <f t="shared" si="32"/>
        <v>0</v>
      </c>
      <c r="T486" s="6"/>
      <c r="U486" s="75" t="s">
        <v>320</v>
      </c>
      <c r="V486" s="76">
        <v>0</v>
      </c>
      <c r="W486" s="6"/>
    </row>
    <row r="487" spans="2:23" x14ac:dyDescent="0.2">
      <c r="B487" s="8">
        <v>346</v>
      </c>
      <c r="C487" s="35" t="s">
        <v>33</v>
      </c>
      <c r="D487" s="26">
        <v>1156180.05</v>
      </c>
      <c r="E487" s="6"/>
      <c r="F487" s="37">
        <v>50770</v>
      </c>
      <c r="G487" s="26"/>
      <c r="H487" s="37" t="s">
        <v>151</v>
      </c>
      <c r="J487" s="38">
        <v>0</v>
      </c>
      <c r="K487" s="6"/>
      <c r="L487" s="26">
        <v>37969</v>
      </c>
      <c r="M487" s="32"/>
      <c r="N487" s="39">
        <v>3.28</v>
      </c>
      <c r="O487" s="6"/>
      <c r="P487" s="26">
        <v>-1</v>
      </c>
      <c r="Q487" s="144">
        <v>0</v>
      </c>
      <c r="R487" s="144">
        <f t="shared" si="31"/>
        <v>0</v>
      </c>
      <c r="S487" s="144">
        <f t="shared" si="32"/>
        <v>0</v>
      </c>
      <c r="T487" s="6"/>
      <c r="U487" s="75" t="s">
        <v>320</v>
      </c>
      <c r="V487" s="76">
        <v>0</v>
      </c>
      <c r="W487" s="6"/>
    </row>
    <row r="488" spans="2:23" x14ac:dyDescent="0.2">
      <c r="B488" s="8"/>
      <c r="C488" s="70" t="s">
        <v>170</v>
      </c>
      <c r="D488" s="27">
        <f>SUM(D483:D487)</f>
        <v>489781168.00000006</v>
      </c>
      <c r="E488" s="40"/>
      <c r="F488" s="71"/>
      <c r="G488" s="26"/>
      <c r="J488" s="66"/>
      <c r="K488" s="40"/>
      <c r="L488" s="27">
        <f>SUM(L483:L487)</f>
        <v>16513348</v>
      </c>
      <c r="M488" s="32"/>
      <c r="N488" s="33">
        <v>3.37</v>
      </c>
      <c r="O488" s="6"/>
      <c r="P488" s="27">
        <f>SUM(P483:P487)</f>
        <v>-11363</v>
      </c>
      <c r="Q488" s="146">
        <v>0</v>
      </c>
      <c r="R488" s="146">
        <v>0</v>
      </c>
      <c r="S488" s="146">
        <f t="shared" si="32"/>
        <v>0</v>
      </c>
      <c r="T488" s="6"/>
      <c r="U488" s="75"/>
      <c r="V488" s="76"/>
      <c r="W488" s="6"/>
    </row>
    <row r="489" spans="2:23" x14ac:dyDescent="0.2">
      <c r="B489" s="8"/>
      <c r="C489" s="6"/>
      <c r="E489" s="6"/>
      <c r="F489" s="44"/>
      <c r="G489" s="28"/>
      <c r="J489" s="66"/>
      <c r="K489" s="6"/>
      <c r="L489" s="28"/>
      <c r="M489" s="32"/>
      <c r="N489" s="33"/>
      <c r="O489" s="6"/>
      <c r="P489" s="28"/>
      <c r="Q489" s="97"/>
      <c r="R489" s="97"/>
      <c r="S489" s="97"/>
      <c r="T489" s="6"/>
      <c r="U489" s="75"/>
      <c r="V489" s="76"/>
      <c r="W489" s="6"/>
    </row>
    <row r="490" spans="2:23" x14ac:dyDescent="0.2">
      <c r="B490" s="93"/>
      <c r="C490" s="34" t="s">
        <v>171</v>
      </c>
      <c r="E490" s="6"/>
      <c r="F490" s="44"/>
      <c r="G490" s="28"/>
      <c r="J490" s="66"/>
      <c r="K490" s="6"/>
      <c r="L490" s="28"/>
      <c r="M490" s="32"/>
      <c r="N490" s="33"/>
      <c r="O490" s="6"/>
      <c r="P490" s="28"/>
      <c r="Q490" s="97"/>
      <c r="R490" s="97"/>
      <c r="S490" s="97"/>
      <c r="T490" s="6"/>
      <c r="U490" s="75"/>
      <c r="V490" s="76"/>
      <c r="W490" s="6"/>
    </row>
    <row r="491" spans="2:23" x14ac:dyDescent="0.2">
      <c r="B491" s="8">
        <v>341</v>
      </c>
      <c r="C491" s="35" t="s">
        <v>25</v>
      </c>
      <c r="D491" s="26">
        <v>5393835.25</v>
      </c>
      <c r="E491" s="6"/>
      <c r="F491" s="37">
        <v>50770</v>
      </c>
      <c r="G491" s="26"/>
      <c r="H491" s="37" t="s">
        <v>164</v>
      </c>
      <c r="J491" s="38">
        <v>-1</v>
      </c>
      <c r="K491" s="6"/>
      <c r="L491" s="26">
        <v>185414</v>
      </c>
      <c r="M491" s="32"/>
      <c r="N491" s="39">
        <v>3.44</v>
      </c>
      <c r="O491" s="6"/>
      <c r="P491" s="26">
        <v>-10</v>
      </c>
      <c r="Q491" s="144">
        <v>0</v>
      </c>
      <c r="R491" s="144">
        <f t="shared" ref="R491:R495" si="33">+V491*P491</f>
        <v>-2.2239647101368938</v>
      </c>
      <c r="S491" s="144">
        <f t="shared" ref="S491:S496" si="34">SUM(Q491:R491)</f>
        <v>-2.2239647101368938</v>
      </c>
      <c r="T491" s="6"/>
      <c r="U491" s="75" t="s">
        <v>316</v>
      </c>
      <c r="V491" s="76">
        <v>0.22239647101368937</v>
      </c>
      <c r="W491" s="6"/>
    </row>
    <row r="492" spans="2:23" x14ac:dyDescent="0.2">
      <c r="B492" s="8">
        <v>343</v>
      </c>
      <c r="C492" s="35" t="s">
        <v>147</v>
      </c>
      <c r="D492" s="26">
        <v>162203977.81</v>
      </c>
      <c r="E492" s="6"/>
      <c r="F492" s="37">
        <v>50770</v>
      </c>
      <c r="G492" s="26"/>
      <c r="H492" s="37" t="s">
        <v>165</v>
      </c>
      <c r="J492" s="38">
        <v>-1</v>
      </c>
      <c r="K492" s="6"/>
      <c r="L492" s="26">
        <v>5349265</v>
      </c>
      <c r="M492" s="32"/>
      <c r="N492" s="39">
        <v>3.3</v>
      </c>
      <c r="O492" s="6"/>
      <c r="P492" s="26">
        <v>-278</v>
      </c>
      <c r="Q492" s="144">
        <v>0</v>
      </c>
      <c r="R492" s="144">
        <f t="shared" si="33"/>
        <v>-61.826218941805642</v>
      </c>
      <c r="S492" s="144">
        <f t="shared" si="34"/>
        <v>-61.826218941805642</v>
      </c>
      <c r="T492" s="6"/>
      <c r="U492" s="75" t="s">
        <v>316</v>
      </c>
      <c r="V492" s="76">
        <v>0.22239647101368937</v>
      </c>
      <c r="W492" s="6"/>
    </row>
    <row r="493" spans="2:23" x14ac:dyDescent="0.2">
      <c r="B493" s="8">
        <v>344</v>
      </c>
      <c r="C493" s="35" t="s">
        <v>149</v>
      </c>
      <c r="D493" s="26">
        <v>4484768.83</v>
      </c>
      <c r="E493" s="6"/>
      <c r="F493" s="37">
        <v>50770</v>
      </c>
      <c r="G493" s="26"/>
      <c r="H493" s="37" t="s">
        <v>165</v>
      </c>
      <c r="J493" s="38">
        <v>-1</v>
      </c>
      <c r="K493" s="6"/>
      <c r="L493" s="26">
        <v>148381</v>
      </c>
      <c r="M493" s="32"/>
      <c r="N493" s="39">
        <v>3.31</v>
      </c>
      <c r="O493" s="6"/>
      <c r="P493" s="26">
        <v>-8</v>
      </c>
      <c r="Q493" s="144">
        <v>0</v>
      </c>
      <c r="R493" s="144">
        <f t="shared" si="33"/>
        <v>-1.7791717681095149</v>
      </c>
      <c r="S493" s="144">
        <f t="shared" si="34"/>
        <v>-1.7791717681095149</v>
      </c>
      <c r="T493" s="6"/>
      <c r="U493" s="75" t="s">
        <v>316</v>
      </c>
      <c r="V493" s="76">
        <v>0.22239647101368937</v>
      </c>
      <c r="W493" s="6"/>
    </row>
    <row r="494" spans="2:23" x14ac:dyDescent="0.2">
      <c r="B494" s="8">
        <v>345</v>
      </c>
      <c r="C494" s="4" t="s">
        <v>31</v>
      </c>
      <c r="D494" s="26">
        <v>9665018.5</v>
      </c>
      <c r="E494" s="6"/>
      <c r="F494" s="37">
        <v>50770</v>
      </c>
      <c r="G494" s="26"/>
      <c r="H494" s="37" t="s">
        <v>151</v>
      </c>
      <c r="J494" s="38">
        <v>0</v>
      </c>
      <c r="K494" s="6"/>
      <c r="L494" s="26">
        <v>312750</v>
      </c>
      <c r="M494" s="32"/>
      <c r="N494" s="39">
        <v>3.24</v>
      </c>
      <c r="O494" s="6"/>
      <c r="P494" s="26">
        <v>-3459</v>
      </c>
      <c r="Q494" s="144">
        <v>0</v>
      </c>
      <c r="R494" s="144">
        <f t="shared" si="33"/>
        <v>-769.26939323635156</v>
      </c>
      <c r="S494" s="144">
        <f t="shared" si="34"/>
        <v>-769.26939323635156</v>
      </c>
      <c r="T494" s="6"/>
      <c r="U494" s="75" t="s">
        <v>316</v>
      </c>
      <c r="V494" s="76">
        <v>0.22239647101368937</v>
      </c>
      <c r="W494" s="6"/>
    </row>
    <row r="495" spans="2:23" x14ac:dyDescent="0.2">
      <c r="B495" s="8">
        <v>346</v>
      </c>
      <c r="C495" s="35" t="s">
        <v>33</v>
      </c>
      <c r="D495" s="26">
        <v>172144.42</v>
      </c>
      <c r="E495" s="6"/>
      <c r="F495" s="37">
        <v>50770</v>
      </c>
      <c r="G495" s="26"/>
      <c r="H495" s="37" t="s">
        <v>151</v>
      </c>
      <c r="J495" s="38">
        <v>0</v>
      </c>
      <c r="K495" s="6"/>
      <c r="L495" s="26">
        <v>5519</v>
      </c>
      <c r="M495" s="32"/>
      <c r="N495" s="39">
        <v>3.21</v>
      </c>
      <c r="O495" s="6"/>
      <c r="P495" s="26">
        <v>-1</v>
      </c>
      <c r="Q495" s="144">
        <v>0</v>
      </c>
      <c r="R495" s="144">
        <f t="shared" si="33"/>
        <v>-0.22239647101368937</v>
      </c>
      <c r="S495" s="144">
        <f t="shared" si="34"/>
        <v>-0.22239647101368937</v>
      </c>
      <c r="T495" s="6"/>
      <c r="U495" s="75" t="s">
        <v>316</v>
      </c>
      <c r="V495" s="76">
        <v>0.22239647101368937</v>
      </c>
      <c r="W495" s="6"/>
    </row>
    <row r="496" spans="2:23" x14ac:dyDescent="0.2">
      <c r="B496" s="8"/>
      <c r="C496" s="70" t="s">
        <v>172</v>
      </c>
      <c r="D496" s="27">
        <f>SUM(D491:D495)</f>
        <v>181919744.81</v>
      </c>
      <c r="E496" s="40"/>
      <c r="F496" s="71"/>
      <c r="G496" s="26"/>
      <c r="J496" s="66"/>
      <c r="K496" s="40"/>
      <c r="L496" s="27">
        <f>SUM(L491:L495)</f>
        <v>6001329</v>
      </c>
      <c r="M496" s="32"/>
      <c r="N496" s="33">
        <v>3.3</v>
      </c>
      <c r="O496" s="6"/>
      <c r="P496" s="27">
        <f>SUM(P491:P495)</f>
        <v>-3756</v>
      </c>
      <c r="Q496" s="146">
        <v>0</v>
      </c>
      <c r="R496" s="146">
        <v>-835.32114512741725</v>
      </c>
      <c r="S496" s="146">
        <f t="shared" si="34"/>
        <v>-835.32114512741725</v>
      </c>
      <c r="T496" s="6"/>
      <c r="U496" s="75"/>
      <c r="V496" s="76"/>
      <c r="W496" s="6"/>
    </row>
    <row r="497" spans="2:23" x14ac:dyDescent="0.2">
      <c r="B497" s="8"/>
      <c r="C497" s="6"/>
      <c r="E497" s="6"/>
      <c r="F497" s="44"/>
      <c r="G497" s="28"/>
      <c r="J497" s="66"/>
      <c r="K497" s="6"/>
      <c r="L497" s="28"/>
      <c r="M497" s="32"/>
      <c r="N497" s="33"/>
      <c r="O497" s="6"/>
      <c r="P497" s="28"/>
      <c r="Q497" s="97"/>
      <c r="R497" s="97"/>
      <c r="S497" s="97"/>
      <c r="T497" s="6"/>
      <c r="U497" s="75"/>
      <c r="V497" s="76"/>
      <c r="W497" s="6"/>
    </row>
    <row r="498" spans="2:23" x14ac:dyDescent="0.2">
      <c r="B498" s="93"/>
      <c r="C498" s="34" t="s">
        <v>173</v>
      </c>
      <c r="E498" s="6"/>
      <c r="F498" s="44"/>
      <c r="G498" s="28"/>
      <c r="J498" s="66"/>
      <c r="K498" s="6"/>
      <c r="L498" s="28"/>
      <c r="M498" s="32"/>
      <c r="N498" s="33"/>
      <c r="O498" s="6"/>
      <c r="P498" s="28"/>
      <c r="Q498" s="97"/>
      <c r="R498" s="97"/>
      <c r="S498" s="97"/>
      <c r="T498" s="6"/>
      <c r="U498" s="75"/>
      <c r="V498" s="76"/>
      <c r="W498" s="6"/>
    </row>
    <row r="499" spans="2:23" x14ac:dyDescent="0.2">
      <c r="B499" s="8">
        <v>341</v>
      </c>
      <c r="C499" s="35" t="s">
        <v>25</v>
      </c>
      <c r="D499" s="26">
        <v>7764311.9800000004</v>
      </c>
      <c r="E499" s="6"/>
      <c r="F499" s="37">
        <v>51135</v>
      </c>
      <c r="G499" s="26"/>
      <c r="H499" s="37" t="s">
        <v>164</v>
      </c>
      <c r="J499" s="38">
        <v>-1</v>
      </c>
      <c r="K499" s="6"/>
      <c r="L499" s="26">
        <v>269165</v>
      </c>
      <c r="M499" s="32"/>
      <c r="N499" s="39">
        <v>3.47</v>
      </c>
      <c r="O499" s="6"/>
      <c r="P499" s="26">
        <v>-9</v>
      </c>
      <c r="Q499" s="144">
        <v>0</v>
      </c>
      <c r="R499" s="144">
        <f t="shared" ref="R499:R503" si="35">+V499*P499</f>
        <v>0</v>
      </c>
      <c r="S499" s="144">
        <f t="shared" ref="S499:S504" si="36">SUM(Q499:R499)</f>
        <v>0</v>
      </c>
      <c r="T499" s="6"/>
      <c r="U499" s="75" t="s">
        <v>320</v>
      </c>
      <c r="V499" s="76">
        <v>0</v>
      </c>
      <c r="W499" s="6"/>
    </row>
    <row r="500" spans="2:23" x14ac:dyDescent="0.2">
      <c r="B500" s="8">
        <v>343</v>
      </c>
      <c r="C500" s="35" t="s">
        <v>147</v>
      </c>
      <c r="D500" s="26">
        <v>245611404.41999999</v>
      </c>
      <c r="E500" s="6"/>
      <c r="F500" s="37">
        <v>51135</v>
      </c>
      <c r="G500" s="26"/>
      <c r="H500" s="37" t="s">
        <v>165</v>
      </c>
      <c r="J500" s="38">
        <v>-1</v>
      </c>
      <c r="K500" s="6"/>
      <c r="L500" s="26">
        <v>8147368</v>
      </c>
      <c r="M500" s="32"/>
      <c r="N500" s="39">
        <v>3.32</v>
      </c>
      <c r="O500" s="6"/>
      <c r="P500" s="26">
        <v>-293</v>
      </c>
      <c r="Q500" s="144">
        <v>0</v>
      </c>
      <c r="R500" s="144">
        <f t="shared" si="35"/>
        <v>0</v>
      </c>
      <c r="S500" s="144">
        <f t="shared" si="36"/>
        <v>0</v>
      </c>
      <c r="T500" s="6"/>
      <c r="U500" s="75" t="s">
        <v>320</v>
      </c>
      <c r="V500" s="76">
        <v>0</v>
      </c>
      <c r="W500" s="6"/>
    </row>
    <row r="501" spans="2:23" x14ac:dyDescent="0.2">
      <c r="B501" s="8">
        <v>344</v>
      </c>
      <c r="C501" s="35" t="s">
        <v>149</v>
      </c>
      <c r="D501" s="26">
        <v>6941164.9800000004</v>
      </c>
      <c r="E501" s="6"/>
      <c r="F501" s="37">
        <v>51135</v>
      </c>
      <c r="G501" s="26"/>
      <c r="H501" s="37" t="s">
        <v>165</v>
      </c>
      <c r="J501" s="38">
        <v>-1</v>
      </c>
      <c r="K501" s="6"/>
      <c r="L501" s="26">
        <v>230125</v>
      </c>
      <c r="M501" s="32"/>
      <c r="N501" s="39">
        <v>3.32</v>
      </c>
      <c r="O501" s="6"/>
      <c r="P501" s="26">
        <v>-8</v>
      </c>
      <c r="Q501" s="144">
        <v>0</v>
      </c>
      <c r="R501" s="144">
        <f t="shared" si="35"/>
        <v>0</v>
      </c>
      <c r="S501" s="144">
        <f t="shared" si="36"/>
        <v>0</v>
      </c>
      <c r="T501" s="6"/>
      <c r="U501" s="75" t="s">
        <v>320</v>
      </c>
      <c r="V501" s="76">
        <v>0</v>
      </c>
      <c r="W501" s="6"/>
    </row>
    <row r="502" spans="2:23" x14ac:dyDescent="0.2">
      <c r="B502" s="8">
        <v>345</v>
      </c>
      <c r="C502" s="4" t="s">
        <v>31</v>
      </c>
      <c r="D502" s="26">
        <v>14735273.609999999</v>
      </c>
      <c r="E502" s="6"/>
      <c r="F502" s="37">
        <v>51135</v>
      </c>
      <c r="G502" s="26"/>
      <c r="H502" s="37" t="s">
        <v>151</v>
      </c>
      <c r="J502" s="38">
        <v>0</v>
      </c>
      <c r="K502" s="6"/>
      <c r="L502" s="26">
        <v>476632</v>
      </c>
      <c r="M502" s="32"/>
      <c r="N502" s="39">
        <v>3.23</v>
      </c>
      <c r="O502" s="6"/>
      <c r="P502" s="26">
        <v>-5247</v>
      </c>
      <c r="Q502" s="144">
        <v>0</v>
      </c>
      <c r="R502" s="144">
        <f t="shared" si="35"/>
        <v>0</v>
      </c>
      <c r="S502" s="144">
        <f t="shared" si="36"/>
        <v>0</v>
      </c>
      <c r="T502" s="6"/>
      <c r="U502" s="75" t="s">
        <v>320</v>
      </c>
      <c r="V502" s="76">
        <v>0</v>
      </c>
      <c r="W502" s="6"/>
    </row>
    <row r="503" spans="2:23" x14ac:dyDescent="0.2">
      <c r="B503" s="8">
        <v>346</v>
      </c>
      <c r="C503" s="35" t="s">
        <v>33</v>
      </c>
      <c r="D503" s="26">
        <v>113617.52</v>
      </c>
      <c r="E503" s="6"/>
      <c r="F503" s="37">
        <v>51135</v>
      </c>
      <c r="G503" s="26"/>
      <c r="H503" s="37" t="s">
        <v>151</v>
      </c>
      <c r="J503" s="38">
        <v>0</v>
      </c>
      <c r="K503" s="6"/>
      <c r="L503" s="26">
        <v>3672</v>
      </c>
      <c r="M503" s="32"/>
      <c r="N503" s="39">
        <v>3.23</v>
      </c>
      <c r="O503" s="6"/>
      <c r="P503" s="26">
        <v>0</v>
      </c>
      <c r="Q503" s="144">
        <v>0</v>
      </c>
      <c r="R503" s="144">
        <f t="shared" si="35"/>
        <v>0</v>
      </c>
      <c r="S503" s="144">
        <f t="shared" si="36"/>
        <v>0</v>
      </c>
      <c r="T503" s="6"/>
      <c r="U503" s="75" t="s">
        <v>320</v>
      </c>
      <c r="V503" s="76">
        <v>0</v>
      </c>
      <c r="W503" s="6"/>
    </row>
    <row r="504" spans="2:23" x14ac:dyDescent="0.2">
      <c r="B504" s="8"/>
      <c r="C504" s="70" t="s">
        <v>174</v>
      </c>
      <c r="D504" s="27">
        <f>SUM(D499:D503)</f>
        <v>275165772.50999993</v>
      </c>
      <c r="E504" s="40"/>
      <c r="F504" s="71"/>
      <c r="G504" s="26"/>
      <c r="J504" s="66"/>
      <c r="K504" s="40"/>
      <c r="L504" s="27">
        <f>SUM(L499:L503)</f>
        <v>9126962</v>
      </c>
      <c r="M504" s="32"/>
      <c r="N504" s="33">
        <v>3.32</v>
      </c>
      <c r="O504" s="6"/>
      <c r="P504" s="27">
        <f>SUM(P499:P503)</f>
        <v>-5557</v>
      </c>
      <c r="Q504" s="146">
        <v>0</v>
      </c>
      <c r="R504" s="146">
        <v>0</v>
      </c>
      <c r="S504" s="146">
        <f t="shared" si="36"/>
        <v>0</v>
      </c>
      <c r="T504" s="6"/>
      <c r="U504" s="75"/>
      <c r="V504" s="76"/>
      <c r="W504" s="6"/>
    </row>
    <row r="505" spans="2:23" x14ac:dyDescent="0.2">
      <c r="B505" s="8"/>
      <c r="C505" s="6"/>
      <c r="E505" s="6"/>
      <c r="F505" s="44"/>
      <c r="G505" s="28"/>
      <c r="J505" s="66"/>
      <c r="K505" s="6"/>
      <c r="L505" s="28"/>
      <c r="M505" s="32"/>
      <c r="N505" s="33"/>
      <c r="O505" s="6"/>
      <c r="P505" s="28"/>
      <c r="Q505" s="97"/>
      <c r="R505" s="97"/>
      <c r="S505" s="97"/>
      <c r="T505" s="6"/>
      <c r="U505" s="75"/>
      <c r="V505" s="76"/>
      <c r="W505" s="6"/>
    </row>
    <row r="506" spans="2:23" x14ac:dyDescent="0.2">
      <c r="B506" s="93"/>
      <c r="C506" s="34" t="s">
        <v>175</v>
      </c>
      <c r="E506" s="6"/>
      <c r="F506" s="44"/>
      <c r="G506" s="28"/>
      <c r="J506" s="66"/>
      <c r="K506" s="6"/>
      <c r="L506" s="28"/>
      <c r="M506" s="32"/>
      <c r="N506" s="33"/>
      <c r="O506" s="6"/>
      <c r="P506" s="28"/>
      <c r="Q506" s="97"/>
      <c r="R506" s="97"/>
      <c r="S506" s="97"/>
      <c r="T506" s="6"/>
      <c r="U506" s="75"/>
      <c r="V506" s="76"/>
      <c r="W506" s="6"/>
    </row>
    <row r="507" spans="2:23" x14ac:dyDescent="0.2">
      <c r="B507" s="8">
        <v>341</v>
      </c>
      <c r="C507" s="35" t="s">
        <v>25</v>
      </c>
      <c r="D507" s="26">
        <v>4902328.22</v>
      </c>
      <c r="E507" s="6"/>
      <c r="F507" s="37">
        <v>50040</v>
      </c>
      <c r="G507" s="26"/>
      <c r="H507" s="37" t="s">
        <v>164</v>
      </c>
      <c r="J507" s="38">
        <v>-1</v>
      </c>
      <c r="K507" s="6"/>
      <c r="L507" s="26">
        <v>166335</v>
      </c>
      <c r="M507" s="32"/>
      <c r="N507" s="39">
        <v>3.39</v>
      </c>
      <c r="O507" s="6"/>
      <c r="P507" s="26">
        <v>-14</v>
      </c>
      <c r="Q507" s="144">
        <v>0</v>
      </c>
      <c r="R507" s="144">
        <f t="shared" ref="R507:R511" si="37">+V507*P507</f>
        <v>-3.113550594191651</v>
      </c>
      <c r="S507" s="144">
        <f t="shared" ref="S507:S512" si="38">SUM(Q507:R507)</f>
        <v>-3.113550594191651</v>
      </c>
      <c r="T507" s="6"/>
      <c r="U507" s="75" t="s">
        <v>316</v>
      </c>
      <c r="V507" s="76">
        <v>0.22239647101368937</v>
      </c>
      <c r="W507" s="6"/>
    </row>
    <row r="508" spans="2:23" x14ac:dyDescent="0.2">
      <c r="B508" s="8">
        <v>343</v>
      </c>
      <c r="C508" s="35" t="s">
        <v>147</v>
      </c>
      <c r="D508" s="26">
        <v>155858588.50999999</v>
      </c>
      <c r="E508" s="6"/>
      <c r="F508" s="37">
        <v>50040</v>
      </c>
      <c r="G508" s="26"/>
      <c r="H508" s="37" t="s">
        <v>165</v>
      </c>
      <c r="J508" s="38">
        <v>-1</v>
      </c>
      <c r="K508" s="6"/>
      <c r="L508" s="26">
        <v>5067490</v>
      </c>
      <c r="M508" s="32"/>
      <c r="N508" s="39">
        <v>3.25</v>
      </c>
      <c r="O508" s="6"/>
      <c r="P508" s="26">
        <v>-454</v>
      </c>
      <c r="Q508" s="144">
        <v>0</v>
      </c>
      <c r="R508" s="144">
        <f t="shared" si="37"/>
        <v>-100.96799784021498</v>
      </c>
      <c r="S508" s="144">
        <f t="shared" si="38"/>
        <v>-100.96799784021498</v>
      </c>
      <c r="T508" s="6"/>
      <c r="U508" s="75" t="s">
        <v>316</v>
      </c>
      <c r="V508" s="76">
        <v>0.22239647101368937</v>
      </c>
      <c r="W508" s="6"/>
    </row>
    <row r="509" spans="2:23" x14ac:dyDescent="0.2">
      <c r="B509" s="8">
        <v>344</v>
      </c>
      <c r="C509" s="35" t="s">
        <v>149</v>
      </c>
      <c r="D509" s="26">
        <v>5435823.4800000004</v>
      </c>
      <c r="E509" s="6"/>
      <c r="F509" s="37">
        <v>50040</v>
      </c>
      <c r="G509" s="26"/>
      <c r="H509" s="37" t="s">
        <v>165</v>
      </c>
      <c r="J509" s="38">
        <v>-1</v>
      </c>
      <c r="K509" s="6"/>
      <c r="L509" s="26">
        <v>178222</v>
      </c>
      <c r="M509" s="32"/>
      <c r="N509" s="39">
        <v>3.28</v>
      </c>
      <c r="O509" s="6"/>
      <c r="P509" s="26">
        <v>-15</v>
      </c>
      <c r="Q509" s="144">
        <v>0</v>
      </c>
      <c r="R509" s="144">
        <f t="shared" si="37"/>
        <v>-3.3359470652053407</v>
      </c>
      <c r="S509" s="144">
        <f t="shared" si="38"/>
        <v>-3.3359470652053407</v>
      </c>
      <c r="T509" s="6"/>
      <c r="U509" s="75" t="s">
        <v>316</v>
      </c>
      <c r="V509" s="76">
        <v>0.22239647101368937</v>
      </c>
      <c r="W509" s="6"/>
    </row>
    <row r="510" spans="2:23" x14ac:dyDescent="0.2">
      <c r="B510" s="8">
        <v>345</v>
      </c>
      <c r="C510" s="4" t="s">
        <v>31</v>
      </c>
      <c r="D510" s="26">
        <v>9062847.5999999996</v>
      </c>
      <c r="E510" s="6"/>
      <c r="F510" s="37">
        <v>50040</v>
      </c>
      <c r="G510" s="26"/>
      <c r="H510" s="37" t="s">
        <v>151</v>
      </c>
      <c r="J510" s="38">
        <v>-1</v>
      </c>
      <c r="K510" s="6"/>
      <c r="L510" s="26">
        <v>292779</v>
      </c>
      <c r="M510" s="32"/>
      <c r="N510" s="39">
        <v>3.23</v>
      </c>
      <c r="O510" s="6"/>
      <c r="P510" s="26">
        <v>-26</v>
      </c>
      <c r="Q510" s="144">
        <v>0</v>
      </c>
      <c r="R510" s="144">
        <f t="shared" si="37"/>
        <v>-5.7823082463559237</v>
      </c>
      <c r="S510" s="144">
        <f t="shared" si="38"/>
        <v>-5.7823082463559237</v>
      </c>
      <c r="T510" s="6"/>
      <c r="U510" s="75" t="s">
        <v>316</v>
      </c>
      <c r="V510" s="76">
        <v>0.22239647101368937</v>
      </c>
      <c r="W510" s="6"/>
    </row>
    <row r="511" spans="2:23" x14ac:dyDescent="0.2">
      <c r="B511" s="8">
        <v>346</v>
      </c>
      <c r="C511" s="35" t="s">
        <v>33</v>
      </c>
      <c r="D511" s="26">
        <v>80941.25</v>
      </c>
      <c r="E511" s="6"/>
      <c r="F511" s="37">
        <v>50040</v>
      </c>
      <c r="G511" s="26"/>
      <c r="H511" s="37" t="s">
        <v>151</v>
      </c>
      <c r="J511" s="38">
        <v>0</v>
      </c>
      <c r="K511" s="6"/>
      <c r="L511" s="26">
        <v>2559</v>
      </c>
      <c r="M511" s="32"/>
      <c r="N511" s="39">
        <v>3.16</v>
      </c>
      <c r="O511" s="6"/>
      <c r="P511" s="26">
        <v>-29</v>
      </c>
      <c r="Q511" s="144">
        <v>0</v>
      </c>
      <c r="R511" s="144">
        <f t="shared" si="37"/>
        <v>-6.4494976593969913</v>
      </c>
      <c r="S511" s="144">
        <f t="shared" si="38"/>
        <v>-6.4494976593969913</v>
      </c>
      <c r="T511" s="6"/>
      <c r="U511" s="75" t="s">
        <v>316</v>
      </c>
      <c r="V511" s="76">
        <v>0.22239647101368937</v>
      </c>
      <c r="W511" s="6"/>
    </row>
    <row r="512" spans="2:23" x14ac:dyDescent="0.2">
      <c r="B512" s="8"/>
      <c r="C512" s="70" t="s">
        <v>176</v>
      </c>
      <c r="D512" s="27">
        <f>SUM(D507:D511)</f>
        <v>175340529.05999997</v>
      </c>
      <c r="E512" s="40"/>
      <c r="F512" s="71"/>
      <c r="G512" s="26"/>
      <c r="J512" s="66"/>
      <c r="K512" s="40"/>
      <c r="L512" s="27">
        <f>SUM(L507:L511)</f>
        <v>5707385</v>
      </c>
      <c r="M512" s="32"/>
      <c r="N512" s="33">
        <v>3.26</v>
      </c>
      <c r="O512" s="6"/>
      <c r="P512" s="27">
        <f>SUM(P507:P511)</f>
        <v>-538</v>
      </c>
      <c r="Q512" s="146">
        <v>0</v>
      </c>
      <c r="R512" s="146">
        <v>-119.64930140536489</v>
      </c>
      <c r="S512" s="146">
        <f t="shared" si="38"/>
        <v>-119.64930140536489</v>
      </c>
      <c r="T512" s="6"/>
      <c r="U512" s="75"/>
      <c r="V512" s="76"/>
      <c r="W512" s="6"/>
    </row>
    <row r="513" spans="2:23" x14ac:dyDescent="0.2">
      <c r="B513" s="8"/>
      <c r="C513" s="6"/>
      <c r="E513" s="6"/>
      <c r="F513" s="44"/>
      <c r="G513" s="28"/>
      <c r="J513" s="66"/>
      <c r="K513" s="6"/>
      <c r="L513" s="28"/>
      <c r="M513" s="32"/>
      <c r="N513" s="33"/>
      <c r="O513" s="6"/>
      <c r="P513" s="28"/>
      <c r="Q513" s="97"/>
      <c r="R513" s="97"/>
      <c r="S513" s="97"/>
      <c r="T513" s="6"/>
      <c r="U513" s="75"/>
      <c r="V513" s="76"/>
      <c r="W513" s="6"/>
    </row>
    <row r="514" spans="2:23" x14ac:dyDescent="0.2">
      <c r="B514" s="93"/>
      <c r="C514" s="34" t="s">
        <v>177</v>
      </c>
      <c r="E514" s="6"/>
      <c r="F514" s="44"/>
      <c r="G514" s="28"/>
      <c r="J514" s="66"/>
      <c r="K514" s="6"/>
      <c r="L514" s="28"/>
      <c r="M514" s="32"/>
      <c r="N514" s="33"/>
      <c r="O514" s="6"/>
      <c r="P514" s="28"/>
      <c r="Q514" s="97"/>
      <c r="R514" s="97"/>
      <c r="S514" s="97"/>
      <c r="T514" s="6"/>
      <c r="U514" s="75"/>
      <c r="V514" s="76"/>
      <c r="W514" s="6"/>
    </row>
    <row r="515" spans="2:23" x14ac:dyDescent="0.2">
      <c r="B515" s="8">
        <v>341</v>
      </c>
      <c r="C515" s="35" t="s">
        <v>25</v>
      </c>
      <c r="D515" s="26">
        <v>10120995.15</v>
      </c>
      <c r="E515" s="6"/>
      <c r="F515" s="37">
        <v>50405</v>
      </c>
      <c r="G515" s="26"/>
      <c r="H515" s="37" t="s">
        <v>164</v>
      </c>
      <c r="J515" s="38">
        <v>-1</v>
      </c>
      <c r="K515" s="6"/>
      <c r="L515" s="26">
        <v>350860</v>
      </c>
      <c r="M515" s="32"/>
      <c r="N515" s="39">
        <v>3.47</v>
      </c>
      <c r="O515" s="6"/>
      <c r="P515" s="26">
        <v>-22</v>
      </c>
      <c r="Q515" s="144">
        <v>0</v>
      </c>
      <c r="R515" s="144">
        <f t="shared" ref="R515:R519" si="39">+V515*P515</f>
        <v>-4.892722362301166</v>
      </c>
      <c r="S515" s="144">
        <f>SUM(Q515:R515)</f>
        <v>-4.892722362301166</v>
      </c>
      <c r="T515" s="6"/>
      <c r="U515" s="75" t="s">
        <v>316</v>
      </c>
      <c r="V515" s="76">
        <v>0.22239647101368937</v>
      </c>
      <c r="W515" s="6"/>
    </row>
    <row r="516" spans="2:23" x14ac:dyDescent="0.2">
      <c r="B516" s="8">
        <v>343</v>
      </c>
      <c r="C516" s="35" t="s">
        <v>147</v>
      </c>
      <c r="D516" s="26">
        <v>326573289.26999998</v>
      </c>
      <c r="E516" s="6"/>
      <c r="F516" s="37">
        <v>50405</v>
      </c>
      <c r="G516" s="26"/>
      <c r="H516" s="37" t="s">
        <v>165</v>
      </c>
      <c r="J516" s="38">
        <v>-1</v>
      </c>
      <c r="K516" s="6"/>
      <c r="L516" s="26">
        <v>10827307</v>
      </c>
      <c r="M516" s="32"/>
      <c r="N516" s="39">
        <v>3.32</v>
      </c>
      <c r="O516" s="6"/>
      <c r="P516" s="26">
        <v>-705</v>
      </c>
      <c r="Q516" s="144">
        <v>0</v>
      </c>
      <c r="R516" s="144">
        <f t="shared" si="39"/>
        <v>-156.78951206465101</v>
      </c>
      <c r="S516" s="144">
        <f t="shared" ref="S516:S520" si="40">SUM(Q516:R516)</f>
        <v>-156.78951206465101</v>
      </c>
      <c r="T516" s="6"/>
      <c r="U516" s="75" t="s">
        <v>316</v>
      </c>
      <c r="V516" s="76">
        <v>0.22239647101368937</v>
      </c>
      <c r="W516" s="6"/>
    </row>
    <row r="517" spans="2:23" x14ac:dyDescent="0.2">
      <c r="B517" s="8">
        <v>344</v>
      </c>
      <c r="C517" s="35" t="s">
        <v>149</v>
      </c>
      <c r="D517" s="26">
        <v>9332548.0700000003</v>
      </c>
      <c r="E517" s="6"/>
      <c r="F517" s="37">
        <v>50405</v>
      </c>
      <c r="G517" s="26"/>
      <c r="H517" s="37" t="s">
        <v>165</v>
      </c>
      <c r="J517" s="38">
        <v>-1</v>
      </c>
      <c r="K517" s="6"/>
      <c r="L517" s="26">
        <v>309590</v>
      </c>
      <c r="M517" s="32"/>
      <c r="N517" s="39">
        <v>3.32</v>
      </c>
      <c r="O517" s="6"/>
      <c r="P517" s="26">
        <v>-22</v>
      </c>
      <c r="Q517" s="144">
        <v>0</v>
      </c>
      <c r="R517" s="144">
        <f t="shared" si="39"/>
        <v>-4.892722362301166</v>
      </c>
      <c r="S517" s="144">
        <f t="shared" si="40"/>
        <v>-4.892722362301166</v>
      </c>
      <c r="T517" s="6"/>
      <c r="U517" s="75" t="s">
        <v>316</v>
      </c>
      <c r="V517" s="76">
        <v>0.22239647101368937</v>
      </c>
      <c r="W517" s="6"/>
    </row>
    <row r="518" spans="2:23" x14ac:dyDescent="0.2">
      <c r="B518" s="8">
        <v>345</v>
      </c>
      <c r="C518" s="4" t="s">
        <v>31</v>
      </c>
      <c r="D518" s="26">
        <v>19689083.899999999</v>
      </c>
      <c r="E518" s="6"/>
      <c r="F518" s="37">
        <v>50405</v>
      </c>
      <c r="G518" s="26"/>
      <c r="H518" s="37" t="s">
        <v>151</v>
      </c>
      <c r="J518" s="38">
        <v>-1</v>
      </c>
      <c r="K518" s="6"/>
      <c r="L518" s="26">
        <v>644206</v>
      </c>
      <c r="M518" s="32"/>
      <c r="N518" s="39">
        <v>3.27</v>
      </c>
      <c r="O518" s="6"/>
      <c r="P518" s="26">
        <v>-42</v>
      </c>
      <c r="Q518" s="144">
        <v>0</v>
      </c>
      <c r="R518" s="144">
        <f t="shared" si="39"/>
        <v>-9.3406517825749535</v>
      </c>
      <c r="S518" s="144">
        <f t="shared" si="40"/>
        <v>-9.3406517825749535</v>
      </c>
      <c r="T518" s="6"/>
      <c r="U518" s="75" t="s">
        <v>316</v>
      </c>
      <c r="V518" s="76">
        <v>0.22239647101368937</v>
      </c>
      <c r="W518" s="6"/>
    </row>
    <row r="519" spans="2:23" x14ac:dyDescent="0.2">
      <c r="B519" s="8">
        <v>346</v>
      </c>
      <c r="C519" s="35" t="s">
        <v>33</v>
      </c>
      <c r="D519" s="26">
        <v>336792.74</v>
      </c>
      <c r="E519" s="6"/>
      <c r="F519" s="37">
        <v>50405</v>
      </c>
      <c r="G519" s="26"/>
      <c r="H519" s="37" t="s">
        <v>151</v>
      </c>
      <c r="J519" s="38">
        <v>0</v>
      </c>
      <c r="K519" s="6"/>
      <c r="L519" s="26">
        <v>10949</v>
      </c>
      <c r="M519" s="32"/>
      <c r="N519" s="39">
        <v>3.25</v>
      </c>
      <c r="O519" s="6"/>
      <c r="P519" s="26">
        <v>-122</v>
      </c>
      <c r="Q519" s="144">
        <v>0</v>
      </c>
      <c r="R519" s="144">
        <f t="shared" si="39"/>
        <v>-27.132369463670102</v>
      </c>
      <c r="S519" s="144">
        <f t="shared" si="40"/>
        <v>-27.132369463670102</v>
      </c>
      <c r="T519" s="6"/>
      <c r="U519" s="75" t="s">
        <v>316</v>
      </c>
      <c r="V519" s="76">
        <v>0.22239647101368937</v>
      </c>
      <c r="W519" s="6"/>
    </row>
    <row r="520" spans="2:23" x14ac:dyDescent="0.2">
      <c r="B520" s="8"/>
      <c r="C520" s="70" t="s">
        <v>178</v>
      </c>
      <c r="D520" s="27">
        <f>SUM(D515:D519)</f>
        <v>366052709.12999994</v>
      </c>
      <c r="E520" s="40"/>
      <c r="F520" s="71"/>
      <c r="G520" s="26"/>
      <c r="J520" s="66"/>
      <c r="K520" s="40"/>
      <c r="L520" s="27">
        <f>SUM(L515:L519)</f>
        <v>12142912</v>
      </c>
      <c r="M520" s="32"/>
      <c r="N520" s="33">
        <v>3.32</v>
      </c>
      <c r="O520" s="6"/>
      <c r="P520" s="27">
        <f>SUM(P515:P519)</f>
        <v>-913</v>
      </c>
      <c r="Q520" s="146">
        <v>0</v>
      </c>
      <c r="R520" s="146">
        <v>-203.04797803549837</v>
      </c>
      <c r="S520" s="146">
        <f t="shared" si="40"/>
        <v>-203.04797803549837</v>
      </c>
      <c r="T520" s="6"/>
      <c r="U520" s="75"/>
      <c r="V520" s="76"/>
      <c r="W520" s="6"/>
    </row>
    <row r="521" spans="2:23" x14ac:dyDescent="0.2">
      <c r="B521" s="8"/>
      <c r="C521" s="6"/>
      <c r="E521" s="6"/>
      <c r="F521" s="44"/>
      <c r="G521" s="28"/>
      <c r="J521" s="66"/>
      <c r="K521" s="6"/>
      <c r="L521" s="28"/>
      <c r="M521" s="32"/>
      <c r="N521" s="33"/>
      <c r="O521" s="6"/>
      <c r="P521" s="28"/>
      <c r="Q521" s="97"/>
      <c r="R521" s="97"/>
      <c r="S521" s="97"/>
      <c r="T521" s="6"/>
      <c r="U521" s="75"/>
      <c r="V521" s="76"/>
      <c r="W521" s="6"/>
    </row>
    <row r="522" spans="2:23" x14ac:dyDescent="0.2">
      <c r="B522" s="8"/>
      <c r="C522" s="34" t="s">
        <v>179</v>
      </c>
      <c r="E522" s="6"/>
      <c r="F522" s="44"/>
      <c r="G522" s="28"/>
      <c r="J522" s="66"/>
      <c r="K522" s="6"/>
      <c r="L522" s="28"/>
      <c r="M522" s="32"/>
      <c r="N522" s="33"/>
      <c r="O522" s="6"/>
      <c r="P522" s="28"/>
      <c r="Q522" s="97"/>
      <c r="R522" s="97"/>
      <c r="S522" s="97"/>
      <c r="T522" s="6"/>
      <c r="U522" s="75"/>
      <c r="V522" s="76"/>
      <c r="W522" s="6"/>
    </row>
    <row r="523" spans="2:23" x14ac:dyDescent="0.2">
      <c r="B523" s="8">
        <v>341</v>
      </c>
      <c r="C523" s="35" t="s">
        <v>25</v>
      </c>
      <c r="D523" s="26">
        <v>5928425.8200000003</v>
      </c>
      <c r="E523" s="6"/>
      <c r="F523" s="37">
        <v>50770</v>
      </c>
      <c r="G523" s="26"/>
      <c r="H523" s="37" t="s">
        <v>164</v>
      </c>
      <c r="J523" s="38">
        <v>-1</v>
      </c>
      <c r="K523" s="6"/>
      <c r="L523" s="26">
        <v>204817</v>
      </c>
      <c r="M523" s="32"/>
      <c r="N523" s="39">
        <v>3.45</v>
      </c>
      <c r="O523" s="6"/>
      <c r="P523" s="26">
        <v>-11</v>
      </c>
      <c r="Q523" s="144">
        <v>0</v>
      </c>
      <c r="R523" s="144">
        <f t="shared" ref="R523:R527" si="41">+V523*P523</f>
        <v>0</v>
      </c>
      <c r="S523" s="144">
        <f t="shared" ref="S523:S528" si="42">SUM(Q523:R523)</f>
        <v>0</v>
      </c>
      <c r="T523" s="6"/>
      <c r="U523" s="75" t="s">
        <v>320</v>
      </c>
      <c r="V523" s="76">
        <v>0</v>
      </c>
      <c r="W523" s="6"/>
    </row>
    <row r="524" spans="2:23" x14ac:dyDescent="0.2">
      <c r="B524" s="8">
        <v>343</v>
      </c>
      <c r="C524" s="35" t="s">
        <v>147</v>
      </c>
      <c r="D524" s="26">
        <v>214950936.36000001</v>
      </c>
      <c r="E524" s="6"/>
      <c r="F524" s="37">
        <v>50770</v>
      </c>
      <c r="G524" s="26"/>
      <c r="H524" s="37" t="s">
        <v>165</v>
      </c>
      <c r="J524" s="38">
        <v>-1</v>
      </c>
      <c r="K524" s="6"/>
      <c r="L524" s="26">
        <v>7079962</v>
      </c>
      <c r="M524" s="32"/>
      <c r="N524" s="39">
        <v>3.29</v>
      </c>
      <c r="O524" s="6"/>
      <c r="P524" s="26">
        <v>-370</v>
      </c>
      <c r="Q524" s="144">
        <v>0</v>
      </c>
      <c r="R524" s="144">
        <f t="shared" si="41"/>
        <v>0</v>
      </c>
      <c r="S524" s="144">
        <f t="shared" si="42"/>
        <v>0</v>
      </c>
      <c r="T524" s="6"/>
      <c r="U524" s="75" t="s">
        <v>320</v>
      </c>
      <c r="V524" s="76">
        <v>0</v>
      </c>
      <c r="W524" s="6"/>
    </row>
    <row r="525" spans="2:23" x14ac:dyDescent="0.2">
      <c r="B525" s="8">
        <v>344</v>
      </c>
      <c r="C525" s="35" t="s">
        <v>149</v>
      </c>
      <c r="D525" s="26">
        <v>6581332</v>
      </c>
      <c r="E525" s="6"/>
      <c r="F525" s="37">
        <v>50770</v>
      </c>
      <c r="G525" s="26"/>
      <c r="H525" s="37" t="s">
        <v>165</v>
      </c>
      <c r="J525" s="38">
        <v>-1</v>
      </c>
      <c r="K525" s="6"/>
      <c r="L525" s="26">
        <v>216524</v>
      </c>
      <c r="M525" s="32"/>
      <c r="N525" s="39">
        <v>3.29</v>
      </c>
      <c r="O525" s="6"/>
      <c r="P525" s="26">
        <v>-12</v>
      </c>
      <c r="Q525" s="144">
        <v>0</v>
      </c>
      <c r="R525" s="144">
        <f t="shared" si="41"/>
        <v>0</v>
      </c>
      <c r="S525" s="144">
        <f t="shared" si="42"/>
        <v>0</v>
      </c>
      <c r="T525" s="6"/>
      <c r="U525" s="75" t="s">
        <v>320</v>
      </c>
      <c r="V525" s="76">
        <v>0</v>
      </c>
      <c r="W525" s="6"/>
    </row>
    <row r="526" spans="2:23" x14ac:dyDescent="0.2">
      <c r="B526" s="8">
        <v>345</v>
      </c>
      <c r="C526" s="4" t="s">
        <v>31</v>
      </c>
      <c r="D526" s="26">
        <v>13203182.65</v>
      </c>
      <c r="E526" s="6"/>
      <c r="F526" s="37">
        <v>50770</v>
      </c>
      <c r="G526" s="26"/>
      <c r="H526" s="37" t="s">
        <v>151</v>
      </c>
      <c r="J526" s="38">
        <v>0</v>
      </c>
      <c r="K526" s="6"/>
      <c r="L526" s="26">
        <v>424873</v>
      </c>
      <c r="M526" s="32"/>
      <c r="N526" s="39">
        <v>3.22</v>
      </c>
      <c r="O526" s="6"/>
      <c r="P526" s="26">
        <v>-4703</v>
      </c>
      <c r="Q526" s="144">
        <v>0</v>
      </c>
      <c r="R526" s="144">
        <f t="shared" si="41"/>
        <v>0</v>
      </c>
      <c r="S526" s="144">
        <f t="shared" si="42"/>
        <v>0</v>
      </c>
      <c r="T526" s="6"/>
      <c r="U526" s="75" t="s">
        <v>320</v>
      </c>
      <c r="V526" s="76">
        <v>0</v>
      </c>
      <c r="W526" s="6"/>
    </row>
    <row r="527" spans="2:23" x14ac:dyDescent="0.2">
      <c r="B527" s="8">
        <v>346</v>
      </c>
      <c r="C527" s="35" t="s">
        <v>33</v>
      </c>
      <c r="D527" s="26">
        <v>515308.56</v>
      </c>
      <c r="E527" s="6"/>
      <c r="F527" s="37">
        <v>50770</v>
      </c>
      <c r="G527" s="26"/>
      <c r="H527" s="37" t="s">
        <v>151</v>
      </c>
      <c r="J527" s="38">
        <v>0</v>
      </c>
      <c r="K527" s="6"/>
      <c r="L527" s="26">
        <v>16636</v>
      </c>
      <c r="M527" s="32"/>
      <c r="N527" s="39">
        <v>3.23</v>
      </c>
      <c r="O527" s="6"/>
      <c r="P527" s="26">
        <v>0</v>
      </c>
      <c r="Q527" s="144">
        <v>0</v>
      </c>
      <c r="R527" s="144">
        <f t="shared" si="41"/>
        <v>0</v>
      </c>
      <c r="S527" s="144">
        <f t="shared" si="42"/>
        <v>0</v>
      </c>
      <c r="T527" s="6"/>
      <c r="U527" s="75" t="s">
        <v>320</v>
      </c>
      <c r="V527" s="76">
        <v>0</v>
      </c>
      <c r="W527" s="6"/>
    </row>
    <row r="528" spans="2:23" x14ac:dyDescent="0.2">
      <c r="B528" s="8"/>
      <c r="C528" s="70" t="s">
        <v>180</v>
      </c>
      <c r="D528" s="27">
        <f>SUM(D523:D527)</f>
        <v>241179185.39000002</v>
      </c>
      <c r="E528" s="40"/>
      <c r="F528" s="87"/>
      <c r="G528" s="88"/>
      <c r="J528" s="66"/>
      <c r="K528" s="40"/>
      <c r="L528" s="27">
        <f>SUM(L523:L527)</f>
        <v>7942812</v>
      </c>
      <c r="M528" s="32"/>
      <c r="N528" s="33">
        <v>3.29</v>
      </c>
      <c r="O528" s="6"/>
      <c r="P528" s="27">
        <f>SUM(P523:P527)</f>
        <v>-5096</v>
      </c>
      <c r="Q528" s="146">
        <v>0</v>
      </c>
      <c r="R528" s="146">
        <v>0</v>
      </c>
      <c r="S528" s="146">
        <f t="shared" si="42"/>
        <v>0</v>
      </c>
      <c r="T528" s="6"/>
      <c r="U528" s="6"/>
      <c r="V528" s="6"/>
      <c r="W528" s="6"/>
    </row>
    <row r="529" spans="2:23" x14ac:dyDescent="0.2">
      <c r="B529" s="8"/>
      <c r="C529" s="6"/>
      <c r="E529" s="6"/>
      <c r="F529" s="44"/>
      <c r="G529" s="28"/>
      <c r="J529" s="66"/>
      <c r="K529" s="6"/>
      <c r="L529" s="28"/>
      <c r="M529" s="32"/>
      <c r="N529" s="33"/>
      <c r="O529" s="6"/>
      <c r="P529" s="28"/>
      <c r="Q529" s="97"/>
      <c r="R529" s="97"/>
      <c r="S529" s="97"/>
      <c r="T529" s="6"/>
      <c r="U529" s="6"/>
      <c r="V529" s="6"/>
      <c r="W529" s="6"/>
    </row>
    <row r="530" spans="2:23" x14ac:dyDescent="0.2">
      <c r="B530" s="8"/>
      <c r="C530" s="34" t="s">
        <v>181</v>
      </c>
      <c r="E530" s="6"/>
      <c r="F530" s="44"/>
      <c r="G530" s="28"/>
      <c r="J530" s="66"/>
      <c r="K530" s="6"/>
      <c r="L530" s="28"/>
      <c r="M530" s="32"/>
      <c r="N530" s="33"/>
      <c r="O530" s="6"/>
      <c r="P530" s="28"/>
      <c r="Q530" s="97"/>
      <c r="R530" s="97"/>
      <c r="S530" s="97"/>
      <c r="T530" s="6"/>
      <c r="U530" s="6"/>
      <c r="V530" s="6"/>
      <c r="W530" s="6"/>
    </row>
    <row r="531" spans="2:23" x14ac:dyDescent="0.2">
      <c r="B531" s="8">
        <v>344</v>
      </c>
      <c r="C531" s="35" t="s">
        <v>182</v>
      </c>
      <c r="D531" s="26">
        <v>5545.93</v>
      </c>
      <c r="E531" s="6"/>
      <c r="F531" s="37">
        <v>46752</v>
      </c>
      <c r="G531" s="26"/>
      <c r="H531" s="37" t="s">
        <v>24</v>
      </c>
      <c r="J531" s="38">
        <v>0</v>
      </c>
      <c r="K531" s="6"/>
      <c r="L531" s="26">
        <v>228</v>
      </c>
      <c r="M531" s="32"/>
      <c r="N531" s="39">
        <v>4.1100000000000003</v>
      </c>
      <c r="O531" s="6"/>
      <c r="P531" s="26">
        <v>0</v>
      </c>
      <c r="Q531" s="97"/>
      <c r="R531" s="97"/>
      <c r="S531" s="97"/>
      <c r="T531" s="6"/>
      <c r="U531" s="6"/>
      <c r="V531" s="6"/>
      <c r="W531" s="6"/>
    </row>
    <row r="532" spans="2:23" x14ac:dyDescent="0.2">
      <c r="B532" s="8">
        <v>344</v>
      </c>
      <c r="C532" s="35" t="s">
        <v>183</v>
      </c>
      <c r="D532" s="26">
        <v>36389.01</v>
      </c>
      <c r="E532" s="6"/>
      <c r="F532" s="37">
        <v>42004</v>
      </c>
      <c r="G532" s="26"/>
      <c r="H532" s="37" t="s">
        <v>24</v>
      </c>
      <c r="J532" s="38">
        <v>0</v>
      </c>
      <c r="K532" s="6"/>
      <c r="L532" s="26">
        <v>0</v>
      </c>
      <c r="M532" s="32"/>
      <c r="N532" s="39">
        <v>0</v>
      </c>
      <c r="O532" s="6"/>
      <c r="P532" s="26">
        <v>0</v>
      </c>
      <c r="Q532" s="97"/>
      <c r="R532" s="97"/>
      <c r="S532" s="97"/>
      <c r="T532" s="6"/>
      <c r="U532" s="6"/>
      <c r="V532" s="6"/>
      <c r="W532" s="6"/>
    </row>
    <row r="533" spans="2:23" x14ac:dyDescent="0.2">
      <c r="B533" s="8">
        <v>344</v>
      </c>
      <c r="C533" s="35" t="s">
        <v>184</v>
      </c>
      <c r="D533" s="26">
        <v>55086.78</v>
      </c>
      <c r="E533" s="6"/>
      <c r="F533" s="37">
        <v>42004</v>
      </c>
      <c r="G533" s="26"/>
      <c r="H533" s="37" t="s">
        <v>24</v>
      </c>
      <c r="J533" s="38">
        <v>0</v>
      </c>
      <c r="K533" s="6"/>
      <c r="L533" s="26">
        <v>0</v>
      </c>
      <c r="M533" s="32"/>
      <c r="N533" s="39">
        <v>0</v>
      </c>
      <c r="O533" s="6"/>
      <c r="P533" s="26">
        <v>0</v>
      </c>
      <c r="Q533" s="97"/>
      <c r="R533" s="97"/>
      <c r="S533" s="97"/>
      <c r="T533" s="6"/>
      <c r="U533" s="6"/>
      <c r="V533" s="6"/>
      <c r="W533" s="6"/>
    </row>
    <row r="534" spans="2:23" x14ac:dyDescent="0.2">
      <c r="B534" s="8">
        <v>344</v>
      </c>
      <c r="C534" s="35" t="s">
        <v>185</v>
      </c>
      <c r="D534" s="26">
        <v>55680.49</v>
      </c>
      <c r="E534" s="6"/>
      <c r="F534" s="37">
        <v>42369</v>
      </c>
      <c r="G534" s="26"/>
      <c r="H534" s="37" t="s">
        <v>146</v>
      </c>
      <c r="J534" s="38">
        <v>0</v>
      </c>
      <c r="K534" s="6"/>
      <c r="L534" s="26">
        <v>0</v>
      </c>
      <c r="M534" s="32"/>
      <c r="N534" s="39">
        <v>0</v>
      </c>
      <c r="O534" s="6"/>
      <c r="P534" s="26">
        <v>0</v>
      </c>
      <c r="Q534" s="97"/>
      <c r="R534" s="97"/>
      <c r="S534" s="97"/>
      <c r="T534" s="6"/>
      <c r="U534" s="6"/>
      <c r="V534" s="6"/>
      <c r="W534" s="6"/>
    </row>
    <row r="535" spans="2:23" x14ac:dyDescent="0.2">
      <c r="B535" s="8"/>
      <c r="C535" s="70" t="s">
        <v>186</v>
      </c>
      <c r="D535" s="27">
        <f>SUM(D531:D534)</f>
        <v>152702.21</v>
      </c>
      <c r="E535" s="40"/>
      <c r="F535" s="71"/>
      <c r="G535" s="26"/>
      <c r="J535" s="66"/>
      <c r="K535" s="40"/>
      <c r="L535" s="27">
        <f>SUM(L531:L534)</f>
        <v>228</v>
      </c>
      <c r="M535" s="32"/>
      <c r="N535" s="33">
        <v>0.15</v>
      </c>
      <c r="O535" s="6"/>
      <c r="P535" s="27">
        <f>SUM(P531:P534)</f>
        <v>0</v>
      </c>
      <c r="Q535" s="97"/>
      <c r="R535" s="97"/>
      <c r="S535" s="97"/>
      <c r="T535" s="6"/>
      <c r="U535" s="6"/>
      <c r="V535" s="6"/>
      <c r="W535" s="6"/>
    </row>
    <row r="536" spans="2:23" x14ac:dyDescent="0.2">
      <c r="B536" s="8"/>
      <c r="C536" s="6"/>
      <c r="D536" s="26"/>
      <c r="E536" s="40"/>
      <c r="F536" s="71"/>
      <c r="G536" s="26"/>
      <c r="J536" s="66"/>
      <c r="K536" s="40"/>
      <c r="L536" s="26"/>
      <c r="M536" s="32"/>
      <c r="N536" s="33"/>
      <c r="O536" s="6"/>
      <c r="P536" s="26"/>
      <c r="Q536" s="97"/>
      <c r="R536" s="97"/>
      <c r="S536" s="97"/>
      <c r="T536" s="6"/>
      <c r="U536" s="6"/>
      <c r="V536" s="6"/>
      <c r="W536" s="6"/>
    </row>
    <row r="537" spans="2:23" x14ac:dyDescent="0.2">
      <c r="B537" s="8"/>
      <c r="C537" s="34" t="s">
        <v>187</v>
      </c>
      <c r="D537" s="26"/>
      <c r="E537" s="40"/>
      <c r="F537" s="71"/>
      <c r="G537" s="26"/>
      <c r="J537" s="66"/>
      <c r="K537" s="40"/>
      <c r="L537" s="26"/>
      <c r="M537" s="32"/>
      <c r="N537" s="33"/>
      <c r="O537" s="6"/>
      <c r="P537" s="26"/>
      <c r="Q537" s="97"/>
      <c r="R537" s="97"/>
      <c r="S537" s="97"/>
      <c r="T537" s="6"/>
      <c r="U537" s="6"/>
      <c r="V537" s="6"/>
      <c r="W537" s="6"/>
    </row>
    <row r="538" spans="2:23" x14ac:dyDescent="0.2">
      <c r="B538" s="8">
        <v>344</v>
      </c>
      <c r="C538" s="35" t="s">
        <v>188</v>
      </c>
      <c r="D538" s="26">
        <v>834509.93</v>
      </c>
      <c r="E538" s="6"/>
      <c r="F538" s="37" t="s">
        <v>189</v>
      </c>
      <c r="G538" s="26"/>
      <c r="H538" s="37" t="s">
        <v>146</v>
      </c>
      <c r="J538" s="38">
        <v>-5</v>
      </c>
      <c r="K538" s="6"/>
      <c r="L538" s="26">
        <v>13363</v>
      </c>
      <c r="M538" s="32"/>
      <c r="N538" s="39">
        <v>1.6</v>
      </c>
      <c r="O538" s="6"/>
      <c r="P538" s="26">
        <v>0</v>
      </c>
      <c r="Q538" s="97"/>
      <c r="R538" s="97"/>
      <c r="S538" s="97"/>
      <c r="T538" s="6"/>
      <c r="U538" s="6"/>
      <c r="V538" s="6"/>
      <c r="W538" s="6"/>
    </row>
    <row r="539" spans="2:23" x14ac:dyDescent="0.2">
      <c r="B539" s="8">
        <v>344</v>
      </c>
      <c r="C539" s="35" t="s">
        <v>190</v>
      </c>
      <c r="D539" s="31">
        <v>845205.14</v>
      </c>
      <c r="E539" s="6"/>
      <c r="F539" s="37" t="s">
        <v>189</v>
      </c>
      <c r="G539" s="26"/>
      <c r="H539" s="37" t="s">
        <v>146</v>
      </c>
      <c r="J539" s="38">
        <v>-5</v>
      </c>
      <c r="K539" s="6"/>
      <c r="L539" s="31">
        <v>15200</v>
      </c>
      <c r="M539" s="32"/>
      <c r="N539" s="39">
        <v>1.8</v>
      </c>
      <c r="O539" s="6"/>
      <c r="P539" s="31">
        <v>0</v>
      </c>
      <c r="Q539" s="97"/>
      <c r="R539" s="97"/>
      <c r="S539" s="97"/>
      <c r="T539" s="6"/>
      <c r="U539" s="6"/>
      <c r="V539" s="6"/>
      <c r="W539" s="6"/>
    </row>
    <row r="540" spans="2:23" x14ac:dyDescent="0.2">
      <c r="B540" s="8"/>
      <c r="C540" s="70" t="s">
        <v>191</v>
      </c>
      <c r="D540" s="29">
        <f>SUM(D538:D539)</f>
        <v>1679715.07</v>
      </c>
      <c r="E540" s="6"/>
      <c r="F540" s="37"/>
      <c r="G540" s="26"/>
      <c r="J540" s="38"/>
      <c r="K540" s="6"/>
      <c r="L540" s="29">
        <f>SUM(L538:L539)</f>
        <v>28563</v>
      </c>
      <c r="M540" s="32"/>
      <c r="N540" s="33">
        <v>1.7</v>
      </c>
      <c r="O540" s="6"/>
      <c r="P540" s="29">
        <f>SUM(P538:P539)</f>
        <v>0</v>
      </c>
      <c r="Q540" s="97"/>
      <c r="R540" s="97"/>
      <c r="S540" s="97"/>
      <c r="T540" s="6"/>
      <c r="U540" s="6"/>
      <c r="V540" s="6"/>
      <c r="W540" s="6"/>
    </row>
    <row r="541" spans="2:23" x14ac:dyDescent="0.2">
      <c r="B541" s="8"/>
      <c r="C541" s="6"/>
      <c r="D541" s="26"/>
      <c r="E541" s="40"/>
      <c r="F541" s="37"/>
      <c r="G541" s="26"/>
      <c r="J541" s="38"/>
      <c r="K541" s="40"/>
      <c r="L541" s="26"/>
      <c r="M541" s="32"/>
      <c r="N541" s="33"/>
      <c r="O541" s="6"/>
      <c r="P541" s="26"/>
      <c r="Q541" s="97"/>
      <c r="R541" s="97"/>
      <c r="S541" s="97"/>
      <c r="T541" s="6"/>
      <c r="U541" s="6"/>
      <c r="V541" s="6"/>
      <c r="W541" s="6"/>
    </row>
    <row r="542" spans="2:23" x14ac:dyDescent="0.2">
      <c r="B542" s="9"/>
      <c r="C542" s="69" t="s">
        <v>192</v>
      </c>
      <c r="D542" s="30">
        <f>+D540+D535+D528+D520+D512+D504+D496+D488+D480+D473+D465+D458+D450+D441+D432+D423</f>
        <v>3313643449.5599995</v>
      </c>
      <c r="E542" s="80"/>
      <c r="F542" s="30"/>
      <c r="G542" s="26"/>
      <c r="J542" s="66"/>
      <c r="K542" s="80"/>
      <c r="L542" s="30">
        <f>+L540+L535+L528+L520+L512+L504+L496+L488+L480+L473+L465+L458+L450+L441+L432+L423</f>
        <v>106320281</v>
      </c>
      <c r="M542" s="32"/>
      <c r="N542" s="33">
        <v>3.21</v>
      </c>
      <c r="O542" s="6"/>
      <c r="P542" s="30">
        <f>+P540+P535+P528+P520+P512+P504+P496+P488+P480+P473+P465+P458+P450+P441+P432+P423</f>
        <v>-352499</v>
      </c>
      <c r="Q542" s="30">
        <f t="shared" ref="Q542:S542" si="43">+Q540+Q535+Q528+Q520+Q512+Q504+Q496+Q488+Q480+Q473+Q465+Q458+Q450+Q441+Q432+Q423</f>
        <v>-188997.19139332452</v>
      </c>
      <c r="R542" s="30">
        <f t="shared" si="43"/>
        <v>-31233.805182104563</v>
      </c>
      <c r="S542" s="30">
        <f t="shared" si="43"/>
        <v>-220230.99657542908</v>
      </c>
      <c r="T542" s="6"/>
      <c r="U542" s="6"/>
      <c r="V542" s="6"/>
      <c r="W542" s="6"/>
    </row>
    <row r="543" spans="2:23" x14ac:dyDescent="0.2">
      <c r="B543" s="8"/>
      <c r="F543" s="117"/>
      <c r="L543" s="28"/>
      <c r="N543" s="33"/>
      <c r="O543" s="6"/>
      <c r="P543" s="28"/>
      <c r="Q543" s="28"/>
      <c r="R543" s="28"/>
      <c r="S543" s="28"/>
      <c r="T543" s="6"/>
      <c r="U543" s="6"/>
      <c r="V543" s="6"/>
      <c r="W543" s="6"/>
    </row>
    <row r="544" spans="2:23" x14ac:dyDescent="0.2">
      <c r="B544" s="8">
        <v>340.3</v>
      </c>
      <c r="C544" s="35" t="s">
        <v>193</v>
      </c>
      <c r="D544" s="26">
        <v>14529040</v>
      </c>
      <c r="E544" s="6"/>
      <c r="F544" s="37"/>
      <c r="G544" s="26"/>
      <c r="J544" s="38"/>
      <c r="K544" s="6"/>
      <c r="L544" s="44"/>
      <c r="M544" s="6"/>
      <c r="N544" s="6"/>
      <c r="O544" s="6"/>
      <c r="P544" s="26">
        <v>0</v>
      </c>
      <c r="Q544" s="26"/>
      <c r="R544" s="26"/>
      <c r="S544" s="26"/>
      <c r="T544" s="6"/>
      <c r="U544" s="6"/>
      <c r="V544" s="6"/>
      <c r="W544" s="6"/>
    </row>
    <row r="545" spans="2:23" x14ac:dyDescent="0.2">
      <c r="B545" s="8">
        <v>340.3</v>
      </c>
      <c r="C545" s="35" t="s">
        <v>194</v>
      </c>
      <c r="D545" s="31">
        <v>2891146.49</v>
      </c>
      <c r="E545" s="6"/>
      <c r="F545" s="37"/>
      <c r="G545" s="26"/>
      <c r="J545" s="38"/>
      <c r="K545" s="6"/>
      <c r="L545" s="44"/>
      <c r="M545" s="6"/>
      <c r="N545" s="6"/>
      <c r="O545" s="6"/>
      <c r="P545" s="31">
        <v>0</v>
      </c>
      <c r="Q545" s="26"/>
      <c r="R545" s="26"/>
      <c r="S545" s="26"/>
      <c r="T545" s="6"/>
      <c r="U545" s="6"/>
      <c r="V545" s="6"/>
      <c r="W545" s="6"/>
    </row>
    <row r="546" spans="2:23" x14ac:dyDescent="0.2">
      <c r="B546" s="8"/>
      <c r="C546" s="35"/>
      <c r="D546" s="26"/>
      <c r="E546" s="40"/>
      <c r="F546" s="37"/>
      <c r="G546" s="26"/>
      <c r="H546" s="37"/>
      <c r="J546" s="38"/>
      <c r="K546" s="40"/>
      <c r="L546" s="26"/>
      <c r="M546" s="32"/>
      <c r="N546" s="39"/>
      <c r="O546" s="6"/>
      <c r="P546" s="26"/>
      <c r="Q546" s="26"/>
      <c r="R546" s="26"/>
      <c r="S546" s="26"/>
      <c r="T546" s="6"/>
      <c r="U546" s="6"/>
      <c r="V546" s="6"/>
      <c r="W546" s="6"/>
    </row>
    <row r="547" spans="2:23" x14ac:dyDescent="0.2">
      <c r="B547" s="9"/>
      <c r="C547" s="79" t="s">
        <v>195</v>
      </c>
      <c r="D547" s="41">
        <f>SUM(D542:D545)</f>
        <v>3331063636.0499992</v>
      </c>
      <c r="E547" s="54"/>
      <c r="F547" s="71"/>
      <c r="G547" s="26"/>
      <c r="J547" s="66"/>
      <c r="K547" s="54"/>
      <c r="L547" s="41">
        <f>SUM(L542:L545)</f>
        <v>106320281</v>
      </c>
      <c r="M547" s="32"/>
      <c r="N547" s="33"/>
      <c r="O547" s="6"/>
      <c r="P547" s="41">
        <f>SUM(P542:P545)</f>
        <v>-352499</v>
      </c>
      <c r="Q547" s="41">
        <f t="shared" ref="Q547:S547" si="44">SUM(Q542:Q545)</f>
        <v>-188997.19139332452</v>
      </c>
      <c r="R547" s="41">
        <f t="shared" si="44"/>
        <v>-31233.805182104563</v>
      </c>
      <c r="S547" s="41">
        <f t="shared" si="44"/>
        <v>-220230.99657542908</v>
      </c>
      <c r="T547" s="6"/>
      <c r="U547" s="6"/>
      <c r="V547" s="6"/>
      <c r="W547" s="6"/>
    </row>
    <row r="548" spans="2:23" x14ac:dyDescent="0.2">
      <c r="B548" s="8"/>
      <c r="C548" s="6"/>
      <c r="D548" s="42"/>
      <c r="E548" s="80"/>
      <c r="F548" s="71"/>
      <c r="G548" s="26"/>
      <c r="J548" s="66"/>
      <c r="K548" s="80"/>
      <c r="L548" s="42"/>
      <c r="M548" s="32"/>
      <c r="N548" s="33"/>
      <c r="O548" s="6"/>
      <c r="P548" s="42"/>
      <c r="Q548" s="30"/>
      <c r="R548" s="30"/>
      <c r="S548" s="30"/>
      <c r="T548" s="6"/>
      <c r="U548" s="6"/>
      <c r="V548" s="6"/>
      <c r="W548" s="6"/>
    </row>
    <row r="549" spans="2:23" x14ac:dyDescent="0.2">
      <c r="B549" s="69" t="s">
        <v>196</v>
      </c>
      <c r="C549" s="47"/>
      <c r="D549" s="30">
        <f>+D547+D411+D150</f>
        <v>11071228686.869999</v>
      </c>
      <c r="E549" s="80"/>
      <c r="F549" s="30"/>
      <c r="G549" s="26"/>
      <c r="J549" s="66"/>
      <c r="K549" s="80"/>
      <c r="L549" s="30">
        <f>+L547+L411+L150</f>
        <v>414188396.76666665</v>
      </c>
      <c r="M549" s="32"/>
      <c r="N549" s="33">
        <v>3.74</v>
      </c>
      <c r="O549" s="6"/>
      <c r="P549" s="30">
        <f>+P547+P411+P150</f>
        <v>-352499</v>
      </c>
      <c r="Q549" s="30">
        <f t="shared" ref="Q549:S549" si="45">+Q547+Q411+Q150</f>
        <v>-188997.19139332452</v>
      </c>
      <c r="R549" s="30">
        <f t="shared" si="45"/>
        <v>-581969.56188269763</v>
      </c>
      <c r="S549" s="30">
        <f t="shared" si="45"/>
        <v>-770966.75327602215</v>
      </c>
      <c r="T549" s="6"/>
      <c r="U549" s="6"/>
      <c r="V549" s="6"/>
      <c r="W549" s="6"/>
    </row>
    <row r="550" spans="2:23" x14ac:dyDescent="0.2">
      <c r="B550" s="69"/>
      <c r="C550" s="47"/>
      <c r="D550" s="26"/>
      <c r="E550" s="40"/>
      <c r="F550" s="71"/>
      <c r="G550" s="26"/>
      <c r="J550" s="66"/>
      <c r="K550" s="40"/>
      <c r="L550" s="26"/>
      <c r="M550" s="32"/>
      <c r="N550" s="33"/>
      <c r="O550" s="6"/>
      <c r="P550" s="26"/>
      <c r="Q550" s="26"/>
      <c r="R550" s="26"/>
      <c r="S550" s="26"/>
      <c r="T550" s="6"/>
      <c r="U550" s="6"/>
      <c r="V550" s="6"/>
      <c r="W550" s="6"/>
    </row>
    <row r="551" spans="2:23" x14ac:dyDescent="0.2">
      <c r="B551" s="8"/>
      <c r="C551" s="6"/>
      <c r="D551" s="26"/>
      <c r="E551" s="6"/>
      <c r="F551" s="71"/>
      <c r="G551" s="26"/>
      <c r="J551" s="66"/>
      <c r="K551" s="6"/>
      <c r="L551" s="26"/>
      <c r="M551" s="32"/>
      <c r="N551" s="33"/>
      <c r="O551" s="6"/>
      <c r="P551" s="26"/>
      <c r="Q551" s="26"/>
      <c r="R551" s="26"/>
      <c r="S551" s="26"/>
      <c r="T551" s="6"/>
      <c r="U551" s="6"/>
      <c r="V551" s="6"/>
      <c r="W551" s="6"/>
    </row>
    <row r="552" spans="2:23" x14ac:dyDescent="0.2">
      <c r="B552" s="68" t="s">
        <v>197</v>
      </c>
      <c r="C552" s="54"/>
      <c r="D552" s="26"/>
      <c r="E552" s="6"/>
      <c r="F552" s="71"/>
      <c r="G552" s="26"/>
      <c r="J552" s="66"/>
      <c r="K552" s="6"/>
      <c r="L552" s="26"/>
      <c r="M552" s="32"/>
      <c r="N552" s="33"/>
      <c r="O552" s="6"/>
      <c r="P552" s="26"/>
      <c r="Q552" s="26"/>
      <c r="R552" s="26"/>
      <c r="S552" s="26"/>
      <c r="T552" s="6"/>
      <c r="U552" s="6"/>
      <c r="V552" s="6"/>
      <c r="W552" s="6"/>
    </row>
    <row r="553" spans="2:23" ht="12.75" customHeight="1" x14ac:dyDescent="0.2">
      <c r="B553" s="8">
        <v>350.2</v>
      </c>
      <c r="C553" s="35" t="s">
        <v>198</v>
      </c>
      <c r="D553" s="26">
        <v>144659565.44</v>
      </c>
      <c r="E553" s="6"/>
      <c r="F553" s="37" t="s">
        <v>189</v>
      </c>
      <c r="G553" s="26"/>
      <c r="H553" s="37" t="s">
        <v>199</v>
      </c>
      <c r="J553" s="38">
        <v>0</v>
      </c>
      <c r="K553" s="6"/>
      <c r="L553" s="26">
        <v>1837176.48</v>
      </c>
      <c r="M553" s="32"/>
      <c r="N553" s="39">
        <v>1.27</v>
      </c>
      <c r="O553" s="6"/>
      <c r="P553" s="26">
        <v>19778.479999999981</v>
      </c>
      <c r="Q553" s="144">
        <f>+'Transmission Plant'!H10</f>
        <v>-992.11663993526645</v>
      </c>
      <c r="R553" s="144">
        <f>+'Transmission Plant'!H23</f>
        <v>1175.637117046723</v>
      </c>
      <c r="S553" s="144">
        <f>SUM(Q553:R553)</f>
        <v>183.52047711145656</v>
      </c>
      <c r="T553" s="6"/>
      <c r="V553" s="160" t="s">
        <v>346</v>
      </c>
      <c r="W553" s="6"/>
    </row>
    <row r="554" spans="2:23" x14ac:dyDescent="0.2">
      <c r="B554" s="8">
        <v>352</v>
      </c>
      <c r="C554" s="35" t="s">
        <v>25</v>
      </c>
      <c r="D554" s="26">
        <v>161875086.94999999</v>
      </c>
      <c r="E554" s="6"/>
      <c r="F554" s="37" t="s">
        <v>189</v>
      </c>
      <c r="G554" s="26"/>
      <c r="H554" s="37" t="s">
        <v>32</v>
      </c>
      <c r="J554" s="38">
        <v>-10</v>
      </c>
      <c r="K554" s="6"/>
      <c r="L554" s="26">
        <v>2298626.23</v>
      </c>
      <c r="M554" s="32"/>
      <c r="N554" s="39">
        <v>1.42</v>
      </c>
      <c r="O554" s="6"/>
      <c r="P554" s="26">
        <v>-16858.770000000019</v>
      </c>
      <c r="Q554" s="144">
        <f>+'Transmission Plant'!H11</f>
        <v>-629.82852535822201</v>
      </c>
      <c r="R554" s="144">
        <f>+'Transmission Plant'!H24</f>
        <v>-1002.088924920106</v>
      </c>
      <c r="S554" s="144">
        <f t="shared" ref="S554:S562" si="46">SUM(Q554:R554)</f>
        <v>-1631.917450278328</v>
      </c>
      <c r="T554" s="6"/>
      <c r="U554" s="6"/>
      <c r="V554" s="6"/>
      <c r="W554" s="6"/>
    </row>
    <row r="555" spans="2:23" x14ac:dyDescent="0.2">
      <c r="B555" s="8">
        <v>353</v>
      </c>
      <c r="C555" s="35" t="s">
        <v>200</v>
      </c>
      <c r="D555" s="26">
        <v>1889580072.73</v>
      </c>
      <c r="E555" s="6"/>
      <c r="F555" s="37" t="s">
        <v>189</v>
      </c>
      <c r="G555" s="26"/>
      <c r="H555" s="37" t="s">
        <v>201</v>
      </c>
      <c r="J555" s="38">
        <v>-5</v>
      </c>
      <c r="K555" s="6"/>
      <c r="L555" s="26">
        <v>32878693.27</v>
      </c>
      <c r="M555" s="32"/>
      <c r="N555" s="39">
        <v>1.74</v>
      </c>
      <c r="O555" s="6"/>
      <c r="P555" s="26">
        <v>-292356.73000000045</v>
      </c>
      <c r="Q555" s="144">
        <f>+'Transmission Plant'!H12</f>
        <v>-26506.888661315235</v>
      </c>
      <c r="R555" s="144">
        <f>+'Transmission Plant'!H25</f>
        <v>-17377.747087056639</v>
      </c>
      <c r="S555" s="144">
        <f t="shared" si="46"/>
        <v>-43884.635748371875</v>
      </c>
      <c r="T555" s="6"/>
      <c r="U555" s="6"/>
      <c r="V555" s="6"/>
      <c r="W555" s="6"/>
    </row>
    <row r="556" spans="2:23" x14ac:dyDescent="0.2">
      <c r="B556" s="8">
        <v>353.7</v>
      </c>
      <c r="C556" s="35" t="s">
        <v>202</v>
      </c>
      <c r="D556" s="26"/>
      <c r="E556" s="6"/>
      <c r="F556" s="37"/>
      <c r="G556" s="26"/>
      <c r="H556" s="37"/>
      <c r="J556" s="38"/>
      <c r="K556" s="6"/>
      <c r="L556" s="26"/>
      <c r="M556" s="32"/>
      <c r="N556" s="39"/>
      <c r="O556" s="6"/>
      <c r="P556" s="26">
        <v>0</v>
      </c>
      <c r="Q556" s="144">
        <f>+'Transmission Plant'!H13</f>
        <v>-34634.208791624325</v>
      </c>
      <c r="R556" s="144">
        <f>+'Transmission Plant'!H26</f>
        <v>0</v>
      </c>
      <c r="S556" s="144">
        <f t="shared" si="46"/>
        <v>-34634.208791624325</v>
      </c>
      <c r="T556" s="6"/>
      <c r="U556" s="6"/>
      <c r="V556" s="6"/>
      <c r="W556" s="6"/>
    </row>
    <row r="557" spans="2:23" x14ac:dyDescent="0.2">
      <c r="B557" s="8">
        <v>354</v>
      </c>
      <c r="C557" s="35" t="s">
        <v>203</v>
      </c>
      <c r="D557" s="26">
        <v>1223124758.03</v>
      </c>
      <c r="E557" s="6"/>
      <c r="F557" s="37" t="s">
        <v>189</v>
      </c>
      <c r="G557" s="26"/>
      <c r="H557" s="37" t="s">
        <v>204</v>
      </c>
      <c r="J557" s="38">
        <v>-10</v>
      </c>
      <c r="K557" s="6"/>
      <c r="L557" s="26">
        <v>18713808.800000001</v>
      </c>
      <c r="M557" s="32"/>
      <c r="N557" s="39">
        <v>1.53</v>
      </c>
      <c r="O557" s="6"/>
      <c r="P557" s="26">
        <v>-297564.19999999925</v>
      </c>
      <c r="Q557" s="144">
        <f>+'Transmission Plant'!H14</f>
        <v>-7454.8729703074259</v>
      </c>
      <c r="R557" s="144">
        <f>+'Transmission Plant'!H27</f>
        <v>-17687.280227010058</v>
      </c>
      <c r="S557" s="144">
        <f t="shared" si="46"/>
        <v>-25142.153197317486</v>
      </c>
      <c r="T557" s="6"/>
      <c r="U557" s="6"/>
      <c r="V557" s="6"/>
      <c r="W557" s="6"/>
    </row>
    <row r="558" spans="2:23" x14ac:dyDescent="0.2">
      <c r="B558" s="8">
        <v>355</v>
      </c>
      <c r="C558" s="35" t="s">
        <v>205</v>
      </c>
      <c r="D558" s="26">
        <v>731547357.88999999</v>
      </c>
      <c r="E558" s="6"/>
      <c r="F558" s="37" t="s">
        <v>189</v>
      </c>
      <c r="G558" s="26"/>
      <c r="H558" s="37" t="s">
        <v>206</v>
      </c>
      <c r="J558" s="38">
        <v>-40</v>
      </c>
      <c r="K558" s="6"/>
      <c r="L558" s="26">
        <v>15947732.4</v>
      </c>
      <c r="M558" s="32"/>
      <c r="N558" s="39">
        <v>2.1800000000000002</v>
      </c>
      <c r="O558" s="6"/>
      <c r="P558" s="26">
        <v>60331.400000000373</v>
      </c>
      <c r="Q558" s="144">
        <f>+'Transmission Plant'!H15</f>
        <v>-9713.1256444683913</v>
      </c>
      <c r="R558" s="144">
        <f>+'Transmission Plant'!H28</f>
        <v>3586.1114283500633</v>
      </c>
      <c r="S558" s="144">
        <f t="shared" si="46"/>
        <v>-6127.0142161183285</v>
      </c>
      <c r="T558" s="6"/>
      <c r="U558" s="6"/>
      <c r="V558" s="6"/>
      <c r="W558" s="6"/>
    </row>
    <row r="559" spans="2:23" x14ac:dyDescent="0.2">
      <c r="B559" s="8">
        <v>356</v>
      </c>
      <c r="C559" s="35" t="s">
        <v>207</v>
      </c>
      <c r="D559" s="26">
        <v>1087435404.46</v>
      </c>
      <c r="E559" s="6"/>
      <c r="F559" s="37" t="s">
        <v>189</v>
      </c>
      <c r="G559" s="26"/>
      <c r="H559" s="37" t="s">
        <v>208</v>
      </c>
      <c r="J559" s="38">
        <v>-30</v>
      </c>
      <c r="K559" s="6"/>
      <c r="L559" s="26">
        <v>20443785.600000001</v>
      </c>
      <c r="M559" s="32"/>
      <c r="N559" s="39">
        <v>1.88</v>
      </c>
      <c r="O559" s="6"/>
      <c r="P559" s="26">
        <v>-185045.39999999851</v>
      </c>
      <c r="Q559" s="144">
        <f>+'Transmission Plant'!H16</f>
        <v>-71232.619510434612</v>
      </c>
      <c r="R559" s="144">
        <f>+'Transmission Plant'!H29</f>
        <v>-10999.138486817799</v>
      </c>
      <c r="S559" s="144">
        <f t="shared" si="46"/>
        <v>-82231.757997252411</v>
      </c>
      <c r="T559" s="6"/>
      <c r="U559" s="6"/>
      <c r="V559" s="6"/>
      <c r="W559" s="6"/>
    </row>
    <row r="560" spans="2:23" x14ac:dyDescent="0.2">
      <c r="B560" s="8">
        <v>357</v>
      </c>
      <c r="C560" s="35" t="s">
        <v>209</v>
      </c>
      <c r="D560" s="26">
        <v>3235729.73</v>
      </c>
      <c r="E560" s="6"/>
      <c r="F560" s="37" t="s">
        <v>189</v>
      </c>
      <c r="G560" s="26"/>
      <c r="H560" s="37" t="s">
        <v>206</v>
      </c>
      <c r="J560" s="38">
        <v>0</v>
      </c>
      <c r="K560" s="6"/>
      <c r="L560" s="26">
        <v>51771.68</v>
      </c>
      <c r="M560" s="32"/>
      <c r="N560" s="39">
        <v>1.6</v>
      </c>
      <c r="O560" s="6"/>
      <c r="P560" s="26">
        <v>99.680000000000291</v>
      </c>
      <c r="Q560" s="144">
        <f>+'Transmission Plant'!H17</f>
        <v>-21.04183635115238</v>
      </c>
      <c r="R560" s="144">
        <f>+'Transmission Plant'!H30</f>
        <v>5.9250006991041673</v>
      </c>
      <c r="S560" s="144">
        <f t="shared" si="46"/>
        <v>-15.116835652048213</v>
      </c>
      <c r="T560" s="6"/>
      <c r="U560" s="6"/>
      <c r="V560" s="6"/>
      <c r="W560" s="6"/>
    </row>
    <row r="561" spans="2:23" x14ac:dyDescent="0.2">
      <c r="B561" s="8">
        <v>358</v>
      </c>
      <c r="C561" s="35" t="s">
        <v>210</v>
      </c>
      <c r="D561" s="26">
        <v>7410861.2699999996</v>
      </c>
      <c r="E561" s="6"/>
      <c r="F561" s="37" t="s">
        <v>189</v>
      </c>
      <c r="G561" s="26"/>
      <c r="H561" s="37" t="s">
        <v>206</v>
      </c>
      <c r="J561" s="38">
        <v>-5</v>
      </c>
      <c r="K561" s="6"/>
      <c r="L561" s="26">
        <v>123020.3</v>
      </c>
      <c r="M561" s="32"/>
      <c r="N561" s="39">
        <v>1.66</v>
      </c>
      <c r="O561" s="6"/>
      <c r="P561" s="26">
        <v>-464.69999999999709</v>
      </c>
      <c r="Q561" s="144">
        <f>+'Transmission Plant'!H18</f>
        <v>-60.807340641889503</v>
      </c>
      <c r="R561" s="144">
        <f>+'Transmission Plant'!H31</f>
        <v>-27.621868227063416</v>
      </c>
      <c r="S561" s="144">
        <f t="shared" si="46"/>
        <v>-88.429208868952912</v>
      </c>
      <c r="T561" s="6"/>
      <c r="U561" s="6"/>
      <c r="V561" s="6"/>
      <c r="W561" s="6"/>
    </row>
    <row r="562" spans="2:23" x14ac:dyDescent="0.2">
      <c r="B562" s="8">
        <v>359</v>
      </c>
      <c r="C562" s="35" t="s">
        <v>211</v>
      </c>
      <c r="D562" s="26">
        <v>11575387.130000001</v>
      </c>
      <c r="E562" s="6"/>
      <c r="F562" s="37" t="s">
        <v>189</v>
      </c>
      <c r="G562" s="26"/>
      <c r="H562" s="37" t="s">
        <v>212</v>
      </c>
      <c r="J562" s="38">
        <v>0</v>
      </c>
      <c r="K562" s="6"/>
      <c r="L562" s="26">
        <v>152795.10999999999</v>
      </c>
      <c r="M562" s="32"/>
      <c r="N562" s="39">
        <v>1.32</v>
      </c>
      <c r="O562" s="6"/>
      <c r="P562" s="26">
        <v>619.10999999998603</v>
      </c>
      <c r="Q562" s="144">
        <f>+'Transmission Plant'!H19</f>
        <v>-119.29651287221137</v>
      </c>
      <c r="R562" s="144">
        <f>+'Transmission Plant'!H32</f>
        <v>36.800031930400159</v>
      </c>
      <c r="S562" s="144">
        <f t="shared" si="46"/>
        <v>-82.4964809418112</v>
      </c>
      <c r="T562" s="6"/>
      <c r="U562" s="6"/>
      <c r="V562" s="6"/>
      <c r="W562" s="6"/>
    </row>
    <row r="563" spans="2:23" x14ac:dyDescent="0.2">
      <c r="B563" s="8"/>
      <c r="C563" s="77" t="s">
        <v>213</v>
      </c>
      <c r="D563" s="42">
        <f>SUM(D553:D562)</f>
        <v>5260444223.6300001</v>
      </c>
      <c r="E563" s="80"/>
      <c r="F563" s="71"/>
      <c r="G563" s="26"/>
      <c r="J563" s="66"/>
      <c r="K563" s="80"/>
      <c r="L563" s="42">
        <f>SUM(L553:L562)</f>
        <v>92447409.870000005</v>
      </c>
      <c r="M563" s="81"/>
      <c r="N563" s="82">
        <v>1.76</v>
      </c>
      <c r="O563" s="6"/>
      <c r="P563" s="42">
        <f>SUM(P553:P562)</f>
        <v>-711461.12999999779</v>
      </c>
      <c r="Q563" s="151">
        <f>SUM(Q553:Q562)</f>
        <v>-151364.80643330872</v>
      </c>
      <c r="R563" s="151">
        <f>SUM(R553:R562)</f>
        <v>-42289.403016005374</v>
      </c>
      <c r="S563" s="151">
        <f>SUM(S553:S562)</f>
        <v>-193654.20944931408</v>
      </c>
      <c r="T563" s="6"/>
      <c r="U563" s="6"/>
      <c r="V563" s="6"/>
      <c r="W563" s="6"/>
    </row>
    <row r="564" spans="2:23" x14ac:dyDescent="0.2">
      <c r="B564" s="8"/>
      <c r="C564" s="77"/>
      <c r="D564" s="26"/>
      <c r="E564" s="40"/>
      <c r="F564" s="71"/>
      <c r="G564" s="26"/>
      <c r="J564" s="66"/>
      <c r="K564" s="40"/>
      <c r="L564" s="26"/>
      <c r="M564" s="32"/>
      <c r="N564" s="33"/>
      <c r="O564" s="6"/>
      <c r="P564" s="26"/>
      <c r="Q564" s="26"/>
      <c r="R564" s="26"/>
      <c r="S564" s="26"/>
      <c r="T564" s="6"/>
      <c r="U564" s="6"/>
      <c r="V564" s="6"/>
      <c r="W564" s="6"/>
    </row>
    <row r="565" spans="2:23" x14ac:dyDescent="0.2">
      <c r="B565" s="8"/>
      <c r="C565" s="6"/>
      <c r="D565" s="26"/>
      <c r="E565" s="6"/>
      <c r="F565" s="71"/>
      <c r="G565" s="26"/>
      <c r="J565" s="66"/>
      <c r="K565" s="6"/>
      <c r="L565" s="26"/>
      <c r="M565" s="32"/>
      <c r="N565" s="33"/>
      <c r="O565" s="6"/>
      <c r="P565" s="26"/>
      <c r="Q565" s="26"/>
      <c r="R565" s="26"/>
      <c r="S565" s="26"/>
      <c r="T565" s="6"/>
      <c r="U565" s="6"/>
      <c r="V565" s="6"/>
      <c r="W565" s="6"/>
    </row>
    <row r="566" spans="2:23" x14ac:dyDescent="0.2">
      <c r="B566" s="8"/>
      <c r="C566" s="6"/>
      <c r="D566" s="26"/>
      <c r="E566" s="6"/>
      <c r="F566" s="71"/>
      <c r="G566" s="26"/>
      <c r="J566" s="66"/>
      <c r="K566" s="6"/>
      <c r="L566" s="26"/>
      <c r="M566" s="32"/>
      <c r="N566" s="33"/>
      <c r="O566" s="6"/>
      <c r="P566" s="26"/>
      <c r="Q566" s="26"/>
      <c r="R566" s="26"/>
      <c r="S566" s="26"/>
      <c r="T566" s="6"/>
      <c r="U566" s="6"/>
      <c r="V566" s="6"/>
      <c r="W566" s="6"/>
    </row>
    <row r="567" spans="2:23" x14ac:dyDescent="0.2">
      <c r="B567" s="9"/>
      <c r="C567" s="95" t="s">
        <v>223</v>
      </c>
      <c r="D567" s="26"/>
      <c r="E567" s="6"/>
      <c r="F567" s="71"/>
      <c r="G567" s="26"/>
      <c r="J567" s="66"/>
      <c r="K567" s="6"/>
      <c r="L567" s="26"/>
      <c r="M567" s="32"/>
      <c r="N567" s="33"/>
      <c r="O567" s="6"/>
      <c r="P567" s="26"/>
      <c r="Q567" s="26"/>
      <c r="R567" s="26"/>
      <c r="S567" s="26"/>
      <c r="T567" s="6"/>
      <c r="U567" s="6"/>
      <c r="V567" s="6"/>
      <c r="W567" s="6"/>
    </row>
    <row r="568" spans="2:23" x14ac:dyDescent="0.2">
      <c r="B568" s="8">
        <v>360.2</v>
      </c>
      <c r="C568" s="35" t="s">
        <v>198</v>
      </c>
      <c r="D568" s="26">
        <v>240139.29</v>
      </c>
      <c r="E568" s="6"/>
      <c r="F568" s="37" t="s">
        <v>189</v>
      </c>
      <c r="G568" s="26"/>
      <c r="H568" s="37" t="s">
        <v>224</v>
      </c>
      <c r="J568" s="38">
        <v>0</v>
      </c>
      <c r="K568" s="6"/>
      <c r="L568" s="26">
        <v>3913</v>
      </c>
      <c r="M568" s="32"/>
      <c r="N568" s="39">
        <v>1.63</v>
      </c>
      <c r="O568" s="6"/>
      <c r="P568" s="26">
        <v>-16</v>
      </c>
      <c r="Q568" s="144">
        <v>0</v>
      </c>
      <c r="R568" s="144">
        <f>+P568</f>
        <v>-16</v>
      </c>
      <c r="S568" s="144">
        <v>-16</v>
      </c>
      <c r="T568" s="6"/>
      <c r="U568" s="75" t="s">
        <v>321</v>
      </c>
      <c r="V568" s="76">
        <v>1</v>
      </c>
      <c r="W568" s="6"/>
    </row>
    <row r="569" spans="2:23" x14ac:dyDescent="0.2">
      <c r="B569" s="8">
        <v>361</v>
      </c>
      <c r="C569" s="35" t="s">
        <v>25</v>
      </c>
      <c r="D569" s="26">
        <v>2266938.88</v>
      </c>
      <c r="E569" s="6"/>
      <c r="F569" s="37" t="s">
        <v>189</v>
      </c>
      <c r="G569" s="26"/>
      <c r="H569" s="37" t="s">
        <v>206</v>
      </c>
      <c r="J569" s="38">
        <v>-5</v>
      </c>
      <c r="K569" s="6"/>
      <c r="L569" s="26">
        <v>37251</v>
      </c>
      <c r="M569" s="32"/>
      <c r="N569" s="39">
        <v>1.64</v>
      </c>
      <c r="O569" s="6"/>
      <c r="P569" s="26">
        <v>-43</v>
      </c>
      <c r="Q569" s="144">
        <v>0</v>
      </c>
      <c r="R569" s="144">
        <f t="shared" ref="R569:R581" si="47">+P569</f>
        <v>-43</v>
      </c>
      <c r="S569" s="144">
        <v>-43</v>
      </c>
      <c r="T569" s="6"/>
      <c r="U569" s="75" t="s">
        <v>321</v>
      </c>
      <c r="V569" s="76">
        <v>1</v>
      </c>
      <c r="W569" s="6"/>
    </row>
    <row r="570" spans="2:23" x14ac:dyDescent="0.2">
      <c r="B570" s="8">
        <v>362</v>
      </c>
      <c r="C570" s="35" t="s">
        <v>200</v>
      </c>
      <c r="D570" s="26">
        <v>47937084.329999998</v>
      </c>
      <c r="E570" s="6"/>
      <c r="F570" s="37" t="s">
        <v>189</v>
      </c>
      <c r="G570" s="26"/>
      <c r="H570" s="37" t="s">
        <v>225</v>
      </c>
      <c r="J570" s="38">
        <v>-20</v>
      </c>
      <c r="K570" s="6"/>
      <c r="L570" s="26">
        <v>1027674</v>
      </c>
      <c r="M570" s="32"/>
      <c r="N570" s="39">
        <v>2.14</v>
      </c>
      <c r="O570" s="6"/>
      <c r="P570" s="26">
        <v>18955</v>
      </c>
      <c r="Q570" s="144">
        <v>0</v>
      </c>
      <c r="R570" s="144">
        <f t="shared" si="47"/>
        <v>18955</v>
      </c>
      <c r="S570" s="144">
        <v>18955</v>
      </c>
      <c r="T570" s="6"/>
      <c r="U570" s="75" t="s">
        <v>321</v>
      </c>
      <c r="V570" s="76">
        <v>1</v>
      </c>
      <c r="W570" s="6"/>
    </row>
    <row r="571" spans="2:23" x14ac:dyDescent="0.2">
      <c r="B571" s="8">
        <v>362.7</v>
      </c>
      <c r="C571" s="35" t="s">
        <v>202</v>
      </c>
      <c r="D571" s="26"/>
      <c r="E571" s="6"/>
      <c r="F571" s="37"/>
      <c r="G571" s="26"/>
      <c r="H571" s="37"/>
      <c r="J571" s="38"/>
      <c r="K571" s="6"/>
      <c r="L571" s="26"/>
      <c r="M571" s="32"/>
      <c r="N571" s="39"/>
      <c r="O571" s="6"/>
      <c r="P571" s="26">
        <v>-19616</v>
      </c>
      <c r="Q571" s="144">
        <v>0</v>
      </c>
      <c r="R571" s="144">
        <f t="shared" si="47"/>
        <v>-19616</v>
      </c>
      <c r="S571" s="144">
        <v>-19616</v>
      </c>
      <c r="T571" s="6"/>
      <c r="U571" s="75" t="s">
        <v>321</v>
      </c>
      <c r="V571" s="76">
        <v>1</v>
      </c>
      <c r="W571" s="6"/>
    </row>
    <row r="572" spans="2:23" x14ac:dyDescent="0.2">
      <c r="B572" s="8">
        <v>364</v>
      </c>
      <c r="C572" s="35" t="s">
        <v>215</v>
      </c>
      <c r="D572" s="26">
        <v>96107953.819999993</v>
      </c>
      <c r="E572" s="6"/>
      <c r="F572" s="37" t="s">
        <v>189</v>
      </c>
      <c r="G572" s="26"/>
      <c r="H572" s="37" t="s">
        <v>226</v>
      </c>
      <c r="J572" s="38">
        <v>-100</v>
      </c>
      <c r="K572" s="6"/>
      <c r="L572" s="26">
        <v>3494630</v>
      </c>
      <c r="M572" s="32"/>
      <c r="N572" s="39">
        <v>3.64</v>
      </c>
      <c r="O572" s="6"/>
      <c r="P572" s="26">
        <v>-3239</v>
      </c>
      <c r="Q572" s="144">
        <v>0</v>
      </c>
      <c r="R572" s="144">
        <f t="shared" si="47"/>
        <v>-3239</v>
      </c>
      <c r="S572" s="144">
        <v>-3239</v>
      </c>
      <c r="T572" s="6"/>
      <c r="U572" s="75" t="s">
        <v>321</v>
      </c>
      <c r="V572" s="76">
        <v>1</v>
      </c>
      <c r="W572" s="6"/>
    </row>
    <row r="573" spans="2:23" x14ac:dyDescent="0.2">
      <c r="B573" s="8">
        <v>365</v>
      </c>
      <c r="C573" s="35" t="s">
        <v>207</v>
      </c>
      <c r="D573" s="26">
        <v>60160674.229999997</v>
      </c>
      <c r="E573" s="6"/>
      <c r="F573" s="37" t="s">
        <v>189</v>
      </c>
      <c r="G573" s="26"/>
      <c r="H573" s="37" t="s">
        <v>227</v>
      </c>
      <c r="J573" s="38">
        <v>-60</v>
      </c>
      <c r="K573" s="6"/>
      <c r="L573" s="26">
        <v>1509694</v>
      </c>
      <c r="M573" s="32"/>
      <c r="N573" s="39">
        <v>2.5099999999999998</v>
      </c>
      <c r="O573" s="6"/>
      <c r="P573" s="26">
        <v>-1389</v>
      </c>
      <c r="Q573" s="144">
        <v>0</v>
      </c>
      <c r="R573" s="144">
        <f t="shared" si="47"/>
        <v>-1389</v>
      </c>
      <c r="S573" s="144">
        <v>-1389</v>
      </c>
      <c r="T573" s="6"/>
      <c r="U573" s="75" t="s">
        <v>321</v>
      </c>
      <c r="V573" s="76">
        <v>1</v>
      </c>
      <c r="W573" s="6"/>
    </row>
    <row r="574" spans="2:23" x14ac:dyDescent="0.2">
      <c r="B574" s="8">
        <v>366</v>
      </c>
      <c r="C574" s="35" t="s">
        <v>209</v>
      </c>
      <c r="D574" s="26">
        <v>16906931.420000002</v>
      </c>
      <c r="E574" s="6"/>
      <c r="F574" s="37" t="s">
        <v>189</v>
      </c>
      <c r="G574" s="26"/>
      <c r="H574" s="37" t="s">
        <v>224</v>
      </c>
      <c r="J574" s="38">
        <v>-50</v>
      </c>
      <c r="K574" s="6"/>
      <c r="L574" s="26">
        <v>480534</v>
      </c>
      <c r="M574" s="32"/>
      <c r="N574" s="39">
        <v>2.84</v>
      </c>
      <c r="O574" s="6"/>
      <c r="P574" s="26">
        <v>-519</v>
      </c>
      <c r="Q574" s="144">
        <v>0</v>
      </c>
      <c r="R574" s="144">
        <f t="shared" si="47"/>
        <v>-519</v>
      </c>
      <c r="S574" s="144">
        <v>-519</v>
      </c>
      <c r="T574" s="6"/>
      <c r="U574" s="75" t="s">
        <v>321</v>
      </c>
      <c r="V574" s="76">
        <v>1</v>
      </c>
      <c r="W574" s="6"/>
    </row>
    <row r="575" spans="2:23" x14ac:dyDescent="0.2">
      <c r="B575" s="8">
        <v>367</v>
      </c>
      <c r="C575" s="35" t="s">
        <v>210</v>
      </c>
      <c r="D575" s="26">
        <v>23741865.300000001</v>
      </c>
      <c r="E575" s="6"/>
      <c r="F575" s="37" t="s">
        <v>189</v>
      </c>
      <c r="G575" s="26"/>
      <c r="H575" s="37" t="s">
        <v>224</v>
      </c>
      <c r="J575" s="38">
        <v>-35</v>
      </c>
      <c r="K575" s="6"/>
      <c r="L575" s="26">
        <v>607166</v>
      </c>
      <c r="M575" s="32"/>
      <c r="N575" s="39">
        <v>2.56</v>
      </c>
      <c r="O575" s="6"/>
      <c r="P575" s="26">
        <v>-642</v>
      </c>
      <c r="Q575" s="144">
        <v>0</v>
      </c>
      <c r="R575" s="144">
        <f t="shared" si="47"/>
        <v>-642</v>
      </c>
      <c r="S575" s="144">
        <v>-642</v>
      </c>
      <c r="T575" s="6"/>
      <c r="U575" s="75" t="s">
        <v>321</v>
      </c>
      <c r="V575" s="76">
        <v>1</v>
      </c>
      <c r="W575" s="6"/>
    </row>
    <row r="576" spans="2:23" x14ac:dyDescent="0.2">
      <c r="B576" s="8">
        <v>368</v>
      </c>
      <c r="C576" s="35" t="s">
        <v>216</v>
      </c>
      <c r="D576" s="26">
        <v>99549997.180000007</v>
      </c>
      <c r="E576" s="6"/>
      <c r="F576" s="37" t="s">
        <v>189</v>
      </c>
      <c r="G576" s="26"/>
      <c r="H576" s="37" t="s">
        <v>228</v>
      </c>
      <c r="J576" s="38">
        <v>-25</v>
      </c>
      <c r="K576" s="6"/>
      <c r="L576" s="26">
        <v>2629098</v>
      </c>
      <c r="M576" s="32"/>
      <c r="N576" s="39">
        <v>2.64</v>
      </c>
      <c r="O576" s="6"/>
      <c r="P576" s="26">
        <v>-4310</v>
      </c>
      <c r="Q576" s="144">
        <v>0</v>
      </c>
      <c r="R576" s="144">
        <f t="shared" si="47"/>
        <v>-4310</v>
      </c>
      <c r="S576" s="144">
        <v>-4310</v>
      </c>
      <c r="T576" s="6"/>
      <c r="U576" s="75" t="s">
        <v>321</v>
      </c>
      <c r="V576" s="76">
        <v>1</v>
      </c>
      <c r="W576" s="6"/>
    </row>
    <row r="577" spans="2:23" x14ac:dyDescent="0.2">
      <c r="B577" s="8">
        <v>369.1</v>
      </c>
      <c r="C577" s="35" t="s">
        <v>217</v>
      </c>
      <c r="D577" s="26">
        <v>19061444.289999999</v>
      </c>
      <c r="E577" s="6"/>
      <c r="F577" s="37" t="s">
        <v>189</v>
      </c>
      <c r="G577" s="26"/>
      <c r="H577" s="37" t="s">
        <v>214</v>
      </c>
      <c r="J577" s="38">
        <v>-30</v>
      </c>
      <c r="K577" s="6"/>
      <c r="L577" s="26">
        <v>432568</v>
      </c>
      <c r="M577" s="32"/>
      <c r="N577" s="39">
        <v>2.27</v>
      </c>
      <c r="O577" s="6"/>
      <c r="P577" s="26">
        <v>-392</v>
      </c>
      <c r="Q577" s="144">
        <v>0</v>
      </c>
      <c r="R577" s="144">
        <f t="shared" si="47"/>
        <v>-392</v>
      </c>
      <c r="S577" s="144">
        <v>-392</v>
      </c>
      <c r="T577" s="6"/>
      <c r="U577" s="75" t="s">
        <v>321</v>
      </c>
      <c r="V577" s="76">
        <v>1</v>
      </c>
      <c r="W577" s="6"/>
    </row>
    <row r="578" spans="2:23" x14ac:dyDescent="0.2">
      <c r="B578" s="8">
        <v>369.2</v>
      </c>
      <c r="C578" s="35" t="s">
        <v>218</v>
      </c>
      <c r="D578" s="26">
        <v>33450711.300000001</v>
      </c>
      <c r="E578" s="6"/>
      <c r="F578" s="37" t="s">
        <v>189</v>
      </c>
      <c r="G578" s="26"/>
      <c r="H578" s="37" t="s">
        <v>219</v>
      </c>
      <c r="J578" s="38">
        <v>-50</v>
      </c>
      <c r="K578" s="6"/>
      <c r="L578" s="26">
        <v>878374</v>
      </c>
      <c r="M578" s="32"/>
      <c r="N578" s="39">
        <v>2.63</v>
      </c>
      <c r="O578" s="6"/>
      <c r="P578" s="26">
        <v>-770</v>
      </c>
      <c r="Q578" s="144">
        <v>0</v>
      </c>
      <c r="R578" s="144">
        <f t="shared" si="47"/>
        <v>-770</v>
      </c>
      <c r="S578" s="144">
        <v>-770</v>
      </c>
      <c r="T578" s="6"/>
      <c r="U578" s="75" t="s">
        <v>321</v>
      </c>
      <c r="V578" s="76">
        <v>1</v>
      </c>
      <c r="W578" s="6"/>
    </row>
    <row r="579" spans="2:23" x14ac:dyDescent="0.2">
      <c r="B579" s="8">
        <v>370</v>
      </c>
      <c r="C579" s="35" t="s">
        <v>220</v>
      </c>
      <c r="D579" s="26">
        <v>10531623.880000001</v>
      </c>
      <c r="E579" s="6"/>
      <c r="F579" s="37" t="s">
        <v>189</v>
      </c>
      <c r="G579" s="26"/>
      <c r="H579" s="37" t="s">
        <v>229</v>
      </c>
      <c r="J579" s="38">
        <v>-1</v>
      </c>
      <c r="K579" s="6"/>
      <c r="L579" s="26">
        <v>413838</v>
      </c>
      <c r="M579" s="32"/>
      <c r="N579" s="39">
        <v>3.93</v>
      </c>
      <c r="O579" s="6"/>
      <c r="P579" s="26">
        <v>-197</v>
      </c>
      <c r="Q579" s="144">
        <v>0</v>
      </c>
      <c r="R579" s="144">
        <f t="shared" si="47"/>
        <v>-197</v>
      </c>
      <c r="S579" s="144">
        <v>-197</v>
      </c>
      <c r="T579" s="6"/>
      <c r="U579" s="75" t="s">
        <v>321</v>
      </c>
      <c r="V579" s="76">
        <v>1</v>
      </c>
      <c r="W579" s="6"/>
    </row>
    <row r="580" spans="2:23" x14ac:dyDescent="0.2">
      <c r="B580" s="8">
        <v>371</v>
      </c>
      <c r="C580" s="35" t="s">
        <v>221</v>
      </c>
      <c r="D580" s="26">
        <v>473565.68</v>
      </c>
      <c r="E580" s="6"/>
      <c r="F580" s="37" t="s">
        <v>189</v>
      </c>
      <c r="G580" s="26"/>
      <c r="H580" s="37" t="s">
        <v>230</v>
      </c>
      <c r="J580" s="38">
        <v>-25</v>
      </c>
      <c r="K580" s="6"/>
      <c r="L580" s="26">
        <v>16493</v>
      </c>
      <c r="M580" s="32"/>
      <c r="N580" s="39">
        <v>3.48</v>
      </c>
      <c r="O580" s="6"/>
      <c r="P580" s="26">
        <v>-48</v>
      </c>
      <c r="Q580" s="144">
        <v>0</v>
      </c>
      <c r="R580" s="144">
        <f t="shared" si="47"/>
        <v>-48</v>
      </c>
      <c r="S580" s="144">
        <v>-48</v>
      </c>
      <c r="T580" s="6"/>
      <c r="U580" s="75" t="s">
        <v>321</v>
      </c>
      <c r="V580" s="76">
        <v>1</v>
      </c>
      <c r="W580" s="6"/>
    </row>
    <row r="581" spans="2:23" x14ac:dyDescent="0.2">
      <c r="B581" s="8">
        <v>373</v>
      </c>
      <c r="C581" s="35" t="s">
        <v>222</v>
      </c>
      <c r="D581" s="31">
        <v>3883586.31</v>
      </c>
      <c r="E581" s="40"/>
      <c r="F581" s="37" t="s">
        <v>189</v>
      </c>
      <c r="G581" s="26"/>
      <c r="H581" s="37" t="s">
        <v>231</v>
      </c>
      <c r="J581" s="38">
        <v>-30</v>
      </c>
      <c r="K581" s="40"/>
      <c r="L581" s="31">
        <v>102654</v>
      </c>
      <c r="M581" s="32"/>
      <c r="N581" s="39">
        <v>2.64</v>
      </c>
      <c r="O581" s="6"/>
      <c r="P581" s="31">
        <v>-148</v>
      </c>
      <c r="Q581" s="145">
        <v>0</v>
      </c>
      <c r="R581" s="145">
        <f t="shared" si="47"/>
        <v>-148</v>
      </c>
      <c r="S581" s="145">
        <v>-148</v>
      </c>
      <c r="T581" s="6"/>
      <c r="U581" s="75" t="s">
        <v>321</v>
      </c>
      <c r="V581" s="76">
        <v>1</v>
      </c>
      <c r="W581" s="6"/>
    </row>
    <row r="582" spans="2:23" x14ac:dyDescent="0.2">
      <c r="B582" s="9"/>
      <c r="C582" s="77" t="s">
        <v>232</v>
      </c>
      <c r="D582" s="42">
        <f>SUM(D568:D581)</f>
        <v>414312515.91000003</v>
      </c>
      <c r="E582" s="80"/>
      <c r="F582" s="71"/>
      <c r="G582" s="26"/>
      <c r="J582" s="66"/>
      <c r="K582" s="80"/>
      <c r="L582" s="42">
        <f>SUM(L568:L581)</f>
        <v>11633887</v>
      </c>
      <c r="M582" s="32"/>
      <c r="N582" s="82">
        <v>2.81</v>
      </c>
      <c r="O582" s="6"/>
      <c r="P582" s="42">
        <f>SUM(P568:P581)</f>
        <v>-12374</v>
      </c>
      <c r="Q582" s="150">
        <v>0</v>
      </c>
      <c r="R582" s="150">
        <f>SUM(R568:R581)</f>
        <v>-12374</v>
      </c>
      <c r="S582" s="150">
        <f>SUM(S568:S581)</f>
        <v>-12374</v>
      </c>
      <c r="T582" s="6"/>
      <c r="U582" s="6"/>
      <c r="V582" s="6"/>
      <c r="W582" s="6"/>
    </row>
    <row r="583" spans="2:23" x14ac:dyDescent="0.2">
      <c r="B583" s="8"/>
      <c r="C583" s="6"/>
      <c r="D583" s="30"/>
      <c r="E583" s="54"/>
      <c r="F583" s="71"/>
      <c r="G583" s="26"/>
      <c r="J583" s="66"/>
      <c r="K583" s="54"/>
      <c r="L583" s="30"/>
      <c r="M583" s="32"/>
      <c r="N583" s="33"/>
      <c r="O583" s="6"/>
      <c r="P583" s="30"/>
      <c r="Q583" s="30"/>
      <c r="R583" s="30"/>
      <c r="S583" s="30"/>
      <c r="T583" s="6"/>
      <c r="U583" s="6"/>
      <c r="V583" s="6"/>
      <c r="W583" s="6"/>
    </row>
    <row r="584" spans="2:23" x14ac:dyDescent="0.2">
      <c r="B584" s="96"/>
      <c r="C584" s="47"/>
      <c r="D584" s="26"/>
      <c r="E584" s="40"/>
      <c r="F584" s="71"/>
      <c r="G584" s="26"/>
      <c r="J584" s="66"/>
      <c r="K584" s="40"/>
      <c r="L584" s="26"/>
      <c r="M584" s="32"/>
      <c r="N584" s="33"/>
      <c r="O584" s="6"/>
      <c r="P584" s="26"/>
      <c r="Q584" s="26"/>
      <c r="R584" s="26"/>
      <c r="S584" s="26"/>
      <c r="T584" s="6"/>
      <c r="U584" s="6"/>
      <c r="V584" s="6"/>
      <c r="W584" s="6"/>
    </row>
    <row r="585" spans="2:23" x14ac:dyDescent="0.2">
      <c r="B585" s="8"/>
      <c r="C585" s="6"/>
      <c r="D585" s="26"/>
      <c r="E585" s="6"/>
      <c r="F585" s="71"/>
      <c r="G585" s="26"/>
      <c r="J585" s="66"/>
      <c r="K585" s="6"/>
      <c r="L585" s="26"/>
      <c r="M585" s="32"/>
      <c r="N585" s="33"/>
      <c r="O585" s="6"/>
      <c r="P585" s="26"/>
      <c r="Q585" s="26"/>
      <c r="R585" s="26"/>
      <c r="S585" s="26"/>
      <c r="T585" s="6"/>
      <c r="U585" s="6"/>
      <c r="V585" s="6"/>
      <c r="W585" s="6"/>
    </row>
    <row r="586" spans="2:23" x14ac:dyDescent="0.2">
      <c r="B586" s="68" t="s">
        <v>233</v>
      </c>
      <c r="C586" s="54"/>
      <c r="D586" s="26"/>
      <c r="E586" s="6"/>
      <c r="F586" s="71"/>
      <c r="G586" s="26"/>
      <c r="J586" s="66"/>
      <c r="K586" s="6"/>
      <c r="L586" s="26"/>
      <c r="M586" s="32"/>
      <c r="N586" s="33"/>
      <c r="O586" s="6"/>
      <c r="P586" s="26"/>
      <c r="Q586" s="26"/>
      <c r="R586" s="26"/>
      <c r="S586" s="26"/>
      <c r="T586" s="6"/>
      <c r="U586" s="6"/>
      <c r="V586" s="6"/>
      <c r="W586" s="6"/>
    </row>
    <row r="587" spans="2:23" x14ac:dyDescent="0.2">
      <c r="B587" s="68"/>
      <c r="C587" s="54"/>
      <c r="D587" s="26"/>
      <c r="E587" s="6"/>
      <c r="F587" s="71"/>
      <c r="G587" s="26"/>
      <c r="J587" s="66"/>
      <c r="K587" s="6"/>
      <c r="L587" s="26"/>
      <c r="M587" s="32"/>
      <c r="N587" s="33"/>
      <c r="O587" s="6"/>
      <c r="P587" s="26"/>
      <c r="Q587" s="26"/>
      <c r="R587" s="26"/>
      <c r="S587" s="26"/>
      <c r="T587" s="6"/>
      <c r="U587" s="6"/>
      <c r="V587" s="6"/>
      <c r="W587" s="6"/>
    </row>
    <row r="588" spans="2:23" x14ac:dyDescent="0.2">
      <c r="B588" s="9"/>
      <c r="C588" s="95" t="s">
        <v>234</v>
      </c>
      <c r="D588" s="26"/>
      <c r="E588" s="6"/>
      <c r="F588" s="71"/>
      <c r="G588" s="26"/>
      <c r="J588" s="66"/>
      <c r="K588" s="6"/>
      <c r="L588" s="26"/>
      <c r="M588" s="32"/>
      <c r="N588" s="33"/>
      <c r="O588" s="6"/>
      <c r="P588" s="26"/>
      <c r="Q588" s="26"/>
      <c r="R588" s="26"/>
      <c r="S588" s="26"/>
      <c r="T588" s="6"/>
      <c r="U588" s="6"/>
      <c r="V588" s="6"/>
      <c r="W588" s="6"/>
    </row>
    <row r="589" spans="2:23" x14ac:dyDescent="0.2">
      <c r="B589" s="8">
        <v>390</v>
      </c>
      <c r="C589" s="35" t="s">
        <v>25</v>
      </c>
      <c r="D589" s="26">
        <v>74399659.760000005</v>
      </c>
      <c r="E589" s="6"/>
      <c r="F589" s="37" t="s">
        <v>189</v>
      </c>
      <c r="G589" s="26"/>
      <c r="H589" s="37" t="s">
        <v>235</v>
      </c>
      <c r="J589" s="38">
        <v>-10</v>
      </c>
      <c r="K589" s="6"/>
      <c r="L589" s="26">
        <v>1384220</v>
      </c>
      <c r="M589" s="32"/>
      <c r="N589" s="39">
        <v>1.86</v>
      </c>
      <c r="O589" s="6"/>
      <c r="P589" s="26">
        <v>-87336</v>
      </c>
      <c r="Q589" s="144">
        <v>0</v>
      </c>
      <c r="R589" s="152">
        <v>-3894.3572653264191</v>
      </c>
      <c r="S589" s="144">
        <v>-3894.3572653264191</v>
      </c>
      <c r="T589" s="6"/>
      <c r="U589" s="6"/>
      <c r="V589" s="75"/>
      <c r="W589" s="6"/>
    </row>
    <row r="590" spans="2:23" x14ac:dyDescent="0.2">
      <c r="B590" s="8">
        <v>392.01</v>
      </c>
      <c r="C590" s="35" t="s">
        <v>236</v>
      </c>
      <c r="D590" s="26">
        <v>10925542.470000001</v>
      </c>
      <c r="E590" s="6"/>
      <c r="F590" s="37" t="s">
        <v>189</v>
      </c>
      <c r="G590" s="26"/>
      <c r="H590" s="37" t="s">
        <v>237</v>
      </c>
      <c r="J590" s="38">
        <v>10</v>
      </c>
      <c r="K590" s="6"/>
      <c r="L590" s="26">
        <v>768676</v>
      </c>
      <c r="M590" s="32"/>
      <c r="N590" s="39">
        <v>7.04</v>
      </c>
      <c r="O590" s="6"/>
      <c r="P590" s="26">
        <v>-25927</v>
      </c>
      <c r="Q590" s="144">
        <v>0</v>
      </c>
      <c r="R590" s="152">
        <v>-435.98406148775075</v>
      </c>
      <c r="S590" s="144">
        <v>-435.98406148775075</v>
      </c>
      <c r="T590" s="6"/>
      <c r="U590" s="6"/>
      <c r="V590" s="75"/>
      <c r="W590" s="6"/>
    </row>
    <row r="591" spans="2:23" x14ac:dyDescent="0.2">
      <c r="B591" s="8">
        <v>392.05</v>
      </c>
      <c r="C591" s="35" t="s">
        <v>238</v>
      </c>
      <c r="D591" s="26">
        <v>10608613.32</v>
      </c>
      <c r="E591" s="6"/>
      <c r="F591" s="37" t="s">
        <v>189</v>
      </c>
      <c r="G591" s="26"/>
      <c r="H591" s="37" t="s">
        <v>239</v>
      </c>
      <c r="J591" s="38">
        <v>10</v>
      </c>
      <c r="K591" s="6"/>
      <c r="L591" s="26">
        <v>581650</v>
      </c>
      <c r="M591" s="32"/>
      <c r="N591" s="39">
        <v>5.48</v>
      </c>
      <c r="O591" s="6"/>
      <c r="P591" s="26">
        <v>-19456</v>
      </c>
      <c r="Q591" s="144">
        <v>0</v>
      </c>
      <c r="R591" s="152">
        <v>-404.75425492900109</v>
      </c>
      <c r="S591" s="144">
        <v>-404.75425492900109</v>
      </c>
      <c r="T591" s="6"/>
      <c r="U591" s="6"/>
      <c r="V591" s="75"/>
      <c r="W591" s="6"/>
    </row>
    <row r="592" spans="2:23" x14ac:dyDescent="0.2">
      <c r="B592" s="8">
        <v>392.09</v>
      </c>
      <c r="C592" s="35" t="s">
        <v>240</v>
      </c>
      <c r="D592" s="26">
        <v>3327731.09</v>
      </c>
      <c r="E592" s="6"/>
      <c r="F592" s="37" t="s">
        <v>189</v>
      </c>
      <c r="G592" s="26"/>
      <c r="H592" s="37" t="s">
        <v>241</v>
      </c>
      <c r="J592" s="38">
        <v>15</v>
      </c>
      <c r="K592" s="6"/>
      <c r="L592" s="26">
        <v>81325</v>
      </c>
      <c r="M592" s="32"/>
      <c r="N592" s="39">
        <v>2.44</v>
      </c>
      <c r="O592" s="6"/>
      <c r="P592" s="26">
        <v>-3834</v>
      </c>
      <c r="Q592" s="144">
        <v>0</v>
      </c>
      <c r="R592" s="152">
        <v>-34.224109531043808</v>
      </c>
      <c r="S592" s="144">
        <v>-34.224109531043808</v>
      </c>
      <c r="T592" s="6"/>
      <c r="U592" s="6"/>
      <c r="V592" s="75"/>
      <c r="W592" s="6"/>
    </row>
    <row r="593" spans="2:23" x14ac:dyDescent="0.2">
      <c r="B593" s="8">
        <v>396.03</v>
      </c>
      <c r="C593" s="35" t="s">
        <v>242</v>
      </c>
      <c r="D593" s="26">
        <v>6165299.7999999998</v>
      </c>
      <c r="E593" s="6"/>
      <c r="F593" s="37" t="s">
        <v>189</v>
      </c>
      <c r="G593" s="26"/>
      <c r="H593" s="37" t="s">
        <v>243</v>
      </c>
      <c r="J593" s="38">
        <v>15</v>
      </c>
      <c r="K593" s="6"/>
      <c r="L593" s="26">
        <v>569006</v>
      </c>
      <c r="M593" s="32"/>
      <c r="N593" s="39">
        <v>9.23</v>
      </c>
      <c r="O593" s="6"/>
      <c r="P593" s="26">
        <v>24133</v>
      </c>
      <c r="Q593" s="144">
        <v>0</v>
      </c>
      <c r="R593" s="152">
        <v>52.626474081774262</v>
      </c>
      <c r="S593" s="144">
        <v>52.626474081774262</v>
      </c>
      <c r="T593" s="6"/>
      <c r="U593" s="6"/>
      <c r="V593" s="75"/>
      <c r="W593" s="6"/>
    </row>
    <row r="594" spans="2:23" x14ac:dyDescent="0.2">
      <c r="B594" s="8">
        <v>396.07</v>
      </c>
      <c r="C594" s="35" t="s">
        <v>244</v>
      </c>
      <c r="D594" s="26">
        <v>25955492.59</v>
      </c>
      <c r="E594" s="6"/>
      <c r="F594" s="37" t="s">
        <v>189</v>
      </c>
      <c r="G594" s="26"/>
      <c r="H594" s="37" t="s">
        <v>245</v>
      </c>
      <c r="J594" s="38">
        <v>20</v>
      </c>
      <c r="K594" s="6"/>
      <c r="L594" s="26">
        <v>1333382</v>
      </c>
      <c r="M594" s="32"/>
      <c r="N594" s="39">
        <v>5.14</v>
      </c>
      <c r="O594" s="6"/>
      <c r="P594" s="26">
        <v>-26687</v>
      </c>
      <c r="Q594" s="144">
        <v>0</v>
      </c>
      <c r="R594" s="153">
        <v>-346.14401660075663</v>
      </c>
      <c r="S594" s="144">
        <v>-346.14401660075663</v>
      </c>
      <c r="T594" s="6"/>
      <c r="U594" s="6"/>
      <c r="V594" s="75"/>
      <c r="W594" s="6"/>
    </row>
    <row r="595" spans="2:23" x14ac:dyDescent="0.2">
      <c r="B595" s="9"/>
      <c r="C595" s="77" t="s">
        <v>246</v>
      </c>
      <c r="D595" s="42">
        <f>SUM(D589:D594)</f>
        <v>131382339.03000002</v>
      </c>
      <c r="E595" s="80"/>
      <c r="F595" s="71"/>
      <c r="G595" s="26"/>
      <c r="J595" s="66"/>
      <c r="K595" s="80"/>
      <c r="L595" s="42">
        <f>SUM(L589:L594)</f>
        <v>4718259</v>
      </c>
      <c r="M595" s="81"/>
      <c r="N595" s="82">
        <v>3.59</v>
      </c>
      <c r="O595" s="6"/>
      <c r="P595" s="42">
        <f>SUM(P589:P594)</f>
        <v>-139107</v>
      </c>
      <c r="Q595" s="151">
        <v>0</v>
      </c>
      <c r="R595" s="151">
        <v>-5062.8372337931978</v>
      </c>
      <c r="S595" s="151">
        <v>-5062.8372337931978</v>
      </c>
      <c r="T595" s="6"/>
      <c r="U595" s="6"/>
      <c r="V595" s="75"/>
      <c r="W595" s="6"/>
    </row>
    <row r="596" spans="2:23" x14ac:dyDescent="0.2">
      <c r="B596" s="8"/>
      <c r="C596" s="6"/>
      <c r="D596" s="26"/>
      <c r="E596" s="6"/>
      <c r="F596" s="71"/>
      <c r="G596" s="26"/>
      <c r="J596" s="66"/>
      <c r="K596" s="6"/>
      <c r="L596" s="26"/>
      <c r="M596" s="32"/>
      <c r="N596" s="33"/>
      <c r="O596" s="6"/>
      <c r="P596" s="26"/>
      <c r="Q596" s="97"/>
      <c r="R596" s="97"/>
      <c r="S596" s="97"/>
      <c r="T596" s="6"/>
      <c r="U596" s="6"/>
      <c r="V596" s="75"/>
      <c r="W596" s="6"/>
    </row>
    <row r="597" spans="2:23" x14ac:dyDescent="0.2">
      <c r="B597" s="9"/>
      <c r="C597" s="95" t="s">
        <v>247</v>
      </c>
      <c r="D597" s="26"/>
      <c r="E597" s="6"/>
      <c r="F597" s="71"/>
      <c r="G597" s="26"/>
      <c r="J597" s="66"/>
      <c r="K597" s="6"/>
      <c r="L597" s="26"/>
      <c r="M597" s="32"/>
      <c r="N597" s="33"/>
      <c r="O597" s="6"/>
      <c r="P597" s="26"/>
      <c r="Q597" s="97"/>
      <c r="R597" s="97"/>
      <c r="S597" s="97"/>
      <c r="T597" s="6"/>
      <c r="U597" s="6"/>
      <c r="V597" s="75"/>
      <c r="W597" s="6"/>
    </row>
    <row r="598" spans="2:23" x14ac:dyDescent="0.2">
      <c r="B598" s="8">
        <v>390</v>
      </c>
      <c r="C598" s="35" t="s">
        <v>25</v>
      </c>
      <c r="D598" s="26">
        <v>10969617.73</v>
      </c>
      <c r="E598" s="6"/>
      <c r="F598" s="37" t="s">
        <v>189</v>
      </c>
      <c r="G598" s="26"/>
      <c r="H598" s="37" t="s">
        <v>248</v>
      </c>
      <c r="J598" s="38">
        <v>-10</v>
      </c>
      <c r="K598" s="6"/>
      <c r="L598" s="26">
        <v>276512</v>
      </c>
      <c r="M598" s="32"/>
      <c r="N598" s="39">
        <v>2.52</v>
      </c>
      <c r="O598" s="6"/>
      <c r="P598" s="26">
        <v>0</v>
      </c>
      <c r="Q598" s="144">
        <v>0</v>
      </c>
      <c r="R598" s="97"/>
      <c r="S598" s="97"/>
      <c r="T598" s="6"/>
      <c r="U598" s="6"/>
      <c r="V598" s="75"/>
      <c r="W598" s="6"/>
    </row>
    <row r="599" spans="2:23" x14ac:dyDescent="0.2">
      <c r="B599" s="8">
        <v>392.01</v>
      </c>
      <c r="C599" s="35" t="s">
        <v>236</v>
      </c>
      <c r="D599" s="26">
        <v>2397979.02</v>
      </c>
      <c r="E599" s="6"/>
      <c r="F599" s="37" t="s">
        <v>189</v>
      </c>
      <c r="G599" s="26"/>
      <c r="H599" s="37" t="s">
        <v>249</v>
      </c>
      <c r="J599" s="38">
        <v>10</v>
      </c>
      <c r="K599" s="6"/>
      <c r="L599" s="26">
        <v>134170</v>
      </c>
      <c r="M599" s="32"/>
      <c r="N599" s="39">
        <v>5.6</v>
      </c>
      <c r="O599" s="6"/>
      <c r="P599" s="26">
        <v>0</v>
      </c>
      <c r="Q599" s="144">
        <v>0</v>
      </c>
      <c r="R599" s="97"/>
      <c r="S599" s="97"/>
      <c r="T599" s="6"/>
      <c r="U599" s="6"/>
      <c r="V599" s="75"/>
      <c r="W599" s="6"/>
    </row>
    <row r="600" spans="2:23" x14ac:dyDescent="0.2">
      <c r="B600" s="8">
        <v>392.05</v>
      </c>
      <c r="C600" s="35" t="s">
        <v>238</v>
      </c>
      <c r="D600" s="26">
        <v>4067621.85</v>
      </c>
      <c r="E600" s="6"/>
      <c r="F600" s="37" t="s">
        <v>189</v>
      </c>
      <c r="G600" s="26"/>
      <c r="H600" s="37" t="s">
        <v>250</v>
      </c>
      <c r="J600" s="38">
        <v>10</v>
      </c>
      <c r="K600" s="6"/>
      <c r="L600" s="26">
        <v>206177</v>
      </c>
      <c r="M600" s="32"/>
      <c r="N600" s="39">
        <v>5.07</v>
      </c>
      <c r="O600" s="6"/>
      <c r="P600" s="26">
        <v>0</v>
      </c>
      <c r="Q600" s="144">
        <v>0</v>
      </c>
      <c r="R600" s="97"/>
      <c r="S600" s="97"/>
      <c r="T600" s="6"/>
      <c r="U600" s="6"/>
      <c r="V600" s="75"/>
      <c r="W600" s="6"/>
    </row>
    <row r="601" spans="2:23" x14ac:dyDescent="0.2">
      <c r="B601" s="8">
        <v>392.09</v>
      </c>
      <c r="C601" s="35" t="s">
        <v>240</v>
      </c>
      <c r="D601" s="26">
        <v>769219.66</v>
      </c>
      <c r="E601" s="6"/>
      <c r="F601" s="37" t="s">
        <v>189</v>
      </c>
      <c r="G601" s="26"/>
      <c r="H601" s="37" t="s">
        <v>251</v>
      </c>
      <c r="J601" s="38">
        <v>15</v>
      </c>
      <c r="K601" s="6"/>
      <c r="L601" s="26">
        <v>18300</v>
      </c>
      <c r="M601" s="32"/>
      <c r="N601" s="39">
        <v>2.38</v>
      </c>
      <c r="O601" s="6"/>
      <c r="P601" s="26">
        <v>0</v>
      </c>
      <c r="Q601" s="144">
        <v>0</v>
      </c>
      <c r="R601" s="97"/>
      <c r="S601" s="97"/>
      <c r="T601" s="6"/>
      <c r="U601" s="6"/>
      <c r="V601" s="75"/>
      <c r="W601" s="6"/>
    </row>
    <row r="602" spans="2:23" x14ac:dyDescent="0.2">
      <c r="B602" s="8">
        <v>396.03</v>
      </c>
      <c r="C602" s="35" t="s">
        <v>242</v>
      </c>
      <c r="D602" s="26">
        <v>1429079.38</v>
      </c>
      <c r="E602" s="6"/>
      <c r="F602" s="37" t="s">
        <v>189</v>
      </c>
      <c r="G602" s="26"/>
      <c r="H602" s="37" t="s">
        <v>252</v>
      </c>
      <c r="J602" s="38">
        <v>10</v>
      </c>
      <c r="K602" s="6"/>
      <c r="L602" s="26">
        <v>80819</v>
      </c>
      <c r="M602" s="32"/>
      <c r="N602" s="39">
        <v>5.66</v>
      </c>
      <c r="O602" s="6"/>
      <c r="P602" s="26">
        <v>0</v>
      </c>
      <c r="Q602" s="144">
        <v>0</v>
      </c>
      <c r="R602" s="97"/>
      <c r="S602" s="97"/>
      <c r="T602" s="6"/>
      <c r="U602" s="6"/>
      <c r="V602" s="75"/>
      <c r="W602" s="6"/>
    </row>
    <row r="603" spans="2:23" x14ac:dyDescent="0.2">
      <c r="B603" s="8">
        <v>396.07</v>
      </c>
      <c r="C603" s="35" t="s">
        <v>244</v>
      </c>
      <c r="D603" s="26">
        <v>6046018.2300000004</v>
      </c>
      <c r="E603" s="6"/>
      <c r="F603" s="37" t="s">
        <v>189</v>
      </c>
      <c r="G603" s="26"/>
      <c r="H603" s="37" t="s">
        <v>253</v>
      </c>
      <c r="J603" s="38">
        <v>15</v>
      </c>
      <c r="K603" s="6"/>
      <c r="L603" s="26">
        <v>364836</v>
      </c>
      <c r="M603" s="32"/>
      <c r="N603" s="39">
        <v>6.03</v>
      </c>
      <c r="O603" s="6"/>
      <c r="P603" s="26">
        <v>0</v>
      </c>
      <c r="Q603" s="144">
        <v>0</v>
      </c>
      <c r="R603" s="97"/>
      <c r="S603" s="97"/>
      <c r="T603" s="6"/>
      <c r="U603" s="6"/>
      <c r="V603" s="75"/>
      <c r="W603" s="6"/>
    </row>
    <row r="604" spans="2:23" x14ac:dyDescent="0.2">
      <c r="B604" s="9"/>
      <c r="C604" s="77" t="s">
        <v>254</v>
      </c>
      <c r="D604" s="42">
        <f>SUM(D598:D603)</f>
        <v>25679535.870000001</v>
      </c>
      <c r="E604" s="80"/>
      <c r="F604" s="71"/>
      <c r="G604" s="26"/>
      <c r="J604" s="66"/>
      <c r="K604" s="80"/>
      <c r="L604" s="42">
        <f>SUM(L598:L603)</f>
        <v>1080814</v>
      </c>
      <c r="M604" s="81"/>
      <c r="N604" s="82">
        <v>4.21</v>
      </c>
      <c r="O604" s="6"/>
      <c r="P604" s="42">
        <f>SUM(P598:P603)</f>
        <v>0</v>
      </c>
      <c r="Q604" s="97"/>
      <c r="R604" s="97"/>
      <c r="S604" s="97"/>
      <c r="T604" s="6"/>
      <c r="U604" s="6"/>
      <c r="V604" s="75"/>
      <c r="W604" s="6"/>
    </row>
    <row r="605" spans="2:23" x14ac:dyDescent="0.2">
      <c r="B605" s="9"/>
      <c r="C605" s="77"/>
      <c r="D605" s="30"/>
      <c r="E605" s="80"/>
      <c r="F605" s="71"/>
      <c r="G605" s="26"/>
      <c r="J605" s="66"/>
      <c r="K605" s="80"/>
      <c r="L605" s="30"/>
      <c r="M605" s="81"/>
      <c r="N605" s="82"/>
      <c r="O605" s="6"/>
      <c r="P605" s="26"/>
      <c r="Q605" s="97"/>
      <c r="R605" s="97"/>
      <c r="S605" s="97"/>
      <c r="T605" s="6"/>
      <c r="U605" s="6"/>
      <c r="V605" s="75"/>
      <c r="W605" s="6"/>
    </row>
    <row r="606" spans="2:23" x14ac:dyDescent="0.2">
      <c r="B606" s="9"/>
      <c r="C606" s="95" t="s">
        <v>255</v>
      </c>
      <c r="D606" s="26"/>
      <c r="E606" s="6"/>
      <c r="F606" s="71"/>
      <c r="G606" s="26"/>
      <c r="J606" s="66"/>
      <c r="K606" s="6"/>
      <c r="L606" s="26"/>
      <c r="M606" s="32"/>
      <c r="N606" s="33"/>
      <c r="O606" s="6"/>
      <c r="P606" s="26"/>
      <c r="Q606" s="97"/>
      <c r="R606" s="97"/>
      <c r="S606" s="97"/>
      <c r="T606" s="6"/>
      <c r="U606" s="6"/>
      <c r="V606" s="75"/>
      <c r="W606" s="6"/>
    </row>
    <row r="607" spans="2:23" x14ac:dyDescent="0.2">
      <c r="B607" s="8">
        <v>389.2</v>
      </c>
      <c r="C607" s="35" t="s">
        <v>23</v>
      </c>
      <c r="D607" s="26">
        <v>74341.83</v>
      </c>
      <c r="E607" s="6"/>
      <c r="F607" s="37" t="s">
        <v>189</v>
      </c>
      <c r="G607" s="26"/>
      <c r="H607" s="37" t="s">
        <v>256</v>
      </c>
      <c r="J607" s="38">
        <v>0</v>
      </c>
      <c r="K607" s="6"/>
      <c r="L607" s="26">
        <v>1471.97</v>
      </c>
      <c r="M607" s="32"/>
      <c r="N607" s="39">
        <v>1.98</v>
      </c>
      <c r="O607" s="6"/>
      <c r="P607" s="26">
        <v>-21.029999999999973</v>
      </c>
      <c r="Q607" s="144">
        <v>0</v>
      </c>
      <c r="R607" s="152">
        <v>0</v>
      </c>
      <c r="S607" s="144">
        <v>0</v>
      </c>
      <c r="T607" s="6"/>
      <c r="U607" s="6"/>
      <c r="V607" s="75"/>
      <c r="W607" s="6"/>
    </row>
    <row r="608" spans="2:23" x14ac:dyDescent="0.2">
      <c r="B608" s="8">
        <v>390</v>
      </c>
      <c r="C608" s="35" t="s">
        <v>25</v>
      </c>
      <c r="D608" s="26">
        <v>14086408.720000001</v>
      </c>
      <c r="E608" s="6"/>
      <c r="F608" s="37" t="s">
        <v>189</v>
      </c>
      <c r="G608" s="26"/>
      <c r="H608" s="37" t="s">
        <v>235</v>
      </c>
      <c r="J608" s="38">
        <v>-15</v>
      </c>
      <c r="K608" s="6"/>
      <c r="L608" s="26">
        <v>274684.96999999997</v>
      </c>
      <c r="M608" s="32"/>
      <c r="N608" s="39">
        <v>1.95</v>
      </c>
      <c r="O608" s="6"/>
      <c r="P608" s="26">
        <v>-92779.030000000028</v>
      </c>
      <c r="Q608" s="144">
        <v>0</v>
      </c>
      <c r="R608" s="152">
        <v>-43.616960132270748</v>
      </c>
      <c r="S608" s="144">
        <v>-43.616960132270748</v>
      </c>
      <c r="T608" s="6"/>
      <c r="U608" s="6"/>
      <c r="V608" s="75"/>
      <c r="W608" s="6"/>
    </row>
    <row r="609" spans="2:23" x14ac:dyDescent="0.2">
      <c r="B609" s="8">
        <v>392.01</v>
      </c>
      <c r="C609" s="35" t="s">
        <v>236</v>
      </c>
      <c r="D609" s="26">
        <v>4687923.72</v>
      </c>
      <c r="E609" s="6"/>
      <c r="F609" s="37" t="s">
        <v>189</v>
      </c>
      <c r="G609" s="26"/>
      <c r="H609" s="37" t="s">
        <v>257</v>
      </c>
      <c r="J609" s="38">
        <v>10</v>
      </c>
      <c r="K609" s="6"/>
      <c r="L609" s="26">
        <v>274243.53999999998</v>
      </c>
      <c r="M609" s="32"/>
      <c r="N609" s="39">
        <v>5.85</v>
      </c>
      <c r="O609" s="6"/>
      <c r="P609" s="26">
        <v>-54234.460000000021</v>
      </c>
      <c r="Q609" s="144">
        <v>0</v>
      </c>
      <c r="R609" s="152">
        <v>-1576.8687307966795</v>
      </c>
      <c r="S609" s="144">
        <v>-1576.8687307966795</v>
      </c>
      <c r="T609" s="6"/>
      <c r="U609" s="6"/>
      <c r="V609" s="75"/>
      <c r="W609" s="6"/>
    </row>
    <row r="610" spans="2:23" x14ac:dyDescent="0.2">
      <c r="B610" s="8">
        <v>392.05</v>
      </c>
      <c r="C610" s="35" t="s">
        <v>238</v>
      </c>
      <c r="D610" s="26">
        <v>6179421.1699999999</v>
      </c>
      <c r="E610" s="6"/>
      <c r="F610" s="37" t="s">
        <v>189</v>
      </c>
      <c r="G610" s="26"/>
      <c r="H610" s="37" t="s">
        <v>258</v>
      </c>
      <c r="J610" s="38">
        <v>10</v>
      </c>
      <c r="K610" s="6"/>
      <c r="L610" s="26">
        <v>349755.24</v>
      </c>
      <c r="M610" s="32"/>
      <c r="N610" s="39">
        <v>5.66</v>
      </c>
      <c r="O610" s="6"/>
      <c r="P610" s="26">
        <v>-44647.760000000009</v>
      </c>
      <c r="Q610" s="144">
        <v>0</v>
      </c>
      <c r="R610" s="152">
        <v>-1145.4671644417278</v>
      </c>
      <c r="S610" s="144">
        <v>-1145.4671644417278</v>
      </c>
      <c r="T610" s="6"/>
      <c r="U610" s="6"/>
      <c r="V610" s="75"/>
      <c r="W610" s="6"/>
    </row>
    <row r="611" spans="2:23" x14ac:dyDescent="0.2">
      <c r="B611" s="8">
        <v>392.09</v>
      </c>
      <c r="C611" s="35" t="s">
        <v>240</v>
      </c>
      <c r="D611" s="26">
        <v>2873027.78</v>
      </c>
      <c r="E611" s="6"/>
      <c r="F611" s="37" t="s">
        <v>189</v>
      </c>
      <c r="G611" s="26"/>
      <c r="H611" s="37" t="s">
        <v>241</v>
      </c>
      <c r="J611" s="38">
        <v>5</v>
      </c>
      <c r="K611" s="6"/>
      <c r="L611" s="26">
        <v>76997.14</v>
      </c>
      <c r="M611" s="32"/>
      <c r="N611" s="39">
        <v>2.68</v>
      </c>
      <c r="O611" s="6"/>
      <c r="P611" s="26">
        <v>-20683.86</v>
      </c>
      <c r="Q611" s="144">
        <v>0</v>
      </c>
      <c r="R611" s="152">
        <v>-147.28126288835264</v>
      </c>
      <c r="S611" s="144">
        <v>-147.28126288835264</v>
      </c>
      <c r="T611" s="6"/>
      <c r="U611" s="6"/>
      <c r="V611" s="75"/>
      <c r="W611" s="6"/>
    </row>
    <row r="612" spans="2:23" x14ac:dyDescent="0.2">
      <c r="B612" s="8">
        <v>396.03</v>
      </c>
      <c r="C612" s="35" t="s">
        <v>242</v>
      </c>
      <c r="D612" s="26">
        <v>2631435.3199999998</v>
      </c>
      <c r="E612" s="6"/>
      <c r="F612" s="37" t="s">
        <v>189</v>
      </c>
      <c r="G612" s="26"/>
      <c r="H612" s="37" t="s">
        <v>243</v>
      </c>
      <c r="J612" s="38">
        <v>15</v>
      </c>
      <c r="K612" s="6"/>
      <c r="L612" s="26">
        <v>222882.57</v>
      </c>
      <c r="M612" s="32"/>
      <c r="N612" s="39">
        <v>8.4700000000000006</v>
      </c>
      <c r="O612" s="6"/>
      <c r="P612" s="26">
        <v>-30741.429999999993</v>
      </c>
      <c r="Q612" s="144">
        <v>0</v>
      </c>
      <c r="R612" s="152">
        <v>0</v>
      </c>
      <c r="S612" s="144">
        <v>0</v>
      </c>
      <c r="T612" s="6"/>
      <c r="U612" s="6"/>
      <c r="V612" s="75"/>
      <c r="W612" s="6"/>
    </row>
    <row r="613" spans="2:23" x14ac:dyDescent="0.2">
      <c r="B613" s="8">
        <v>396.07</v>
      </c>
      <c r="C613" s="35" t="s">
        <v>244</v>
      </c>
      <c r="D613" s="26">
        <v>32629249.98</v>
      </c>
      <c r="E613" s="6"/>
      <c r="F613" s="37" t="s">
        <v>189</v>
      </c>
      <c r="G613" s="26"/>
      <c r="H613" s="37" t="s">
        <v>259</v>
      </c>
      <c r="J613" s="38">
        <v>25</v>
      </c>
      <c r="K613" s="6"/>
      <c r="L613" s="26">
        <v>1585781.55</v>
      </c>
      <c r="M613" s="32"/>
      <c r="N613" s="39">
        <v>4.8600000000000003</v>
      </c>
      <c r="O613" s="6"/>
      <c r="P613" s="26">
        <v>-27553.449999999953</v>
      </c>
      <c r="Q613" s="144">
        <v>0</v>
      </c>
      <c r="R613" s="152">
        <v>-1324.1436216177563</v>
      </c>
      <c r="S613" s="144">
        <v>-1324.1436216177563</v>
      </c>
      <c r="T613" s="6"/>
      <c r="U613" s="6"/>
      <c r="V613" s="75"/>
      <c r="W613" s="6"/>
    </row>
    <row r="614" spans="2:23" x14ac:dyDescent="0.2">
      <c r="B614" s="9"/>
      <c r="C614" s="77" t="s">
        <v>260</v>
      </c>
      <c r="D614" s="42">
        <f>SUM(D607:D613)</f>
        <v>63161808.519999996</v>
      </c>
      <c r="E614" s="80"/>
      <c r="F614" s="71"/>
      <c r="G614" s="26"/>
      <c r="J614" s="66"/>
      <c r="K614" s="80"/>
      <c r="L614" s="42">
        <f>SUM(L607:L613)</f>
        <v>2785816.98</v>
      </c>
      <c r="M614" s="81"/>
      <c r="N614" s="82">
        <v>4.41</v>
      </c>
      <c r="O614" s="6"/>
      <c r="P614" s="42">
        <f>SUM(P607:P613)</f>
        <v>-270661.02</v>
      </c>
      <c r="Q614" s="151">
        <v>0</v>
      </c>
      <c r="R614" s="151">
        <v>-4237.377739876787</v>
      </c>
      <c r="S614" s="151">
        <v>-4237.377739876787</v>
      </c>
      <c r="T614" s="6"/>
      <c r="U614" s="6"/>
      <c r="V614" s="75"/>
      <c r="W614" s="6"/>
    </row>
    <row r="615" spans="2:23" x14ac:dyDescent="0.2">
      <c r="B615" s="9"/>
      <c r="C615" s="77"/>
      <c r="D615" s="30"/>
      <c r="E615" s="80"/>
      <c r="F615" s="71"/>
      <c r="G615" s="26"/>
      <c r="J615" s="66"/>
      <c r="K615" s="80"/>
      <c r="L615" s="30"/>
      <c r="M615" s="81"/>
      <c r="N615" s="82"/>
      <c r="O615" s="6"/>
      <c r="P615" s="26"/>
      <c r="Q615" s="97"/>
      <c r="R615" s="97"/>
      <c r="S615" s="97"/>
      <c r="T615" s="6"/>
      <c r="U615" s="6"/>
      <c r="V615" s="75"/>
      <c r="W615" s="6"/>
    </row>
    <row r="616" spans="2:23" x14ac:dyDescent="0.2">
      <c r="B616" s="8"/>
      <c r="C616" s="95" t="s">
        <v>261</v>
      </c>
      <c r="D616" s="26"/>
      <c r="E616" s="6"/>
      <c r="F616" s="71"/>
      <c r="G616" s="26"/>
      <c r="J616" s="66"/>
      <c r="K616" s="6"/>
      <c r="L616" s="26"/>
      <c r="M616" s="32"/>
      <c r="N616" s="33"/>
      <c r="O616" s="6"/>
      <c r="P616" s="26"/>
      <c r="Q616" s="97"/>
      <c r="R616" s="97"/>
      <c r="S616" s="97"/>
      <c r="T616" s="6"/>
      <c r="U616" s="6"/>
      <c r="V616" s="75"/>
      <c r="W616" s="6"/>
    </row>
    <row r="617" spans="2:23" x14ac:dyDescent="0.2">
      <c r="B617" s="8">
        <v>390</v>
      </c>
      <c r="C617" s="35" t="s">
        <v>25</v>
      </c>
      <c r="D617" s="26">
        <v>2936056.38</v>
      </c>
      <c r="E617" s="6"/>
      <c r="F617" s="37" t="s">
        <v>189</v>
      </c>
      <c r="G617" s="26"/>
      <c r="H617" s="37" t="s">
        <v>151</v>
      </c>
      <c r="J617" s="38">
        <v>-20</v>
      </c>
      <c r="K617" s="6"/>
      <c r="L617" s="26">
        <v>50126</v>
      </c>
      <c r="M617" s="32"/>
      <c r="N617" s="39">
        <v>1.71</v>
      </c>
      <c r="O617" s="6"/>
      <c r="P617" s="26">
        <v>0</v>
      </c>
      <c r="Q617" s="144">
        <v>0</v>
      </c>
      <c r="R617" s="97"/>
      <c r="S617" s="97"/>
      <c r="T617" s="6"/>
      <c r="U617" s="6"/>
      <c r="V617" s="75"/>
      <c r="W617" s="6"/>
    </row>
    <row r="618" spans="2:23" x14ac:dyDescent="0.2">
      <c r="B618" s="8">
        <v>392.01</v>
      </c>
      <c r="C618" s="35" t="s">
        <v>236</v>
      </c>
      <c r="D618" s="26">
        <v>828273.72</v>
      </c>
      <c r="E618" s="6"/>
      <c r="F618" s="37" t="s">
        <v>189</v>
      </c>
      <c r="G618" s="26"/>
      <c r="H618" s="37" t="s">
        <v>262</v>
      </c>
      <c r="J618" s="38">
        <v>20</v>
      </c>
      <c r="K618" s="6"/>
      <c r="L618" s="26">
        <v>28820</v>
      </c>
      <c r="M618" s="32"/>
      <c r="N618" s="39">
        <v>3.48</v>
      </c>
      <c r="O618" s="6"/>
      <c r="P618" s="26">
        <v>0</v>
      </c>
      <c r="Q618" s="144">
        <v>0</v>
      </c>
      <c r="R618" s="97"/>
      <c r="S618" s="97"/>
      <c r="T618" s="6"/>
      <c r="U618" s="6"/>
      <c r="V618" s="75"/>
      <c r="W618" s="6"/>
    </row>
    <row r="619" spans="2:23" x14ac:dyDescent="0.2">
      <c r="B619" s="8">
        <v>392.05</v>
      </c>
      <c r="C619" s="35" t="s">
        <v>238</v>
      </c>
      <c r="D619" s="26">
        <v>961928.43</v>
      </c>
      <c r="E619" s="6"/>
      <c r="F619" s="37" t="s">
        <v>189</v>
      </c>
      <c r="G619" s="26"/>
      <c r="H619" s="37" t="s">
        <v>263</v>
      </c>
      <c r="J619" s="38">
        <v>15</v>
      </c>
      <c r="K619" s="6"/>
      <c r="L619" s="26">
        <v>43238</v>
      </c>
      <c r="M619" s="32"/>
      <c r="N619" s="39">
        <v>4.49</v>
      </c>
      <c r="O619" s="6"/>
      <c r="P619" s="26">
        <v>0</v>
      </c>
      <c r="Q619" s="144">
        <v>0</v>
      </c>
      <c r="R619" s="97"/>
      <c r="S619" s="97"/>
      <c r="T619" s="6"/>
      <c r="U619" s="6"/>
      <c r="V619" s="75"/>
      <c r="W619" s="6"/>
    </row>
    <row r="620" spans="2:23" x14ac:dyDescent="0.2">
      <c r="B620" s="8">
        <v>392.09</v>
      </c>
      <c r="C620" s="35" t="s">
        <v>240</v>
      </c>
      <c r="D620" s="26">
        <v>451193.36</v>
      </c>
      <c r="E620" s="6"/>
      <c r="F620" s="37" t="s">
        <v>189</v>
      </c>
      <c r="G620" s="26"/>
      <c r="H620" s="37" t="s">
        <v>264</v>
      </c>
      <c r="J620" s="38">
        <v>5</v>
      </c>
      <c r="K620" s="6"/>
      <c r="L620" s="26">
        <v>10483</v>
      </c>
      <c r="M620" s="32"/>
      <c r="N620" s="39">
        <v>2.3199999999999998</v>
      </c>
      <c r="O620" s="6"/>
      <c r="P620" s="26">
        <v>0</v>
      </c>
      <c r="Q620" s="144">
        <v>0</v>
      </c>
      <c r="R620" s="97"/>
      <c r="S620" s="97"/>
      <c r="T620" s="6"/>
      <c r="U620" s="6"/>
      <c r="V620" s="75"/>
      <c r="W620" s="6"/>
    </row>
    <row r="621" spans="2:23" x14ac:dyDescent="0.2">
      <c r="B621" s="8">
        <v>396.03</v>
      </c>
      <c r="C621" s="35" t="s">
        <v>242</v>
      </c>
      <c r="D621" s="26">
        <v>918153.56</v>
      </c>
      <c r="E621" s="6"/>
      <c r="F621" s="37" t="s">
        <v>189</v>
      </c>
      <c r="G621" s="26"/>
      <c r="H621" s="37" t="s">
        <v>265</v>
      </c>
      <c r="J621" s="38">
        <v>15</v>
      </c>
      <c r="K621" s="6"/>
      <c r="L621" s="26">
        <v>66132</v>
      </c>
      <c r="M621" s="32"/>
      <c r="N621" s="39">
        <v>7.2</v>
      </c>
      <c r="O621" s="6"/>
      <c r="P621" s="26">
        <v>0</v>
      </c>
      <c r="Q621" s="144">
        <v>0</v>
      </c>
      <c r="R621" s="97"/>
      <c r="S621" s="97"/>
      <c r="T621" s="6"/>
      <c r="U621" s="6"/>
      <c r="V621" s="75"/>
      <c r="W621" s="6"/>
    </row>
    <row r="622" spans="2:23" x14ac:dyDescent="0.2">
      <c r="B622" s="8">
        <v>396.07</v>
      </c>
      <c r="C622" s="35" t="s">
        <v>244</v>
      </c>
      <c r="D622" s="26">
        <v>3051020.13</v>
      </c>
      <c r="E622" s="6"/>
      <c r="F622" s="37" t="s">
        <v>189</v>
      </c>
      <c r="G622" s="26"/>
      <c r="H622" s="37" t="s">
        <v>266</v>
      </c>
      <c r="J622" s="38">
        <v>15</v>
      </c>
      <c r="K622" s="6"/>
      <c r="L622" s="26">
        <v>151814</v>
      </c>
      <c r="M622" s="32"/>
      <c r="N622" s="39">
        <v>4.9800000000000004</v>
      </c>
      <c r="O622" s="6"/>
      <c r="P622" s="26">
        <v>0</v>
      </c>
      <c r="Q622" s="144">
        <v>0</v>
      </c>
      <c r="R622" s="97"/>
      <c r="S622" s="97"/>
      <c r="T622" s="6"/>
      <c r="U622" s="6"/>
      <c r="V622" s="75"/>
      <c r="W622" s="6"/>
    </row>
    <row r="623" spans="2:23" x14ac:dyDescent="0.2">
      <c r="B623" s="9"/>
      <c r="C623" s="77" t="s">
        <v>267</v>
      </c>
      <c r="D623" s="42">
        <f>SUM(D617:D622)</f>
        <v>9146625.5799999982</v>
      </c>
      <c r="E623" s="80"/>
      <c r="F623" s="71"/>
      <c r="G623" s="26"/>
      <c r="J623" s="66"/>
      <c r="K623" s="80"/>
      <c r="L623" s="42">
        <f>SUM(L617:L622)</f>
        <v>350613</v>
      </c>
      <c r="M623" s="81"/>
      <c r="N623" s="82">
        <v>3.83</v>
      </c>
      <c r="O623" s="6"/>
      <c r="P623" s="42">
        <f>SUM(P617:P622)</f>
        <v>0</v>
      </c>
      <c r="Q623" s="97"/>
      <c r="R623" s="97"/>
      <c r="S623" s="97"/>
      <c r="T623" s="6"/>
      <c r="U623" s="6"/>
      <c r="V623" s="75"/>
      <c r="W623" s="6"/>
    </row>
    <row r="624" spans="2:23" x14ac:dyDescent="0.2">
      <c r="B624" s="8"/>
      <c r="C624" s="6"/>
      <c r="D624" s="26"/>
      <c r="E624" s="6"/>
      <c r="F624" s="71"/>
      <c r="G624" s="26"/>
      <c r="J624" s="66"/>
      <c r="K624" s="6"/>
      <c r="L624" s="26"/>
      <c r="M624" s="32"/>
      <c r="N624" s="33"/>
      <c r="O624" s="6"/>
      <c r="P624" s="26"/>
      <c r="Q624" s="97"/>
      <c r="R624" s="97"/>
      <c r="S624" s="97"/>
      <c r="T624" s="6"/>
      <c r="U624" s="6"/>
      <c r="V624" s="75"/>
      <c r="W624" s="6"/>
    </row>
    <row r="625" spans="2:23" x14ac:dyDescent="0.2">
      <c r="B625" s="9"/>
      <c r="C625" s="95" t="s">
        <v>268</v>
      </c>
      <c r="D625" s="26"/>
      <c r="E625" s="6"/>
      <c r="F625" s="71"/>
      <c r="G625" s="26"/>
      <c r="J625" s="66"/>
      <c r="K625" s="6"/>
      <c r="L625" s="26"/>
      <c r="M625" s="32"/>
      <c r="N625" s="33"/>
      <c r="O625" s="6"/>
      <c r="P625" s="26"/>
      <c r="Q625" s="97"/>
      <c r="R625" s="97"/>
      <c r="S625" s="97"/>
      <c r="T625" s="6"/>
      <c r="U625" s="6"/>
      <c r="V625" s="75"/>
      <c r="W625" s="6"/>
    </row>
    <row r="626" spans="2:23" x14ac:dyDescent="0.2">
      <c r="B626" s="8">
        <v>389.2</v>
      </c>
      <c r="C626" s="35" t="s">
        <v>23</v>
      </c>
      <c r="D626" s="26">
        <v>33674.089999999997</v>
      </c>
      <c r="E626" s="6"/>
      <c r="F626" s="37" t="s">
        <v>189</v>
      </c>
      <c r="G626" s="26"/>
      <c r="H626" s="37" t="s">
        <v>269</v>
      </c>
      <c r="J626" s="38">
        <v>0</v>
      </c>
      <c r="K626" s="6"/>
      <c r="L626" s="26">
        <v>683.58</v>
      </c>
      <c r="M626" s="32"/>
      <c r="N626" s="39">
        <v>2.0299999999999998</v>
      </c>
      <c r="O626" s="6"/>
      <c r="P626" s="26">
        <v>-41.419999999999959</v>
      </c>
      <c r="Q626" s="144">
        <v>0</v>
      </c>
      <c r="R626" s="152">
        <v>0</v>
      </c>
      <c r="S626" s="144">
        <v>0</v>
      </c>
      <c r="T626" s="6"/>
      <c r="U626" s="6"/>
      <c r="V626" s="75"/>
      <c r="W626" s="6"/>
    </row>
    <row r="627" spans="2:23" x14ac:dyDescent="0.2">
      <c r="B627" s="8">
        <v>390</v>
      </c>
      <c r="C627" s="35" t="s">
        <v>25</v>
      </c>
      <c r="D627" s="26">
        <v>88282951.859999999</v>
      </c>
      <c r="E627" s="6"/>
      <c r="F627" s="37" t="s">
        <v>189</v>
      </c>
      <c r="G627" s="26"/>
      <c r="H627" s="37" t="s">
        <v>235</v>
      </c>
      <c r="J627" s="38">
        <v>5</v>
      </c>
      <c r="K627" s="6"/>
      <c r="L627" s="26">
        <v>1350729.16</v>
      </c>
      <c r="M627" s="32"/>
      <c r="N627" s="39">
        <v>1.53</v>
      </c>
      <c r="O627" s="6"/>
      <c r="P627" s="26">
        <v>-469779.84000000008</v>
      </c>
      <c r="Q627" s="144">
        <v>0</v>
      </c>
      <c r="R627" s="152">
        <v>-17188.413906566791</v>
      </c>
      <c r="S627" s="144">
        <v>-17188.413906566791</v>
      </c>
      <c r="T627" s="6"/>
      <c r="U627" s="6"/>
      <c r="V627" s="75"/>
      <c r="W627" s="6"/>
    </row>
    <row r="628" spans="2:23" x14ac:dyDescent="0.2">
      <c r="B628" s="8">
        <v>392.01</v>
      </c>
      <c r="C628" s="35" t="s">
        <v>236</v>
      </c>
      <c r="D628" s="26">
        <v>13862141.42</v>
      </c>
      <c r="E628" s="6"/>
      <c r="F628" s="37" t="s">
        <v>189</v>
      </c>
      <c r="G628" s="26"/>
      <c r="H628" s="37" t="s">
        <v>270</v>
      </c>
      <c r="J628" s="38">
        <v>10</v>
      </c>
      <c r="K628" s="6"/>
      <c r="L628" s="26">
        <v>698651.93</v>
      </c>
      <c r="M628" s="32"/>
      <c r="N628" s="39">
        <v>5.04</v>
      </c>
      <c r="O628" s="6"/>
      <c r="P628" s="26">
        <v>-261760.06999999995</v>
      </c>
      <c r="Q628" s="144">
        <v>0</v>
      </c>
      <c r="R628" s="152">
        <v>-2069.7425945565878</v>
      </c>
      <c r="S628" s="144">
        <v>-2069.7425945565878</v>
      </c>
      <c r="T628" s="6"/>
      <c r="U628" s="6"/>
      <c r="V628" s="75"/>
      <c r="W628" s="6"/>
    </row>
    <row r="629" spans="2:23" x14ac:dyDescent="0.2">
      <c r="B629" s="8">
        <v>392.3</v>
      </c>
      <c r="C629" s="35" t="s">
        <v>271</v>
      </c>
      <c r="D629" s="26">
        <v>3076269.26</v>
      </c>
      <c r="E629" s="6"/>
      <c r="F629" s="37" t="s">
        <v>189</v>
      </c>
      <c r="G629" s="26"/>
      <c r="H629" s="37" t="s">
        <v>272</v>
      </c>
      <c r="J629" s="38">
        <v>64</v>
      </c>
      <c r="K629" s="6"/>
      <c r="L629" s="26">
        <v>77214.36</v>
      </c>
      <c r="M629" s="32"/>
      <c r="N629" s="39">
        <v>2.5099999999999998</v>
      </c>
      <c r="O629" s="6"/>
      <c r="P629" s="26">
        <v>-28132.639999999999</v>
      </c>
      <c r="Q629" s="144">
        <v>0</v>
      </c>
      <c r="R629" s="152">
        <v>-1911.4542625013712</v>
      </c>
      <c r="S629" s="144">
        <v>-1911.4542625013712</v>
      </c>
      <c r="T629" s="6"/>
      <c r="U629" s="6"/>
      <c r="V629" s="75"/>
      <c r="W629" s="6"/>
    </row>
    <row r="630" spans="2:23" x14ac:dyDescent="0.2">
      <c r="B630" s="8">
        <v>392.05</v>
      </c>
      <c r="C630" s="35" t="s">
        <v>238</v>
      </c>
      <c r="D630" s="26">
        <v>20515218.73</v>
      </c>
      <c r="E630" s="6"/>
      <c r="F630" s="37" t="s">
        <v>189</v>
      </c>
      <c r="G630" s="26"/>
      <c r="H630" s="37" t="s">
        <v>273</v>
      </c>
      <c r="J630" s="38">
        <v>10</v>
      </c>
      <c r="K630" s="6"/>
      <c r="L630" s="26">
        <v>935493.97</v>
      </c>
      <c r="M630" s="32"/>
      <c r="N630" s="39">
        <v>4.5599999999999996</v>
      </c>
      <c r="O630" s="6"/>
      <c r="P630" s="26">
        <v>-210473.03000000003</v>
      </c>
      <c r="Q630" s="144">
        <v>0</v>
      </c>
      <c r="R630" s="152">
        <v>-541.04955641269066</v>
      </c>
      <c r="S630" s="144">
        <v>-541.04955641269066</v>
      </c>
      <c r="T630" s="6"/>
      <c r="U630" s="6"/>
      <c r="V630" s="75"/>
      <c r="W630" s="6"/>
    </row>
    <row r="631" spans="2:23" x14ac:dyDescent="0.2">
      <c r="B631" s="8">
        <v>392.09</v>
      </c>
      <c r="C631" s="35" t="s">
        <v>240</v>
      </c>
      <c r="D631" s="26">
        <v>6598150.4500000002</v>
      </c>
      <c r="E631" s="6"/>
      <c r="F631" s="37" t="s">
        <v>189</v>
      </c>
      <c r="G631" s="26"/>
      <c r="H631" s="37" t="s">
        <v>241</v>
      </c>
      <c r="J631" s="38">
        <v>25</v>
      </c>
      <c r="K631" s="6"/>
      <c r="L631" s="26">
        <v>126024.67</v>
      </c>
      <c r="M631" s="32"/>
      <c r="N631" s="39">
        <v>1.91</v>
      </c>
      <c r="O631" s="6"/>
      <c r="P631" s="26">
        <v>-45557.33</v>
      </c>
      <c r="Q631" s="144">
        <v>0</v>
      </c>
      <c r="R631" s="152">
        <v>-222.44430323464093</v>
      </c>
      <c r="S631" s="144">
        <v>-222.44430323464093</v>
      </c>
      <c r="T631" s="6"/>
      <c r="U631" s="6"/>
      <c r="V631" s="75"/>
      <c r="W631" s="6"/>
    </row>
    <row r="632" spans="2:23" x14ac:dyDescent="0.2">
      <c r="B632" s="8">
        <v>396.03</v>
      </c>
      <c r="C632" s="35" t="s">
        <v>242</v>
      </c>
      <c r="D632" s="26">
        <v>5481398.25</v>
      </c>
      <c r="E632" s="6"/>
      <c r="F632" s="37" t="s">
        <v>189</v>
      </c>
      <c r="G632" s="26"/>
      <c r="H632" s="37" t="s">
        <v>243</v>
      </c>
      <c r="J632" s="38">
        <v>10</v>
      </c>
      <c r="K632" s="6"/>
      <c r="L632" s="26">
        <v>443993.26</v>
      </c>
      <c r="M632" s="32"/>
      <c r="N632" s="39">
        <v>8.1</v>
      </c>
      <c r="O632" s="6"/>
      <c r="P632" s="26">
        <v>-96522.739999999991</v>
      </c>
      <c r="Q632" s="144">
        <v>0</v>
      </c>
      <c r="R632" s="152">
        <v>0</v>
      </c>
      <c r="S632" s="144">
        <v>0</v>
      </c>
      <c r="T632" s="6"/>
      <c r="U632" s="6"/>
      <c r="V632" s="75"/>
      <c r="W632" s="6"/>
    </row>
    <row r="633" spans="2:23" x14ac:dyDescent="0.2">
      <c r="B633" s="8">
        <v>396.07</v>
      </c>
      <c r="C633" s="35" t="s">
        <v>244</v>
      </c>
      <c r="D633" s="26">
        <v>51442973.189999998</v>
      </c>
      <c r="E633" s="6"/>
      <c r="F633" s="37" t="s">
        <v>189</v>
      </c>
      <c r="G633" s="26"/>
      <c r="H633" s="37" t="s">
        <v>274</v>
      </c>
      <c r="J633" s="38">
        <v>15</v>
      </c>
      <c r="K633" s="6"/>
      <c r="L633" s="26">
        <v>2757343.36</v>
      </c>
      <c r="M633" s="32"/>
      <c r="N633" s="39">
        <v>5.36</v>
      </c>
      <c r="O633" s="6"/>
      <c r="P633" s="31">
        <v>-382449.64000000013</v>
      </c>
      <c r="Q633" s="144">
        <v>0</v>
      </c>
      <c r="R633" s="153">
        <v>-528.81035962637907</v>
      </c>
      <c r="S633" s="144">
        <v>-528.81035962637907</v>
      </c>
      <c r="T633" s="6"/>
      <c r="U633" s="6"/>
      <c r="V633" s="75"/>
      <c r="W633" s="6"/>
    </row>
    <row r="634" spans="2:23" x14ac:dyDescent="0.2">
      <c r="B634" s="9"/>
      <c r="C634" s="77" t="s">
        <v>275</v>
      </c>
      <c r="D634" s="42">
        <f>SUM(D626:D633)</f>
        <v>189292777.25</v>
      </c>
      <c r="E634" s="54"/>
      <c r="F634" s="71"/>
      <c r="G634" s="26"/>
      <c r="J634" s="66"/>
      <c r="K634" s="54"/>
      <c r="L634" s="42">
        <f>SUM(L626:L633)</f>
        <v>6390134.2899999991</v>
      </c>
      <c r="M634" s="81"/>
      <c r="N634" s="82">
        <v>3.38</v>
      </c>
      <c r="O634" s="6"/>
      <c r="P634" s="42">
        <f>SUM(P626:P633)</f>
        <v>-1494716.7100000002</v>
      </c>
      <c r="Q634" s="150">
        <v>0</v>
      </c>
      <c r="R634" s="150">
        <v>-22461.914982898463</v>
      </c>
      <c r="S634" s="150">
        <v>-22461.914982898463</v>
      </c>
      <c r="T634" s="6"/>
      <c r="U634" s="6"/>
      <c r="V634" s="75"/>
      <c r="W634" s="6"/>
    </row>
    <row r="635" spans="2:23" x14ac:dyDescent="0.2">
      <c r="B635" s="9"/>
      <c r="C635" s="77"/>
      <c r="D635" s="42"/>
      <c r="E635" s="54"/>
      <c r="F635" s="71"/>
      <c r="G635" s="26"/>
      <c r="J635" s="66"/>
      <c r="K635" s="54"/>
      <c r="L635" s="42"/>
      <c r="M635" s="81"/>
      <c r="N635" s="82"/>
      <c r="O635" s="6"/>
      <c r="P635" s="30"/>
      <c r="Q635" s="97"/>
      <c r="R635" s="97"/>
      <c r="S635" s="97"/>
      <c r="T635" s="6"/>
      <c r="U635" s="6"/>
      <c r="V635" s="75"/>
      <c r="W635" s="6"/>
    </row>
    <row r="636" spans="2:23" x14ac:dyDescent="0.2">
      <c r="B636" s="9"/>
      <c r="C636" s="95" t="s">
        <v>276</v>
      </c>
      <c r="D636" s="26"/>
      <c r="E636" s="6"/>
      <c r="F636" s="71"/>
      <c r="G636" s="26"/>
      <c r="J636" s="66"/>
      <c r="K636" s="6"/>
      <c r="L636" s="26"/>
      <c r="M636" s="32"/>
      <c r="N636" s="33"/>
      <c r="O636" s="6"/>
      <c r="P636" s="26"/>
      <c r="Q636" s="97"/>
      <c r="R636" s="97"/>
      <c r="S636" s="97"/>
      <c r="T636" s="6"/>
      <c r="U636" s="6"/>
      <c r="V636" s="75"/>
      <c r="W636" s="6"/>
    </row>
    <row r="637" spans="2:23" x14ac:dyDescent="0.2">
      <c r="B637" s="8">
        <v>389.2</v>
      </c>
      <c r="C637" s="35" t="s">
        <v>23</v>
      </c>
      <c r="D637" s="26">
        <v>4732.97</v>
      </c>
      <c r="E637" s="6"/>
      <c r="F637" s="37" t="s">
        <v>189</v>
      </c>
      <c r="G637" s="26"/>
      <c r="H637" s="37" t="s">
        <v>277</v>
      </c>
      <c r="J637" s="38">
        <v>0</v>
      </c>
      <c r="K637" s="6"/>
      <c r="L637" s="26">
        <v>55.38</v>
      </c>
      <c r="M637" s="32"/>
      <c r="N637" s="39">
        <v>1.17</v>
      </c>
      <c r="O637" s="6"/>
      <c r="P637" s="26">
        <v>-25.619999999999997</v>
      </c>
      <c r="Q637" s="144">
        <v>0</v>
      </c>
      <c r="R637" s="152">
        <v>0</v>
      </c>
      <c r="S637" s="144">
        <v>0</v>
      </c>
      <c r="T637" s="6"/>
      <c r="U637" s="6"/>
      <c r="V637" s="75"/>
      <c r="W637" s="6"/>
    </row>
    <row r="638" spans="2:23" x14ac:dyDescent="0.2">
      <c r="B638" s="8">
        <v>390</v>
      </c>
      <c r="C638" s="35" t="s">
        <v>25</v>
      </c>
      <c r="D638" s="26">
        <v>12569829.800000001</v>
      </c>
      <c r="E638" s="6"/>
      <c r="F638" s="37" t="s">
        <v>189</v>
      </c>
      <c r="G638" s="26"/>
      <c r="H638" s="37" t="s">
        <v>235</v>
      </c>
      <c r="J638" s="38">
        <v>-5</v>
      </c>
      <c r="K638" s="6"/>
      <c r="L638" s="26">
        <v>207402.19</v>
      </c>
      <c r="M638" s="32"/>
      <c r="N638" s="39">
        <v>1.65</v>
      </c>
      <c r="O638" s="6"/>
      <c r="P638" s="26">
        <v>-26411.809999999998</v>
      </c>
      <c r="Q638" s="144">
        <v>0</v>
      </c>
      <c r="R638" s="152">
        <v>-101.67825213958402</v>
      </c>
      <c r="S638" s="144">
        <v>-101.67825213958402</v>
      </c>
      <c r="T638" s="6"/>
      <c r="U638" s="6"/>
      <c r="V638" s="6"/>
      <c r="W638" s="6"/>
    </row>
    <row r="639" spans="2:23" x14ac:dyDescent="0.2">
      <c r="B639" s="8">
        <v>392.01</v>
      </c>
      <c r="C639" s="35" t="s">
        <v>236</v>
      </c>
      <c r="D639" s="26">
        <v>2237957.87</v>
      </c>
      <c r="E639" s="6"/>
      <c r="F639" s="37" t="s">
        <v>189</v>
      </c>
      <c r="G639" s="26"/>
      <c r="H639" s="37" t="s">
        <v>278</v>
      </c>
      <c r="J639" s="38">
        <v>10</v>
      </c>
      <c r="K639" s="6"/>
      <c r="L639" s="26">
        <v>95784.6</v>
      </c>
      <c r="M639" s="32"/>
      <c r="N639" s="39">
        <v>4.28</v>
      </c>
      <c r="O639" s="6"/>
      <c r="P639" s="26">
        <v>-63322.399999999994</v>
      </c>
      <c r="Q639" s="144">
        <v>0</v>
      </c>
      <c r="R639" s="152">
        <v>0</v>
      </c>
      <c r="S639" s="144">
        <v>0</v>
      </c>
      <c r="T639" s="6"/>
      <c r="U639" s="6"/>
      <c r="V639" s="6"/>
      <c r="W639" s="6"/>
    </row>
    <row r="640" spans="2:23" x14ac:dyDescent="0.2">
      <c r="B640" s="8">
        <v>392.05</v>
      </c>
      <c r="C640" s="35" t="s">
        <v>238</v>
      </c>
      <c r="D640" s="26">
        <v>2825328.74</v>
      </c>
      <c r="E640" s="6"/>
      <c r="F640" s="37" t="s">
        <v>189</v>
      </c>
      <c r="G640" s="26"/>
      <c r="H640" s="37" t="s">
        <v>263</v>
      </c>
      <c r="J640" s="38">
        <v>15</v>
      </c>
      <c r="K640" s="6"/>
      <c r="L640" s="26">
        <v>122619.27</v>
      </c>
      <c r="M640" s="32"/>
      <c r="N640" s="39">
        <v>4.34</v>
      </c>
      <c r="O640" s="6"/>
      <c r="P640" s="26">
        <v>-39342.729999999996</v>
      </c>
      <c r="Q640" s="144">
        <v>0</v>
      </c>
      <c r="R640" s="152">
        <v>0</v>
      </c>
      <c r="S640" s="144">
        <v>0</v>
      </c>
      <c r="T640" s="6"/>
      <c r="U640" s="6"/>
      <c r="V640" s="6"/>
      <c r="W640" s="6"/>
    </row>
    <row r="641" spans="2:23" x14ac:dyDescent="0.2">
      <c r="B641" s="8">
        <v>392.09</v>
      </c>
      <c r="C641" s="35" t="s">
        <v>240</v>
      </c>
      <c r="D641" s="26">
        <v>943295.09</v>
      </c>
      <c r="E641" s="6"/>
      <c r="F641" s="37" t="s">
        <v>189</v>
      </c>
      <c r="G641" s="26"/>
      <c r="H641" s="37" t="s">
        <v>241</v>
      </c>
      <c r="J641" s="38">
        <v>10</v>
      </c>
      <c r="K641" s="6"/>
      <c r="L641" s="26">
        <v>21507.13</v>
      </c>
      <c r="M641" s="32"/>
      <c r="N641" s="39">
        <v>2.2799999999999998</v>
      </c>
      <c r="O641" s="6"/>
      <c r="P641" s="26">
        <v>-4204.869999999999</v>
      </c>
      <c r="Q641" s="144">
        <v>0</v>
      </c>
      <c r="R641" s="152">
        <v>0</v>
      </c>
      <c r="S641" s="144">
        <v>0</v>
      </c>
      <c r="T641" s="6"/>
      <c r="U641" s="6"/>
      <c r="V641" s="6"/>
      <c r="W641" s="6"/>
    </row>
    <row r="642" spans="2:23" x14ac:dyDescent="0.2">
      <c r="B642" s="8">
        <v>396.03</v>
      </c>
      <c r="C642" s="35" t="s">
        <v>242</v>
      </c>
      <c r="D642" s="26">
        <v>1634006.1</v>
      </c>
      <c r="E642" s="6"/>
      <c r="F642" s="37" t="s">
        <v>189</v>
      </c>
      <c r="G642" s="26"/>
      <c r="H642" s="37" t="s">
        <v>243</v>
      </c>
      <c r="J642" s="38">
        <v>10</v>
      </c>
      <c r="K642" s="6"/>
      <c r="L642" s="26">
        <v>125328.27</v>
      </c>
      <c r="M642" s="32"/>
      <c r="N642" s="39">
        <v>7.67</v>
      </c>
      <c r="O642" s="6"/>
      <c r="P642" s="26">
        <v>-71384.73</v>
      </c>
      <c r="Q642" s="144">
        <v>0</v>
      </c>
      <c r="R642" s="152">
        <v>0</v>
      </c>
      <c r="S642" s="144">
        <v>0</v>
      </c>
      <c r="T642" s="6"/>
      <c r="U642" s="6"/>
      <c r="V642" s="6"/>
      <c r="W642" s="6"/>
    </row>
    <row r="643" spans="2:23" x14ac:dyDescent="0.2">
      <c r="B643" s="8">
        <v>396.07</v>
      </c>
      <c r="C643" s="35" t="s">
        <v>244</v>
      </c>
      <c r="D643" s="26">
        <v>7348051.0899999999</v>
      </c>
      <c r="E643" s="6"/>
      <c r="F643" s="37" t="s">
        <v>189</v>
      </c>
      <c r="G643" s="26"/>
      <c r="H643" s="37" t="s">
        <v>279</v>
      </c>
      <c r="J643" s="38">
        <v>25</v>
      </c>
      <c r="K643" s="6"/>
      <c r="L643" s="26">
        <v>274082.31</v>
      </c>
      <c r="M643" s="32"/>
      <c r="N643" s="39">
        <v>3.73</v>
      </c>
      <c r="O643" s="6"/>
      <c r="P643" s="26">
        <v>-12540.690000000002</v>
      </c>
      <c r="Q643" s="144">
        <v>0</v>
      </c>
      <c r="R643" s="152">
        <v>0</v>
      </c>
      <c r="S643" s="144">
        <v>0</v>
      </c>
      <c r="T643" s="6"/>
      <c r="U643" s="6"/>
      <c r="V643" s="6"/>
      <c r="W643" s="6"/>
    </row>
    <row r="644" spans="2:23" x14ac:dyDescent="0.2">
      <c r="B644" s="9"/>
      <c r="C644" s="77" t="s">
        <v>280</v>
      </c>
      <c r="D644" s="42">
        <f>SUM(D637:D643)</f>
        <v>27563201.660000004</v>
      </c>
      <c r="E644" s="80"/>
      <c r="F644" s="71"/>
      <c r="G644" s="26"/>
      <c r="J644" s="66"/>
      <c r="K644" s="80"/>
      <c r="L644" s="42">
        <f>SUM(L637:L643)</f>
        <v>846779.15000000014</v>
      </c>
      <c r="M644" s="81"/>
      <c r="N644" s="82">
        <v>3.07</v>
      </c>
      <c r="O644" s="6"/>
      <c r="P644" s="42">
        <f>SUM(P637:P643)</f>
        <v>-217232.84999999998</v>
      </c>
      <c r="Q644" s="151">
        <v>0</v>
      </c>
      <c r="R644" s="151">
        <v>-101.67825213958402</v>
      </c>
      <c r="S644" s="151">
        <v>-101.67825213958402</v>
      </c>
      <c r="T644" s="6"/>
      <c r="U644" s="6"/>
      <c r="V644" s="6"/>
      <c r="W644" s="6"/>
    </row>
    <row r="645" spans="2:23" x14ac:dyDescent="0.2">
      <c r="B645" s="9"/>
      <c r="C645" s="77"/>
      <c r="D645" s="42"/>
      <c r="E645" s="54"/>
      <c r="F645" s="71"/>
      <c r="G645" s="26"/>
      <c r="J645" s="66"/>
      <c r="K645" s="54"/>
      <c r="L645" s="42"/>
      <c r="M645" s="81"/>
      <c r="N645" s="82"/>
      <c r="O645" s="6"/>
      <c r="P645" s="42"/>
      <c r="Q645" s="30"/>
      <c r="R645" s="30"/>
      <c r="S645" s="30"/>
      <c r="T645" s="6"/>
      <c r="U645" s="6"/>
      <c r="V645" s="6"/>
      <c r="W645" s="6"/>
    </row>
    <row r="646" spans="2:23" x14ac:dyDescent="0.2">
      <c r="B646" s="9"/>
      <c r="C646" s="95" t="s">
        <v>281</v>
      </c>
      <c r="D646" s="26"/>
      <c r="E646" s="6"/>
      <c r="F646" s="71"/>
      <c r="G646" s="26"/>
      <c r="J646" s="66"/>
      <c r="K646" s="6"/>
      <c r="L646" s="26"/>
      <c r="M646" s="32"/>
      <c r="N646" s="33"/>
      <c r="O646" s="6"/>
      <c r="P646" s="26"/>
      <c r="Q646" s="26"/>
      <c r="R646" s="26"/>
      <c r="S646" s="26"/>
      <c r="T646" s="6"/>
      <c r="U646" s="6"/>
      <c r="V646" s="6"/>
      <c r="W646" s="6"/>
    </row>
    <row r="647" spans="2:23" x14ac:dyDescent="0.2">
      <c r="B647" s="8">
        <v>390</v>
      </c>
      <c r="C647" s="35" t="s">
        <v>25</v>
      </c>
      <c r="D647" s="26">
        <v>374091.01</v>
      </c>
      <c r="E647" s="6"/>
      <c r="F647" s="37" t="s">
        <v>189</v>
      </c>
      <c r="G647" s="26"/>
      <c r="H647" s="37" t="s">
        <v>282</v>
      </c>
      <c r="J647" s="38">
        <v>0</v>
      </c>
      <c r="K647" s="6"/>
      <c r="L647" s="26">
        <v>5647</v>
      </c>
      <c r="M647" s="32"/>
      <c r="N647" s="39">
        <v>1.51</v>
      </c>
      <c r="O647" s="6"/>
      <c r="P647" s="26">
        <v>0</v>
      </c>
      <c r="Q647" s="144">
        <v>0</v>
      </c>
      <c r="R647" s="97"/>
      <c r="S647" s="97"/>
      <c r="T647" s="6"/>
      <c r="U647" s="6"/>
      <c r="V647" s="6"/>
      <c r="W647" s="6"/>
    </row>
    <row r="648" spans="2:23" x14ac:dyDescent="0.2">
      <c r="B648" s="8">
        <v>392.01</v>
      </c>
      <c r="C648" s="35" t="s">
        <v>236</v>
      </c>
      <c r="D648" s="26">
        <v>459186</v>
      </c>
      <c r="E648" s="6"/>
      <c r="F648" s="37" t="s">
        <v>189</v>
      </c>
      <c r="G648" s="26"/>
      <c r="H648" s="37" t="s">
        <v>283</v>
      </c>
      <c r="J648" s="38">
        <v>0</v>
      </c>
      <c r="K648" s="6"/>
      <c r="L648" s="26">
        <v>11598</v>
      </c>
      <c r="M648" s="32"/>
      <c r="N648" s="39">
        <v>2.5299999999999998</v>
      </c>
      <c r="O648" s="6"/>
      <c r="P648" s="26">
        <v>0</v>
      </c>
      <c r="Q648" s="144">
        <v>0</v>
      </c>
      <c r="R648" s="97"/>
      <c r="S648" s="97"/>
      <c r="T648" s="6"/>
      <c r="U648" s="6"/>
      <c r="V648" s="6"/>
      <c r="W648" s="6"/>
    </row>
    <row r="649" spans="2:23" x14ac:dyDescent="0.2">
      <c r="B649" s="8">
        <v>392.05</v>
      </c>
      <c r="C649" s="35" t="s">
        <v>238</v>
      </c>
      <c r="D649" s="26">
        <v>255349.41</v>
      </c>
      <c r="E649" s="6"/>
      <c r="F649" s="37" t="s">
        <v>189</v>
      </c>
      <c r="G649" s="26"/>
      <c r="H649" s="37" t="s">
        <v>284</v>
      </c>
      <c r="J649" s="38">
        <v>15</v>
      </c>
      <c r="K649" s="6"/>
      <c r="L649" s="26">
        <v>5368</v>
      </c>
      <c r="M649" s="32"/>
      <c r="N649" s="39">
        <v>2.1</v>
      </c>
      <c r="O649" s="6"/>
      <c r="P649" s="26">
        <v>0</v>
      </c>
      <c r="Q649" s="144">
        <v>0</v>
      </c>
      <c r="R649" s="97"/>
      <c r="S649" s="97"/>
      <c r="T649" s="6"/>
      <c r="U649" s="6"/>
      <c r="V649" s="6"/>
      <c r="W649" s="6"/>
    </row>
    <row r="650" spans="2:23" x14ac:dyDescent="0.2">
      <c r="B650" s="8">
        <v>392.09</v>
      </c>
      <c r="C650" s="35" t="s">
        <v>240</v>
      </c>
      <c r="D650" s="26">
        <v>7844.26</v>
      </c>
      <c r="E650" s="6"/>
      <c r="F650" s="37" t="s">
        <v>189</v>
      </c>
      <c r="G650" s="26"/>
      <c r="H650" s="37" t="s">
        <v>285</v>
      </c>
      <c r="J650" s="38">
        <v>0</v>
      </c>
      <c r="K650" s="6"/>
      <c r="L650" s="26">
        <v>171</v>
      </c>
      <c r="M650" s="32"/>
      <c r="N650" s="39">
        <v>2.1800000000000002</v>
      </c>
      <c r="O650" s="6"/>
      <c r="P650" s="26">
        <v>0</v>
      </c>
      <c r="Q650" s="144">
        <v>0</v>
      </c>
      <c r="R650" s="97"/>
      <c r="S650" s="97"/>
      <c r="T650" s="6"/>
      <c r="U650" s="6"/>
      <c r="V650" s="6"/>
      <c r="W650" s="6"/>
    </row>
    <row r="651" spans="2:23" x14ac:dyDescent="0.2">
      <c r="B651" s="8">
        <v>396.07</v>
      </c>
      <c r="C651" s="35" t="s">
        <v>244</v>
      </c>
      <c r="D651" s="26">
        <v>2250061.7400000002</v>
      </c>
      <c r="E651" s="6"/>
      <c r="F651" s="37" t="s">
        <v>189</v>
      </c>
      <c r="G651" s="26"/>
      <c r="H651" s="37" t="s">
        <v>286</v>
      </c>
      <c r="J651" s="38">
        <v>5</v>
      </c>
      <c r="K651" s="6"/>
      <c r="L651" s="26">
        <v>41933</v>
      </c>
      <c r="M651" s="32"/>
      <c r="N651" s="39">
        <v>1.86</v>
      </c>
      <c r="O651" s="6"/>
      <c r="P651" s="26">
        <v>0</v>
      </c>
      <c r="Q651" s="144">
        <v>0</v>
      </c>
      <c r="R651" s="97"/>
      <c r="S651" s="97"/>
      <c r="T651" s="6"/>
      <c r="U651" s="6"/>
      <c r="V651" s="6"/>
      <c r="W651" s="6"/>
    </row>
    <row r="652" spans="2:23" x14ac:dyDescent="0.2">
      <c r="B652" s="9"/>
      <c r="C652" s="77" t="s">
        <v>287</v>
      </c>
      <c r="D652" s="42">
        <f>SUM(D647:D651)</f>
        <v>3346532.42</v>
      </c>
      <c r="E652" s="80"/>
      <c r="F652" s="71"/>
      <c r="G652" s="26"/>
      <c r="J652" s="66"/>
      <c r="K652" s="80"/>
      <c r="L652" s="42">
        <f>SUM(L647:L651)</f>
        <v>64717</v>
      </c>
      <c r="M652" s="81"/>
      <c r="N652" s="82">
        <v>1.93</v>
      </c>
      <c r="O652" s="6"/>
      <c r="P652" s="42">
        <f>SUM(P647:P651)</f>
        <v>0</v>
      </c>
      <c r="Q652" s="97"/>
      <c r="R652" s="97"/>
      <c r="S652" s="97"/>
      <c r="T652" s="6"/>
      <c r="U652" s="6"/>
      <c r="V652" s="6"/>
      <c r="W652" s="6"/>
    </row>
    <row r="653" spans="2:23" x14ac:dyDescent="0.2">
      <c r="B653" s="8"/>
      <c r="C653" s="40"/>
      <c r="D653" s="42"/>
      <c r="E653" s="80"/>
      <c r="F653" s="71"/>
      <c r="G653" s="26"/>
      <c r="J653" s="66"/>
      <c r="K653" s="80"/>
      <c r="L653" s="42"/>
      <c r="M653" s="81"/>
      <c r="N653" s="82"/>
      <c r="O653" s="6"/>
      <c r="P653" s="26"/>
      <c r="Q653" s="97"/>
      <c r="R653" s="97"/>
      <c r="S653" s="97"/>
      <c r="T653" s="6"/>
      <c r="U653" s="6"/>
      <c r="V653" s="6"/>
      <c r="W653" s="6"/>
    </row>
    <row r="654" spans="2:23" x14ac:dyDescent="0.2">
      <c r="B654" s="9"/>
      <c r="C654" s="96" t="s">
        <v>288</v>
      </c>
      <c r="D654" s="30">
        <f>+D652+D644+D634+D623+D614+D604+D595</f>
        <v>449572820.33000004</v>
      </c>
      <c r="E654" s="80"/>
      <c r="F654" s="30"/>
      <c r="G654" s="26"/>
      <c r="J654" s="66"/>
      <c r="K654" s="80"/>
      <c r="L654" s="30">
        <f>+L652+L644+L634+L623+L614+L604+L595</f>
        <v>16237133.42</v>
      </c>
      <c r="M654" s="81"/>
      <c r="N654" s="82">
        <v>3.61</v>
      </c>
      <c r="O654" s="6"/>
      <c r="P654" s="30">
        <f>+P652+P644+P634+P623+P614+P604+P595</f>
        <v>-2121717.58</v>
      </c>
      <c r="Q654" s="30">
        <f>+Q652+Q644+Q634+Q623+Q614+Q604+Q595</f>
        <v>0</v>
      </c>
      <c r="R654" s="30">
        <f>+R652+R644+R634+R623+R614+R604+R595</f>
        <v>-31863.808208708029</v>
      </c>
      <c r="S654" s="30">
        <f>+S652+S644+S634+S623+S614+S604+S595</f>
        <v>-31863.808208708029</v>
      </c>
      <c r="T654" s="6"/>
      <c r="U654" s="6"/>
      <c r="V654" s="6"/>
      <c r="W654" s="6"/>
    </row>
    <row r="655" spans="2:23" x14ac:dyDescent="0.2">
      <c r="B655" s="9"/>
      <c r="C655" s="80"/>
      <c r="D655" s="26"/>
      <c r="E655" s="6"/>
      <c r="F655" s="71"/>
      <c r="G655" s="26"/>
      <c r="J655" s="66"/>
      <c r="K655" s="6"/>
      <c r="L655" s="26"/>
      <c r="M655" s="32"/>
      <c r="N655" s="33"/>
      <c r="O655" s="6"/>
      <c r="P655" s="26"/>
      <c r="Q655" s="26"/>
      <c r="R655" s="26"/>
      <c r="S655" s="26"/>
      <c r="T655" s="6"/>
      <c r="U655" s="6"/>
      <c r="V655" s="6"/>
      <c r="W655" s="6"/>
    </row>
    <row r="656" spans="2:23" x14ac:dyDescent="0.2">
      <c r="B656" s="8"/>
      <c r="C656" s="40"/>
      <c r="F656" s="44"/>
      <c r="G656" s="28"/>
      <c r="L656" s="28"/>
      <c r="N656" s="33"/>
      <c r="O656" s="6"/>
      <c r="P656" s="28"/>
      <c r="Q656" s="28"/>
      <c r="R656" s="28"/>
      <c r="S656" s="28"/>
      <c r="T656" s="6"/>
      <c r="U656" s="6"/>
      <c r="V656" s="6"/>
      <c r="W656" s="6"/>
    </row>
    <row r="657" spans="1:23" x14ac:dyDescent="0.2">
      <c r="B657" s="68" t="s">
        <v>289</v>
      </c>
      <c r="C657" s="47"/>
      <c r="F657" s="44"/>
      <c r="G657" s="28"/>
      <c r="L657" s="28"/>
      <c r="N657" s="33"/>
      <c r="O657" s="6"/>
      <c r="P657" s="28"/>
      <c r="Q657" s="28"/>
      <c r="R657" s="28"/>
      <c r="S657" s="28"/>
      <c r="T657" s="6"/>
      <c r="U657" s="6" t="s">
        <v>327</v>
      </c>
      <c r="V657" s="76">
        <v>0</v>
      </c>
      <c r="W657" s="6"/>
    </row>
    <row r="658" spans="1:23" x14ac:dyDescent="0.2">
      <c r="A658" s="6" t="s">
        <v>328</v>
      </c>
      <c r="B658" s="3">
        <v>399.3</v>
      </c>
      <c r="C658" s="35" t="s">
        <v>25</v>
      </c>
      <c r="D658" s="26">
        <v>15067474.9</v>
      </c>
      <c r="E658" s="6"/>
      <c r="F658" s="37">
        <v>43830</v>
      </c>
      <c r="G658" s="26"/>
      <c r="H658" s="37" t="s">
        <v>290</v>
      </c>
      <c r="J658" s="38">
        <v>-1</v>
      </c>
      <c r="K658" s="6"/>
      <c r="L658" s="26">
        <v>573639</v>
      </c>
      <c r="M658" s="32"/>
      <c r="N658" s="39">
        <v>3.81</v>
      </c>
      <c r="O658" s="6"/>
      <c r="P658" s="28"/>
      <c r="Q658" s="144">
        <v>0</v>
      </c>
      <c r="R658" s="144">
        <v>0</v>
      </c>
      <c r="S658" s="144">
        <v>0</v>
      </c>
      <c r="T658" s="6"/>
      <c r="U658" s="6" t="s">
        <v>327</v>
      </c>
      <c r="V658" s="76">
        <v>0</v>
      </c>
      <c r="W658" s="6"/>
    </row>
    <row r="659" spans="1:23" x14ac:dyDescent="0.2">
      <c r="A659" s="6" t="s">
        <v>328</v>
      </c>
      <c r="B659" s="3">
        <v>399.31</v>
      </c>
      <c r="C659" s="4" t="s">
        <v>291</v>
      </c>
      <c r="D659" s="26">
        <v>24269468.210000001</v>
      </c>
      <c r="E659" s="6"/>
      <c r="F659" s="37">
        <v>52231</v>
      </c>
      <c r="G659" s="26"/>
      <c r="H659" s="37" t="s">
        <v>292</v>
      </c>
      <c r="J659" s="38">
        <v>-7</v>
      </c>
      <c r="K659" s="6"/>
      <c r="L659" s="26">
        <v>500293</v>
      </c>
      <c r="M659" s="32"/>
      <c r="N659" s="39">
        <v>2.06</v>
      </c>
      <c r="O659" s="6"/>
      <c r="P659" s="28"/>
      <c r="Q659" s="144">
        <v>0</v>
      </c>
      <c r="R659" s="144">
        <v>0</v>
      </c>
      <c r="S659" s="144">
        <v>0</v>
      </c>
      <c r="T659" s="6"/>
      <c r="U659" s="6" t="s">
        <v>327</v>
      </c>
      <c r="V659" s="76">
        <v>0</v>
      </c>
      <c r="W659" s="6"/>
    </row>
    <row r="660" spans="1:23" x14ac:dyDescent="0.2">
      <c r="A660" s="6" t="s">
        <v>328</v>
      </c>
      <c r="B660" s="3">
        <v>399.41</v>
      </c>
      <c r="C660" s="4" t="s">
        <v>293</v>
      </c>
      <c r="D660" s="26">
        <v>8116133.8600000003</v>
      </c>
      <c r="E660" s="6"/>
      <c r="F660" s="37">
        <v>52231</v>
      </c>
      <c r="G660" s="26"/>
      <c r="H660" s="37" t="s">
        <v>292</v>
      </c>
      <c r="J660" s="38">
        <v>-6</v>
      </c>
      <c r="K660" s="6"/>
      <c r="L660" s="26">
        <v>166083</v>
      </c>
      <c r="M660" s="32"/>
      <c r="N660" s="39">
        <v>2.0499999999999998</v>
      </c>
      <c r="O660" s="6"/>
      <c r="P660" s="28"/>
      <c r="Q660" s="144">
        <v>0</v>
      </c>
      <c r="R660" s="144">
        <v>0</v>
      </c>
      <c r="S660" s="144">
        <v>0</v>
      </c>
      <c r="T660" s="6"/>
      <c r="U660" s="6" t="s">
        <v>327</v>
      </c>
      <c r="V660" s="76">
        <v>0</v>
      </c>
      <c r="W660" s="6"/>
    </row>
    <row r="661" spans="1:23" x14ac:dyDescent="0.2">
      <c r="A661" s="6" t="s">
        <v>328</v>
      </c>
      <c r="B661" s="3">
        <v>399.44</v>
      </c>
      <c r="C661" s="4" t="s">
        <v>294</v>
      </c>
      <c r="D661" s="26">
        <v>3415835.77</v>
      </c>
      <c r="E661" s="6"/>
      <c r="F661" s="37">
        <v>43830</v>
      </c>
      <c r="G661" s="26"/>
      <c r="H661" s="37" t="s">
        <v>248</v>
      </c>
      <c r="J661" s="38">
        <v>0</v>
      </c>
      <c r="K661" s="6"/>
      <c r="L661" s="26">
        <v>214916</v>
      </c>
      <c r="M661" s="32"/>
      <c r="N661" s="39">
        <v>6.29</v>
      </c>
      <c r="O661" s="6"/>
      <c r="P661" s="28"/>
      <c r="Q661" s="144">
        <v>0</v>
      </c>
      <c r="R661" s="144">
        <v>0</v>
      </c>
      <c r="S661" s="144">
        <v>0</v>
      </c>
      <c r="T661" s="6"/>
      <c r="U661" s="6" t="s">
        <v>327</v>
      </c>
      <c r="V661" s="76">
        <v>0</v>
      </c>
      <c r="W661" s="6"/>
    </row>
    <row r="662" spans="1:23" x14ac:dyDescent="0.2">
      <c r="A662" s="6" t="s">
        <v>328</v>
      </c>
      <c r="B662" s="3">
        <v>399.45</v>
      </c>
      <c r="C662" s="4" t="s">
        <v>295</v>
      </c>
      <c r="D662" s="26">
        <v>108511642.90000001</v>
      </c>
      <c r="E662" s="6"/>
      <c r="F662" s="37">
        <v>43830</v>
      </c>
      <c r="G662" s="26"/>
      <c r="H662" s="37" t="s">
        <v>296</v>
      </c>
      <c r="J662" s="38">
        <v>5</v>
      </c>
      <c r="K662" s="6"/>
      <c r="L662" s="26">
        <v>12919564</v>
      </c>
      <c r="M662" s="32"/>
      <c r="N662" s="39">
        <v>11.91</v>
      </c>
      <c r="O662" s="6"/>
      <c r="P662" s="28"/>
      <c r="Q662" s="144">
        <v>0</v>
      </c>
      <c r="R662" s="144">
        <v>0</v>
      </c>
      <c r="S662" s="144">
        <v>0</v>
      </c>
      <c r="T662" s="6"/>
      <c r="U662" s="6" t="s">
        <v>327</v>
      </c>
      <c r="V662" s="76">
        <v>0</v>
      </c>
      <c r="W662" s="6"/>
    </row>
    <row r="663" spans="1:23" x14ac:dyDescent="0.2">
      <c r="A663" s="6" t="s">
        <v>328</v>
      </c>
      <c r="B663" s="3">
        <v>399.46</v>
      </c>
      <c r="C663" s="4" t="s">
        <v>297</v>
      </c>
      <c r="D663" s="26">
        <v>31970552.859999999</v>
      </c>
      <c r="E663" s="6"/>
      <c r="F663" s="37">
        <v>43830</v>
      </c>
      <c r="G663" s="26"/>
      <c r="H663" s="37" t="s">
        <v>298</v>
      </c>
      <c r="J663" s="38">
        <v>7</v>
      </c>
      <c r="K663" s="6"/>
      <c r="L663" s="26">
        <v>4109731</v>
      </c>
      <c r="M663" s="32"/>
      <c r="N663" s="39">
        <v>12.85</v>
      </c>
      <c r="O663" s="6"/>
      <c r="P663" s="28"/>
      <c r="Q663" s="144">
        <v>0</v>
      </c>
      <c r="R663" s="144">
        <v>0</v>
      </c>
      <c r="S663" s="144">
        <v>0</v>
      </c>
      <c r="T663" s="6"/>
      <c r="U663" s="6" t="s">
        <v>327</v>
      </c>
      <c r="V663" s="76">
        <v>0</v>
      </c>
      <c r="W663" s="6"/>
    </row>
    <row r="664" spans="1:23" x14ac:dyDescent="0.2">
      <c r="A664" s="6" t="s">
        <v>328</v>
      </c>
      <c r="B664" s="3">
        <v>399.51</v>
      </c>
      <c r="C664" s="4" t="s">
        <v>299</v>
      </c>
      <c r="D664" s="26">
        <v>1013192.91</v>
      </c>
      <c r="E664" s="6"/>
      <c r="F664" s="37">
        <v>43830</v>
      </c>
      <c r="G664" s="26"/>
      <c r="H664" s="37" t="s">
        <v>300</v>
      </c>
      <c r="J664" s="38">
        <v>5</v>
      </c>
      <c r="K664" s="6"/>
      <c r="L664" s="26">
        <v>70485</v>
      </c>
      <c r="M664" s="32"/>
      <c r="N664" s="39">
        <v>6.96</v>
      </c>
      <c r="O664" s="6"/>
      <c r="P664" s="28"/>
      <c r="Q664" s="144">
        <v>0</v>
      </c>
      <c r="R664" s="144">
        <v>0</v>
      </c>
      <c r="S664" s="144">
        <v>0</v>
      </c>
      <c r="T664" s="6"/>
      <c r="U664" s="6" t="s">
        <v>327</v>
      </c>
      <c r="V664" s="76">
        <v>0</v>
      </c>
      <c r="W664" s="6"/>
    </row>
    <row r="665" spans="1:23" x14ac:dyDescent="0.2">
      <c r="A665" s="6" t="s">
        <v>328</v>
      </c>
      <c r="B665" s="3">
        <v>399.52</v>
      </c>
      <c r="C665" s="4" t="s">
        <v>301</v>
      </c>
      <c r="D665" s="26">
        <v>5412077.4800000004</v>
      </c>
      <c r="E665" s="6"/>
      <c r="F665" s="37">
        <v>43830</v>
      </c>
      <c r="G665" s="26"/>
      <c r="H665" s="37" t="s">
        <v>302</v>
      </c>
      <c r="J665" s="38">
        <v>5</v>
      </c>
      <c r="K665" s="6"/>
      <c r="L665" s="26">
        <v>440548</v>
      </c>
      <c r="M665" s="32"/>
      <c r="N665" s="39">
        <v>8.14</v>
      </c>
      <c r="O665" s="6"/>
      <c r="P665" s="28"/>
      <c r="Q665" s="144">
        <v>0</v>
      </c>
      <c r="R665" s="144">
        <v>0</v>
      </c>
      <c r="S665" s="144">
        <v>0</v>
      </c>
      <c r="T665" s="6"/>
      <c r="U665" s="6" t="s">
        <v>327</v>
      </c>
      <c r="V665" s="76">
        <v>0</v>
      </c>
      <c r="W665" s="6"/>
    </row>
    <row r="666" spans="1:23" x14ac:dyDescent="0.2">
      <c r="A666" s="6" t="s">
        <v>328</v>
      </c>
      <c r="B666" s="3">
        <v>399.6</v>
      </c>
      <c r="C666" s="4" t="s">
        <v>303</v>
      </c>
      <c r="D666" s="26">
        <v>1916706.39</v>
      </c>
      <c r="E666" s="6"/>
      <c r="F666" s="37">
        <v>43830</v>
      </c>
      <c r="G666" s="26"/>
      <c r="H666" s="37" t="s">
        <v>253</v>
      </c>
      <c r="J666" s="38">
        <v>1</v>
      </c>
      <c r="K666" s="6"/>
      <c r="L666" s="26">
        <v>176913</v>
      </c>
      <c r="M666" s="32"/>
      <c r="N666" s="39">
        <v>9.23</v>
      </c>
      <c r="O666" s="6"/>
      <c r="P666" s="28"/>
      <c r="Q666" s="144">
        <v>0</v>
      </c>
      <c r="R666" s="144">
        <v>0</v>
      </c>
      <c r="S666" s="144">
        <v>0</v>
      </c>
      <c r="T666" s="6"/>
      <c r="U666" s="6" t="s">
        <v>327</v>
      </c>
      <c r="V666" s="76">
        <v>0</v>
      </c>
      <c r="W666" s="6"/>
    </row>
    <row r="667" spans="1:23" x14ac:dyDescent="0.2">
      <c r="A667" s="6" t="s">
        <v>328</v>
      </c>
      <c r="B667" s="3">
        <v>399.61</v>
      </c>
      <c r="C667" s="4" t="s">
        <v>304</v>
      </c>
      <c r="D667" s="26">
        <v>178216.42</v>
      </c>
      <c r="E667" s="6"/>
      <c r="F667" s="37">
        <v>43830</v>
      </c>
      <c r="G667" s="26"/>
      <c r="H667" s="37" t="s">
        <v>305</v>
      </c>
      <c r="J667" s="38">
        <v>0</v>
      </c>
      <c r="K667" s="6"/>
      <c r="L667" s="26">
        <v>20224</v>
      </c>
      <c r="M667" s="32"/>
      <c r="N667" s="39">
        <v>11.35</v>
      </c>
      <c r="O667" s="6"/>
      <c r="P667" s="28"/>
      <c r="Q667" s="144">
        <v>0</v>
      </c>
      <c r="R667" s="144">
        <v>0</v>
      </c>
      <c r="S667" s="144">
        <v>0</v>
      </c>
      <c r="T667" s="6"/>
      <c r="U667" s="6" t="s">
        <v>327</v>
      </c>
      <c r="V667" s="76">
        <v>0</v>
      </c>
      <c r="W667" s="6"/>
    </row>
    <row r="668" spans="1:23" x14ac:dyDescent="0.2">
      <c r="A668" s="6" t="s">
        <v>328</v>
      </c>
      <c r="B668" s="3">
        <v>399.7</v>
      </c>
      <c r="C668" s="4" t="s">
        <v>306</v>
      </c>
      <c r="D668" s="26">
        <v>38414876.890000001</v>
      </c>
      <c r="E668" s="6"/>
      <c r="F668" s="37">
        <v>43830</v>
      </c>
      <c r="G668" s="26"/>
      <c r="H668" s="37" t="s">
        <v>24</v>
      </c>
      <c r="J668" s="38">
        <v>0</v>
      </c>
      <c r="K668" s="6"/>
      <c r="L668" s="26">
        <v>1623086</v>
      </c>
      <c r="M668" s="32"/>
      <c r="N668" s="39">
        <v>4.2300000000000004</v>
      </c>
      <c r="O668" s="6"/>
      <c r="P668" s="28"/>
      <c r="Q668" s="144">
        <v>0</v>
      </c>
      <c r="R668" s="144">
        <v>0</v>
      </c>
      <c r="S668" s="144">
        <v>0</v>
      </c>
      <c r="T668" s="6"/>
      <c r="U668" s="6" t="s">
        <v>327</v>
      </c>
      <c r="V668" s="76">
        <v>0</v>
      </c>
      <c r="W668" s="6"/>
    </row>
    <row r="669" spans="1:23" x14ac:dyDescent="0.2">
      <c r="A669" s="6" t="s">
        <v>328</v>
      </c>
      <c r="B669" s="92"/>
      <c r="C669" s="77" t="s">
        <v>307</v>
      </c>
      <c r="D669" s="43">
        <f>SUM(D658:D668)</f>
        <v>238286178.58999997</v>
      </c>
      <c r="E669" s="47"/>
      <c r="F669" s="71"/>
      <c r="G669" s="26"/>
      <c r="J669" s="66"/>
      <c r="K669" s="47"/>
      <c r="L669" s="43">
        <f>SUM(L658:L668)</f>
        <v>20815482</v>
      </c>
      <c r="M669" s="81"/>
      <c r="N669" s="82">
        <v>8.74</v>
      </c>
      <c r="O669" s="6"/>
      <c r="P669" s="28"/>
      <c r="Q669" s="154">
        <v>0</v>
      </c>
      <c r="R669" s="154">
        <v>0</v>
      </c>
      <c r="S669" s="154">
        <v>0</v>
      </c>
      <c r="T669" s="6"/>
      <c r="U669" s="6"/>
      <c r="V669" s="6"/>
      <c r="W669" s="6"/>
    </row>
    <row r="670" spans="1:23" x14ac:dyDescent="0.2">
      <c r="C670" s="6"/>
      <c r="D670" s="42"/>
      <c r="E670" s="85"/>
      <c r="F670" s="71"/>
      <c r="G670" s="26"/>
      <c r="J670" s="66"/>
      <c r="K670" s="85"/>
      <c r="L670" s="42"/>
      <c r="M670" s="81"/>
      <c r="N670" s="82"/>
      <c r="O670" s="6"/>
      <c r="P670" s="28"/>
      <c r="Q670" s="28"/>
      <c r="R670" s="28"/>
      <c r="S670" s="28"/>
      <c r="T670" s="6"/>
      <c r="U670" s="6"/>
      <c r="V670" s="6"/>
      <c r="W670" s="6"/>
    </row>
    <row r="671" spans="1:23" x14ac:dyDescent="0.2">
      <c r="F671" s="6"/>
      <c r="L671" s="28"/>
      <c r="N671" s="33"/>
      <c r="O671" s="6"/>
      <c r="P671" s="28"/>
      <c r="Q671" s="143">
        <f>+Q654+Q582+Q563+Q549+Q137-Q49+Q669</f>
        <v>-340361.99782663328</v>
      </c>
      <c r="R671" s="143">
        <f>+R654+R582+R563+R549</f>
        <v>-668496.77310741099</v>
      </c>
      <c r="S671" s="143">
        <f>+S654+S644+S582+S563+S549</f>
        <v>-1008960.4491861839</v>
      </c>
      <c r="T671" s="6"/>
      <c r="U671" s="6"/>
      <c r="V671" s="6"/>
      <c r="W671" s="6"/>
    </row>
    <row r="672" spans="1:23" x14ac:dyDescent="0.2">
      <c r="N672" s="33"/>
      <c r="O672" s="6"/>
      <c r="P672" s="28"/>
      <c r="Q672" s="28"/>
      <c r="R672" s="28"/>
      <c r="S672" s="28"/>
      <c r="T672" s="6"/>
      <c r="U672" s="6"/>
      <c r="V672" s="6"/>
      <c r="W672" s="6"/>
    </row>
    <row r="673" spans="2:23" x14ac:dyDescent="0.2">
      <c r="N673" s="33"/>
      <c r="O673" s="6"/>
      <c r="P673" s="28"/>
      <c r="Q673" s="28"/>
      <c r="R673" s="28"/>
      <c r="S673" s="28"/>
      <c r="T673" s="6"/>
      <c r="U673" s="6"/>
      <c r="V673" s="6"/>
      <c r="W673" s="6"/>
    </row>
    <row r="674" spans="2:23" x14ac:dyDescent="0.2">
      <c r="H674" s="97"/>
      <c r="I674" s="97"/>
      <c r="J674" s="98"/>
      <c r="K674" s="99"/>
      <c r="M674" s="100"/>
      <c r="N674" s="45" t="s">
        <v>322</v>
      </c>
      <c r="O674" s="97"/>
      <c r="P674" s="97"/>
      <c r="Q674" s="97"/>
      <c r="R674" s="97"/>
      <c r="S674" s="97"/>
      <c r="T674" s="6"/>
      <c r="U674" s="6"/>
      <c r="V674" s="6"/>
      <c r="W674" s="6"/>
    </row>
    <row r="675" spans="2:23" x14ac:dyDescent="0.2">
      <c r="H675" s="97"/>
      <c r="I675" s="97"/>
      <c r="J675" s="98"/>
      <c r="K675" s="99"/>
      <c r="M675" s="100"/>
      <c r="N675" s="101"/>
      <c r="O675" s="97"/>
      <c r="P675" s="97"/>
      <c r="Q675" s="97"/>
      <c r="R675" s="97"/>
      <c r="S675" s="97"/>
      <c r="T675" s="6"/>
      <c r="U675" s="6"/>
      <c r="V675" s="6"/>
      <c r="W675" s="6"/>
    </row>
    <row r="676" spans="2:23" x14ac:dyDescent="0.2">
      <c r="H676" s="97"/>
      <c r="I676" s="97"/>
      <c r="J676" s="98"/>
      <c r="K676" s="99"/>
      <c r="M676" s="100"/>
      <c r="N676" s="102" t="s">
        <v>323</v>
      </c>
      <c r="O676" s="97"/>
      <c r="P676" s="103">
        <v>791622.44080811786</v>
      </c>
      <c r="Q676" s="103"/>
      <c r="R676" s="103"/>
      <c r="S676" s="103"/>
      <c r="T676" s="6"/>
      <c r="U676" s="6"/>
      <c r="V676" s="6"/>
      <c r="W676" s="6"/>
    </row>
    <row r="677" spans="2:23" ht="12.75" customHeight="1" x14ac:dyDescent="0.2">
      <c r="H677" s="97"/>
      <c r="I677" s="97"/>
      <c r="J677" s="98"/>
      <c r="K677" s="99"/>
      <c r="M677" s="100"/>
      <c r="N677" s="104"/>
      <c r="O677" s="97"/>
      <c r="P677" s="103"/>
      <c r="Q677" s="103"/>
      <c r="R677" s="103"/>
      <c r="S677" s="103"/>
      <c r="T677" s="6"/>
      <c r="U677" s="6"/>
      <c r="V677" s="6"/>
      <c r="W677" s="6"/>
    </row>
    <row r="678" spans="2:23" x14ac:dyDescent="0.2">
      <c r="H678" s="97"/>
      <c r="I678" s="97"/>
      <c r="J678" s="98"/>
      <c r="K678" s="99"/>
      <c r="M678" s="100"/>
      <c r="N678" s="102" t="s">
        <v>324</v>
      </c>
      <c r="O678" s="97"/>
      <c r="P678" s="103">
        <f>+Q671</f>
        <v>-340361.99782663328</v>
      </c>
      <c r="Q678" s="103"/>
      <c r="R678" s="103"/>
      <c r="S678" s="103"/>
      <c r="T678" s="6"/>
      <c r="U678" s="6"/>
      <c r="V678" s="6"/>
      <c r="W678" s="6"/>
    </row>
    <row r="679" spans="2:23" x14ac:dyDescent="0.2">
      <c r="B679" s="105"/>
      <c r="H679" s="97"/>
      <c r="I679" s="97"/>
      <c r="J679" s="98"/>
      <c r="K679" s="99"/>
      <c r="M679" s="100"/>
      <c r="N679" s="102"/>
      <c r="O679" s="97"/>
      <c r="P679" s="103"/>
      <c r="Q679" s="103"/>
      <c r="R679" s="103"/>
      <c r="S679" s="103"/>
      <c r="T679" s="6"/>
      <c r="U679" s="6"/>
      <c r="V679" s="6"/>
      <c r="W679" s="6"/>
    </row>
    <row r="680" spans="2:23" x14ac:dyDescent="0.2">
      <c r="B680" s="106"/>
      <c r="C680" s="106"/>
      <c r="H680" s="97"/>
      <c r="I680" s="97"/>
      <c r="J680" s="98"/>
      <c r="K680" s="99"/>
      <c r="M680" s="100"/>
      <c r="N680" s="102" t="s">
        <v>325</v>
      </c>
      <c r="O680" s="97"/>
      <c r="P680" s="103">
        <f>+R671</f>
        <v>-668496.77310741099</v>
      </c>
      <c r="Q680" s="103"/>
      <c r="R680" s="103"/>
      <c r="S680" s="103"/>
      <c r="T680" s="6"/>
      <c r="U680" s="6"/>
      <c r="V680" s="6"/>
      <c r="W680" s="6"/>
    </row>
    <row r="681" spans="2:23" x14ac:dyDescent="0.2">
      <c r="B681" s="106"/>
      <c r="C681" s="106"/>
      <c r="H681" s="97"/>
      <c r="I681" s="97"/>
      <c r="J681" s="98"/>
      <c r="K681" s="99"/>
      <c r="M681" s="100"/>
      <c r="N681" s="104"/>
      <c r="O681" s="97"/>
      <c r="P681" s="103"/>
      <c r="Q681" s="103"/>
      <c r="R681" s="103"/>
      <c r="S681" s="103"/>
      <c r="T681" s="6"/>
      <c r="U681" s="6"/>
      <c r="V681" s="6"/>
      <c r="W681" s="6"/>
    </row>
    <row r="682" spans="2:23" x14ac:dyDescent="0.2">
      <c r="B682" s="106"/>
      <c r="C682" s="106"/>
      <c r="H682" s="97"/>
      <c r="I682" s="97"/>
      <c r="J682" s="98"/>
      <c r="K682" s="99"/>
      <c r="M682" s="100"/>
      <c r="N682" s="102" t="s">
        <v>326</v>
      </c>
      <c r="O682" s="97"/>
      <c r="P682" s="103">
        <f>+P676+P678+P680</f>
        <v>-217236.33012592641</v>
      </c>
      <c r="Q682" s="103"/>
      <c r="R682" s="103"/>
      <c r="S682" s="103"/>
      <c r="T682" s="6"/>
      <c r="U682" s="6"/>
      <c r="V682" s="6"/>
      <c r="W682" s="6"/>
    </row>
    <row r="683" spans="2:23" x14ac:dyDescent="0.2">
      <c r="B683" s="106"/>
      <c r="C683" s="106"/>
      <c r="N683" s="33"/>
      <c r="O683" s="6"/>
      <c r="P683" s="28"/>
      <c r="Q683" s="28"/>
      <c r="R683" s="28"/>
      <c r="S683" s="28"/>
      <c r="T683" s="6"/>
      <c r="U683" s="6"/>
      <c r="V683" s="6"/>
      <c r="W683" s="6"/>
    </row>
    <row r="684" spans="2:23" x14ac:dyDescent="0.2">
      <c r="B684" s="106"/>
      <c r="C684" s="106"/>
      <c r="N684" s="33"/>
      <c r="O684" s="6"/>
      <c r="P684" s="28"/>
      <c r="Q684" s="28"/>
      <c r="R684" s="28"/>
      <c r="S684" s="28"/>
      <c r="T684" s="6"/>
      <c r="U684" s="6"/>
      <c r="V684" s="6"/>
      <c r="W684" s="6"/>
    </row>
    <row r="685" spans="2:23" x14ac:dyDescent="0.2">
      <c r="B685" s="107"/>
      <c r="C685" s="108"/>
      <c r="F685" s="6"/>
      <c r="L685" s="28"/>
      <c r="N685" s="33"/>
      <c r="O685" s="6"/>
      <c r="P685" s="28"/>
      <c r="Q685" s="28"/>
      <c r="R685" s="28"/>
      <c r="S685" s="28"/>
      <c r="T685" s="6"/>
      <c r="U685" s="6"/>
      <c r="V685" s="6"/>
      <c r="W685" s="6"/>
    </row>
    <row r="686" spans="2:23" x14ac:dyDescent="0.2">
      <c r="B686" s="5" t="s">
        <v>319</v>
      </c>
      <c r="C686" s="4" t="s">
        <v>308</v>
      </c>
      <c r="F686" s="6"/>
      <c r="L686" s="28"/>
      <c r="N686" s="33"/>
      <c r="O686" s="6"/>
      <c r="P686" s="28"/>
      <c r="Q686" s="28"/>
      <c r="R686" s="28"/>
      <c r="S686" s="28"/>
      <c r="T686" s="6"/>
      <c r="U686" s="6"/>
      <c r="V686" s="6"/>
      <c r="W686" s="6"/>
    </row>
    <row r="687" spans="2:23" x14ac:dyDescent="0.2">
      <c r="B687" s="5" t="s">
        <v>309</v>
      </c>
      <c r="C687" s="4" t="s">
        <v>310</v>
      </c>
      <c r="N687" s="33"/>
      <c r="O687" s="6"/>
      <c r="P687" s="28"/>
      <c r="Q687" s="28"/>
      <c r="R687" s="28"/>
      <c r="S687" s="28"/>
      <c r="T687" s="6"/>
      <c r="U687" s="6"/>
      <c r="V687" s="6"/>
      <c r="W687" s="6"/>
    </row>
    <row r="688" spans="2:23" x14ac:dyDescent="0.2">
      <c r="C688" s="4" t="s">
        <v>311</v>
      </c>
      <c r="N688" s="33"/>
      <c r="O688" s="6"/>
      <c r="P688" s="28"/>
      <c r="Q688" s="28"/>
      <c r="R688" s="28"/>
      <c r="S688" s="28"/>
      <c r="T688" s="6"/>
      <c r="U688" s="6"/>
      <c r="V688" s="6"/>
      <c r="W688" s="6"/>
    </row>
    <row r="689" spans="2:23" x14ac:dyDescent="0.2">
      <c r="B689" s="5" t="s">
        <v>328</v>
      </c>
      <c r="C689" s="4" t="s">
        <v>329</v>
      </c>
      <c r="N689" s="33"/>
      <c r="O689" s="6"/>
      <c r="P689" s="28"/>
      <c r="Q689" s="28"/>
      <c r="R689" s="28"/>
      <c r="S689" s="28"/>
      <c r="T689" s="6"/>
      <c r="U689" s="6"/>
      <c r="V689" s="6"/>
      <c r="W689" s="6"/>
    </row>
    <row r="690" spans="2:23" x14ac:dyDescent="0.2">
      <c r="B690" s="106"/>
      <c r="C690" s="106"/>
      <c r="N690" s="33"/>
      <c r="O690" s="6"/>
      <c r="P690" s="28"/>
      <c r="Q690" s="28"/>
      <c r="R690" s="28"/>
      <c r="S690" s="28"/>
      <c r="T690" s="6"/>
      <c r="U690" s="6"/>
      <c r="V690" s="6"/>
      <c r="W690" s="6"/>
    </row>
    <row r="691" spans="2:23" x14ac:dyDescent="0.2">
      <c r="B691" s="106"/>
      <c r="C691" s="106"/>
      <c r="N691" s="33"/>
      <c r="O691" s="6"/>
      <c r="P691" s="28"/>
      <c r="Q691" s="28"/>
      <c r="R691" s="28"/>
      <c r="S691" s="28"/>
      <c r="T691" s="6"/>
      <c r="U691" s="6"/>
      <c r="V691" s="6"/>
      <c r="W691" s="6"/>
    </row>
    <row r="692" spans="2:23" x14ac:dyDescent="0.2">
      <c r="B692" s="106"/>
      <c r="C692" s="106"/>
      <c r="N692" s="33"/>
      <c r="O692" s="6"/>
      <c r="P692" s="28"/>
      <c r="Q692" s="28"/>
      <c r="R692" s="28"/>
      <c r="S692" s="28"/>
      <c r="T692" s="6"/>
      <c r="U692" s="6"/>
      <c r="V692" s="6"/>
      <c r="W692" s="6"/>
    </row>
    <row r="693" spans="2:23" x14ac:dyDescent="0.2">
      <c r="B693" s="106"/>
      <c r="C693" s="106"/>
      <c r="N693" s="33"/>
      <c r="O693" s="6"/>
      <c r="P693" s="28"/>
      <c r="Q693" s="28"/>
      <c r="R693" s="28"/>
      <c r="S693" s="28"/>
      <c r="T693" s="6"/>
      <c r="U693" s="6"/>
      <c r="V693" s="6"/>
      <c r="W693" s="6"/>
    </row>
    <row r="694" spans="2:23" x14ac:dyDescent="0.2">
      <c r="B694" s="106"/>
      <c r="C694" s="106"/>
      <c r="N694" s="33"/>
      <c r="O694" s="6"/>
      <c r="P694" s="28"/>
      <c r="Q694" s="28"/>
      <c r="R694" s="28"/>
      <c r="S694" s="28"/>
      <c r="T694" s="6"/>
      <c r="U694" s="6"/>
      <c r="V694" s="6"/>
      <c r="W694" s="6"/>
    </row>
    <row r="695" spans="2:23" ht="12.75" customHeight="1" x14ac:dyDescent="0.2">
      <c r="B695" s="109"/>
      <c r="C695" s="109"/>
      <c r="N695" s="33"/>
      <c r="O695" s="6"/>
      <c r="P695" s="28"/>
      <c r="Q695" s="28"/>
      <c r="R695" s="28"/>
      <c r="S695" s="28"/>
      <c r="T695" s="6"/>
      <c r="U695" s="6"/>
      <c r="V695" s="6"/>
      <c r="W695" s="6"/>
    </row>
    <row r="696" spans="2:23" x14ac:dyDescent="0.2">
      <c r="B696" s="106"/>
      <c r="C696" s="109"/>
      <c r="N696" s="33"/>
      <c r="O696" s="6"/>
      <c r="P696" s="28"/>
      <c r="Q696" s="28"/>
      <c r="R696" s="28"/>
      <c r="S696" s="28"/>
      <c r="T696" s="6"/>
      <c r="U696" s="6"/>
      <c r="V696" s="6"/>
      <c r="W696" s="6"/>
    </row>
    <row r="697" spans="2:23" x14ac:dyDescent="0.2">
      <c r="N697" s="33"/>
      <c r="O697" s="6"/>
      <c r="P697" s="28"/>
      <c r="Q697" s="28"/>
      <c r="R697" s="28"/>
      <c r="S697" s="28"/>
      <c r="T697" s="6"/>
      <c r="U697" s="6"/>
      <c r="V697" s="6"/>
      <c r="W697" s="6"/>
    </row>
    <row r="698" spans="2:23" x14ac:dyDescent="0.2">
      <c r="N698" s="33"/>
      <c r="O698" s="6"/>
      <c r="P698" s="28"/>
      <c r="Q698" s="28"/>
      <c r="R698" s="28"/>
      <c r="S698" s="28"/>
      <c r="T698" s="6"/>
      <c r="U698" s="6"/>
      <c r="V698" s="6"/>
      <c r="W698" s="6"/>
    </row>
    <row r="699" spans="2:23" x14ac:dyDescent="0.2">
      <c r="N699" s="33"/>
      <c r="O699" s="6"/>
      <c r="P699" s="28"/>
      <c r="Q699" s="28"/>
      <c r="R699" s="28"/>
      <c r="S699" s="28"/>
      <c r="T699" s="6"/>
      <c r="U699" s="6"/>
      <c r="V699" s="6"/>
      <c r="W699" s="6"/>
    </row>
    <row r="700" spans="2:23" x14ac:dyDescent="0.2">
      <c r="N700" s="33"/>
      <c r="O700" s="6"/>
      <c r="P700" s="28"/>
      <c r="Q700" s="28"/>
      <c r="R700" s="28"/>
      <c r="S700" s="28"/>
      <c r="T700" s="6"/>
      <c r="U700" s="6"/>
      <c r="V700" s="6"/>
      <c r="W700" s="6"/>
    </row>
    <row r="701" spans="2:23" x14ac:dyDescent="0.2">
      <c r="N701" s="33"/>
      <c r="O701" s="6"/>
      <c r="P701" s="28"/>
      <c r="Q701" s="28"/>
      <c r="R701" s="28"/>
      <c r="S701" s="28"/>
      <c r="T701" s="6"/>
      <c r="U701" s="6"/>
      <c r="V701" s="6"/>
      <c r="W701" s="6"/>
    </row>
    <row r="702" spans="2:23" x14ac:dyDescent="0.2">
      <c r="N702" s="33"/>
      <c r="O702" s="6"/>
      <c r="P702" s="28"/>
      <c r="Q702" s="28"/>
      <c r="R702" s="28"/>
      <c r="S702" s="28"/>
      <c r="T702" s="6"/>
      <c r="U702" s="6"/>
      <c r="V702" s="6"/>
      <c r="W702" s="6"/>
    </row>
    <row r="703" spans="2:23" x14ac:dyDescent="0.2">
      <c r="N703" s="33"/>
      <c r="O703" s="6"/>
      <c r="P703" s="28"/>
      <c r="Q703" s="28"/>
      <c r="R703" s="28"/>
      <c r="S703" s="28"/>
      <c r="T703" s="6"/>
      <c r="U703" s="6"/>
      <c r="V703" s="6"/>
      <c r="W703" s="6"/>
    </row>
    <row r="704" spans="2:23" x14ac:dyDescent="0.2">
      <c r="N704" s="33"/>
      <c r="O704" s="6"/>
      <c r="P704" s="28"/>
      <c r="Q704" s="28"/>
      <c r="R704" s="28"/>
      <c r="S704" s="28"/>
      <c r="T704" s="6"/>
      <c r="U704" s="6"/>
      <c r="V704" s="6"/>
      <c r="W704" s="6"/>
    </row>
    <row r="705" spans="14:23" x14ac:dyDescent="0.2">
      <c r="N705" s="33"/>
      <c r="O705" s="6"/>
      <c r="P705" s="28"/>
      <c r="Q705" s="28"/>
      <c r="R705" s="28"/>
      <c r="S705" s="28"/>
      <c r="T705" s="6"/>
      <c r="U705" s="6"/>
      <c r="V705" s="6"/>
      <c r="W705" s="6"/>
    </row>
    <row r="706" spans="14:23" x14ac:dyDescent="0.2">
      <c r="N706" s="33"/>
      <c r="O706" s="6"/>
      <c r="P706" s="28"/>
      <c r="Q706" s="28"/>
      <c r="R706" s="28"/>
      <c r="S706" s="28"/>
      <c r="T706" s="6"/>
      <c r="U706" s="6"/>
      <c r="V706" s="6"/>
      <c r="W706" s="6"/>
    </row>
    <row r="707" spans="14:23" x14ac:dyDescent="0.2">
      <c r="N707" s="33"/>
      <c r="O707" s="6"/>
      <c r="P707" s="28"/>
      <c r="Q707" s="28"/>
      <c r="R707" s="28"/>
      <c r="S707" s="28"/>
      <c r="T707" s="6"/>
      <c r="U707" s="6"/>
      <c r="V707" s="6"/>
      <c r="W707" s="6"/>
    </row>
    <row r="708" spans="14:23" x14ac:dyDescent="0.2">
      <c r="N708" s="33"/>
      <c r="O708" s="6"/>
      <c r="P708" s="28"/>
      <c r="Q708" s="28"/>
      <c r="R708" s="28"/>
      <c r="S708" s="28"/>
      <c r="T708" s="6"/>
      <c r="U708" s="6"/>
      <c r="V708" s="6"/>
      <c r="W708" s="6"/>
    </row>
    <row r="709" spans="14:23" x14ac:dyDescent="0.2">
      <c r="N709" s="33"/>
      <c r="O709" s="6"/>
      <c r="P709" s="28"/>
      <c r="Q709" s="28"/>
      <c r="R709" s="28"/>
      <c r="S709" s="28"/>
      <c r="T709" s="6"/>
      <c r="U709" s="6"/>
      <c r="V709" s="6"/>
      <c r="W709" s="6"/>
    </row>
    <row r="710" spans="14:23" x14ac:dyDescent="0.2">
      <c r="N710" s="33"/>
      <c r="O710" s="6"/>
      <c r="P710" s="28"/>
      <c r="Q710" s="28"/>
      <c r="R710" s="28"/>
      <c r="S710" s="28"/>
      <c r="T710" s="6"/>
      <c r="U710" s="6"/>
      <c r="V710" s="6"/>
      <c r="W710" s="6"/>
    </row>
    <row r="711" spans="14:23" x14ac:dyDescent="0.2">
      <c r="N711" s="33"/>
      <c r="O711" s="6"/>
      <c r="P711" s="28"/>
      <c r="Q711" s="28"/>
      <c r="R711" s="28"/>
      <c r="S711" s="28"/>
      <c r="T711" s="6"/>
      <c r="U711" s="6"/>
      <c r="V711" s="6"/>
      <c r="W711" s="6"/>
    </row>
    <row r="712" spans="14:23" x14ac:dyDescent="0.2">
      <c r="N712" s="33"/>
      <c r="O712" s="6"/>
      <c r="P712" s="28"/>
      <c r="Q712" s="28"/>
      <c r="R712" s="28"/>
      <c r="S712" s="28"/>
      <c r="T712" s="6"/>
      <c r="U712" s="6"/>
      <c r="V712" s="6"/>
      <c r="W712" s="6"/>
    </row>
    <row r="713" spans="14:23" x14ac:dyDescent="0.2">
      <c r="N713" s="33"/>
      <c r="O713" s="6"/>
      <c r="P713" s="28"/>
      <c r="Q713" s="28"/>
      <c r="R713" s="28"/>
      <c r="S713" s="28"/>
      <c r="T713" s="6"/>
      <c r="U713" s="6"/>
      <c r="V713" s="6"/>
      <c r="W713" s="6"/>
    </row>
    <row r="714" spans="14:23" ht="12.75" customHeight="1" x14ac:dyDescent="0.2">
      <c r="N714" s="33"/>
      <c r="O714" s="6"/>
      <c r="P714" s="28"/>
      <c r="Q714" s="28"/>
      <c r="R714" s="28"/>
      <c r="S714" s="28"/>
      <c r="T714" s="6"/>
      <c r="U714" s="6"/>
      <c r="V714" s="6"/>
      <c r="W714" s="6"/>
    </row>
    <row r="715" spans="14:23" x14ac:dyDescent="0.2">
      <c r="N715" s="33"/>
      <c r="O715" s="6"/>
      <c r="P715" s="28"/>
      <c r="Q715" s="28"/>
      <c r="R715" s="28"/>
      <c r="S715" s="28"/>
      <c r="T715" s="6"/>
      <c r="U715" s="6"/>
      <c r="V715" s="6"/>
      <c r="W715" s="6"/>
    </row>
    <row r="716" spans="14:23" x14ac:dyDescent="0.2">
      <c r="N716" s="33"/>
      <c r="O716" s="6"/>
      <c r="P716" s="28"/>
      <c r="Q716" s="28"/>
      <c r="R716" s="28"/>
      <c r="S716" s="28"/>
      <c r="T716" s="6"/>
      <c r="U716" s="6"/>
      <c r="V716" s="6"/>
      <c r="W716" s="6"/>
    </row>
    <row r="717" spans="14:23" x14ac:dyDescent="0.2">
      <c r="N717" s="33"/>
      <c r="O717" s="6"/>
      <c r="P717" s="28"/>
      <c r="Q717" s="28"/>
      <c r="R717" s="28"/>
      <c r="S717" s="28"/>
      <c r="T717" s="6"/>
      <c r="U717" s="6"/>
      <c r="V717" s="6"/>
      <c r="W717" s="6"/>
    </row>
    <row r="718" spans="14:23" x14ac:dyDescent="0.2">
      <c r="N718" s="33"/>
      <c r="O718" s="6"/>
      <c r="P718" s="28"/>
      <c r="Q718" s="28"/>
      <c r="R718" s="28"/>
      <c r="S718" s="28"/>
      <c r="T718" s="6"/>
      <c r="U718" s="6"/>
      <c r="V718" s="6"/>
      <c r="W718" s="6"/>
    </row>
    <row r="719" spans="14:23" x14ac:dyDescent="0.2">
      <c r="N719" s="33"/>
      <c r="O719" s="6"/>
      <c r="P719" s="28"/>
      <c r="Q719" s="28"/>
      <c r="R719" s="28"/>
      <c r="S719" s="28"/>
      <c r="T719" s="6"/>
      <c r="U719" s="6"/>
      <c r="V719" s="6"/>
      <c r="W719" s="6"/>
    </row>
    <row r="720" spans="14:23" x14ac:dyDescent="0.2">
      <c r="N720" s="33"/>
      <c r="O720" s="6"/>
      <c r="P720" s="28"/>
      <c r="Q720" s="28"/>
      <c r="R720" s="28"/>
      <c r="S720" s="28"/>
      <c r="T720" s="6"/>
      <c r="U720" s="6"/>
      <c r="V720" s="6"/>
      <c r="W720" s="6"/>
    </row>
    <row r="721" spans="14:23" x14ac:dyDescent="0.2">
      <c r="N721" s="33"/>
      <c r="O721" s="6"/>
      <c r="P721" s="28"/>
      <c r="Q721" s="28"/>
      <c r="R721" s="28"/>
      <c r="S721" s="28"/>
      <c r="T721" s="6"/>
      <c r="U721" s="6"/>
      <c r="V721" s="6"/>
      <c r="W721" s="6"/>
    </row>
    <row r="722" spans="14:23" x14ac:dyDescent="0.2">
      <c r="N722" s="33"/>
      <c r="O722" s="6"/>
      <c r="P722" s="28"/>
      <c r="Q722" s="28"/>
      <c r="R722" s="28"/>
      <c r="S722" s="28"/>
      <c r="T722" s="6"/>
      <c r="U722" s="6"/>
      <c r="V722" s="6"/>
      <c r="W722" s="6"/>
    </row>
    <row r="723" spans="14:23" x14ac:dyDescent="0.2">
      <c r="N723" s="33"/>
      <c r="O723" s="6"/>
      <c r="P723" s="28"/>
      <c r="Q723" s="28"/>
      <c r="R723" s="28"/>
      <c r="S723" s="28"/>
      <c r="T723" s="6"/>
      <c r="U723" s="6"/>
      <c r="V723" s="6"/>
      <c r="W723" s="6"/>
    </row>
    <row r="724" spans="14:23" x14ac:dyDescent="0.2">
      <c r="N724" s="33"/>
      <c r="O724" s="6"/>
      <c r="P724" s="28"/>
      <c r="Q724" s="28"/>
      <c r="R724" s="28"/>
      <c r="S724" s="28"/>
      <c r="T724" s="6"/>
      <c r="U724" s="6"/>
      <c r="V724" s="6"/>
      <c r="W724" s="6"/>
    </row>
    <row r="725" spans="14:23" ht="12.75" customHeight="1" x14ac:dyDescent="0.2">
      <c r="N725" s="33"/>
      <c r="O725" s="6"/>
      <c r="P725" s="28"/>
      <c r="Q725" s="28"/>
      <c r="R725" s="28"/>
      <c r="S725" s="28"/>
      <c r="T725" s="6"/>
      <c r="U725" s="6"/>
      <c r="V725" s="6"/>
      <c r="W725" s="6"/>
    </row>
    <row r="726" spans="14:23" x14ac:dyDescent="0.2">
      <c r="N726" s="33"/>
      <c r="O726" s="6"/>
      <c r="P726" s="28"/>
      <c r="Q726" s="28"/>
      <c r="R726" s="28"/>
      <c r="S726" s="28"/>
      <c r="T726" s="6"/>
      <c r="U726" s="6"/>
      <c r="V726" s="6"/>
      <c r="W726" s="6"/>
    </row>
    <row r="727" spans="14:23" x14ac:dyDescent="0.2">
      <c r="N727" s="33"/>
      <c r="O727" s="6"/>
      <c r="P727" s="28"/>
      <c r="Q727" s="28"/>
      <c r="R727" s="28"/>
      <c r="S727" s="28"/>
      <c r="T727" s="6"/>
      <c r="U727" s="6"/>
      <c r="V727" s="6"/>
      <c r="W727" s="6"/>
    </row>
    <row r="728" spans="14:23" x14ac:dyDescent="0.2">
      <c r="N728" s="33"/>
      <c r="O728" s="6"/>
      <c r="P728" s="28"/>
      <c r="Q728" s="28"/>
      <c r="R728" s="28"/>
      <c r="S728" s="28"/>
      <c r="T728" s="6"/>
      <c r="U728" s="6"/>
      <c r="V728" s="6"/>
      <c r="W728" s="6"/>
    </row>
    <row r="729" spans="14:23" x14ac:dyDescent="0.2">
      <c r="N729" s="33"/>
      <c r="O729" s="6"/>
      <c r="P729" s="28"/>
      <c r="Q729" s="28"/>
      <c r="R729" s="28"/>
      <c r="S729" s="28"/>
      <c r="T729" s="6"/>
      <c r="U729" s="6"/>
      <c r="V729" s="6"/>
      <c r="W729" s="6"/>
    </row>
    <row r="730" spans="14:23" x14ac:dyDescent="0.2">
      <c r="N730" s="33"/>
      <c r="O730" s="6"/>
      <c r="P730" s="28"/>
      <c r="Q730" s="28"/>
      <c r="R730" s="28"/>
      <c r="S730" s="28"/>
      <c r="T730" s="6"/>
      <c r="U730" s="6"/>
      <c r="V730" s="6"/>
      <c r="W730" s="6"/>
    </row>
    <row r="731" spans="14:23" x14ac:dyDescent="0.2">
      <c r="N731" s="33"/>
      <c r="O731" s="6"/>
      <c r="P731" s="28"/>
      <c r="Q731" s="28"/>
      <c r="R731" s="28"/>
      <c r="S731" s="28"/>
      <c r="T731" s="6"/>
      <c r="U731" s="6"/>
      <c r="V731" s="6"/>
      <c r="W731" s="6"/>
    </row>
    <row r="732" spans="14:23" x14ac:dyDescent="0.2">
      <c r="N732" s="33"/>
      <c r="O732" s="6"/>
      <c r="P732" s="28"/>
      <c r="Q732" s="28"/>
      <c r="R732" s="28"/>
      <c r="S732" s="28"/>
      <c r="T732" s="6"/>
      <c r="U732" s="6"/>
      <c r="V732" s="6"/>
      <c r="W732" s="6"/>
    </row>
    <row r="733" spans="14:23" x14ac:dyDescent="0.2">
      <c r="N733" s="33"/>
      <c r="O733" s="6"/>
      <c r="P733" s="28"/>
      <c r="Q733" s="28"/>
      <c r="R733" s="28"/>
      <c r="S733" s="28"/>
      <c r="T733" s="6"/>
      <c r="U733" s="6"/>
      <c r="V733" s="6"/>
      <c r="W733" s="6"/>
    </row>
    <row r="734" spans="14:23" x14ac:dyDescent="0.2">
      <c r="N734" s="33"/>
      <c r="O734" s="6"/>
      <c r="P734" s="28"/>
      <c r="Q734" s="28"/>
      <c r="R734" s="28"/>
      <c r="S734" s="28"/>
      <c r="T734" s="6"/>
      <c r="U734" s="6"/>
      <c r="V734" s="6"/>
      <c r="W734" s="6"/>
    </row>
    <row r="735" spans="14:23" x14ac:dyDescent="0.2">
      <c r="N735" s="33"/>
      <c r="O735" s="6"/>
      <c r="P735" s="28"/>
      <c r="Q735" s="28"/>
      <c r="R735" s="28"/>
      <c r="S735" s="28"/>
      <c r="T735" s="6"/>
      <c r="U735" s="6"/>
      <c r="V735" s="6"/>
      <c r="W735" s="6"/>
    </row>
    <row r="736" spans="14:23" x14ac:dyDescent="0.2">
      <c r="N736" s="33"/>
      <c r="O736" s="6"/>
      <c r="P736" s="28"/>
      <c r="Q736" s="28"/>
      <c r="R736" s="28"/>
      <c r="S736" s="28"/>
      <c r="T736" s="6"/>
      <c r="U736" s="6"/>
      <c r="V736" s="6"/>
      <c r="W736" s="6"/>
    </row>
    <row r="737" spans="14:23" x14ac:dyDescent="0.2">
      <c r="N737" s="33"/>
      <c r="O737" s="6"/>
      <c r="P737" s="28"/>
      <c r="Q737" s="28"/>
      <c r="R737" s="28"/>
      <c r="S737" s="28"/>
      <c r="T737" s="6"/>
      <c r="U737" s="6"/>
      <c r="V737" s="6"/>
      <c r="W737" s="6"/>
    </row>
    <row r="738" spans="14:23" x14ac:dyDescent="0.2">
      <c r="N738" s="33"/>
      <c r="O738" s="6"/>
      <c r="P738" s="28"/>
      <c r="Q738" s="28"/>
      <c r="R738" s="28"/>
      <c r="S738" s="28"/>
      <c r="T738" s="6"/>
      <c r="U738" s="6"/>
      <c r="V738" s="6"/>
      <c r="W738" s="6"/>
    </row>
    <row r="739" spans="14:23" x14ac:dyDescent="0.2">
      <c r="N739" s="33"/>
      <c r="O739" s="6"/>
      <c r="P739" s="44"/>
      <c r="Q739" s="44"/>
      <c r="R739" s="44"/>
      <c r="S739" s="44"/>
      <c r="T739" s="6"/>
      <c r="U739" s="6"/>
      <c r="V739" s="6"/>
      <c r="W739" s="6"/>
    </row>
    <row r="740" spans="14:23" x14ac:dyDescent="0.2">
      <c r="N740" s="33"/>
      <c r="O740" s="6"/>
      <c r="P740" s="44"/>
      <c r="Q740" s="44"/>
      <c r="R740" s="44"/>
      <c r="S740" s="44"/>
      <c r="T740" s="6"/>
      <c r="U740" s="6"/>
      <c r="V740" s="6"/>
      <c r="W740" s="6"/>
    </row>
    <row r="741" spans="14:23" x14ac:dyDescent="0.2">
      <c r="N741" s="33"/>
      <c r="O741" s="6"/>
      <c r="P741" s="44"/>
      <c r="Q741" s="44"/>
      <c r="R741" s="44"/>
      <c r="S741" s="44"/>
      <c r="T741" s="6"/>
      <c r="U741" s="6"/>
      <c r="V741" s="6"/>
      <c r="W741" s="6"/>
    </row>
    <row r="742" spans="14:23" x14ac:dyDescent="0.2">
      <c r="N742" s="33"/>
      <c r="O742" s="6"/>
      <c r="P742" s="44"/>
      <c r="Q742" s="44"/>
      <c r="R742" s="44"/>
      <c r="S742" s="44"/>
      <c r="T742" s="6"/>
      <c r="U742" s="6"/>
      <c r="V742" s="6"/>
      <c r="W742" s="6"/>
    </row>
    <row r="743" spans="14:23" x14ac:dyDescent="0.2">
      <c r="N743" s="33"/>
      <c r="O743" s="6"/>
      <c r="P743" s="44"/>
      <c r="Q743" s="44"/>
      <c r="R743" s="44"/>
      <c r="S743" s="44"/>
      <c r="T743" s="6"/>
      <c r="U743" s="6"/>
      <c r="V743" s="6"/>
      <c r="W743" s="6"/>
    </row>
    <row r="744" spans="14:23" x14ac:dyDescent="0.2">
      <c r="N744" s="33"/>
      <c r="O744" s="6"/>
      <c r="P744" s="44"/>
      <c r="Q744" s="44"/>
      <c r="R744" s="44"/>
      <c r="S744" s="44"/>
      <c r="T744" s="6"/>
      <c r="U744" s="6"/>
      <c r="V744" s="6"/>
      <c r="W744" s="6"/>
    </row>
    <row r="745" spans="14:23" x14ac:dyDescent="0.2">
      <c r="N745" s="33"/>
      <c r="O745" s="6"/>
      <c r="P745" s="44"/>
      <c r="Q745" s="44"/>
      <c r="R745" s="44"/>
      <c r="S745" s="44"/>
      <c r="T745" s="6"/>
      <c r="U745" s="6"/>
      <c r="V745" s="6"/>
      <c r="W745" s="6"/>
    </row>
    <row r="746" spans="14:23" x14ac:dyDescent="0.2">
      <c r="N746" s="33"/>
      <c r="O746" s="6"/>
      <c r="P746" s="44"/>
      <c r="Q746" s="44"/>
      <c r="R746" s="44"/>
      <c r="S746" s="44"/>
      <c r="T746" s="6"/>
      <c r="U746" s="6"/>
      <c r="V746" s="6"/>
      <c r="W746" s="6"/>
    </row>
    <row r="747" spans="14:23" x14ac:dyDescent="0.2">
      <c r="N747" s="33"/>
      <c r="O747" s="6"/>
      <c r="P747" s="44"/>
      <c r="Q747" s="44"/>
      <c r="R747" s="44"/>
      <c r="S747" s="44"/>
      <c r="T747" s="6"/>
      <c r="U747" s="6"/>
      <c r="V747" s="6"/>
      <c r="W747" s="6"/>
    </row>
    <row r="748" spans="14:23" x14ac:dyDescent="0.2">
      <c r="N748" s="33"/>
      <c r="O748" s="6"/>
      <c r="P748" s="44"/>
      <c r="Q748" s="44"/>
      <c r="R748" s="44"/>
      <c r="S748" s="44"/>
      <c r="T748" s="6"/>
      <c r="U748" s="6"/>
      <c r="V748" s="6"/>
      <c r="W748" s="6"/>
    </row>
    <row r="749" spans="14:23" x14ac:dyDescent="0.2">
      <c r="N749" s="33"/>
      <c r="O749" s="6"/>
      <c r="P749" s="44"/>
      <c r="Q749" s="44"/>
      <c r="R749" s="44"/>
      <c r="S749" s="44"/>
      <c r="T749" s="6"/>
      <c r="U749" s="6"/>
      <c r="V749" s="6"/>
      <c r="W749" s="6"/>
    </row>
    <row r="750" spans="14:23" x14ac:dyDescent="0.2">
      <c r="N750" s="33"/>
      <c r="O750" s="6"/>
      <c r="P750" s="44"/>
      <c r="Q750" s="44"/>
      <c r="R750" s="44"/>
      <c r="S750" s="44"/>
      <c r="T750" s="6"/>
      <c r="U750" s="6"/>
      <c r="V750" s="6"/>
      <c r="W750" s="6"/>
    </row>
    <row r="751" spans="14:23" x14ac:dyDescent="0.2">
      <c r="N751" s="33"/>
      <c r="O751" s="6"/>
      <c r="P751" s="44"/>
      <c r="Q751" s="44"/>
      <c r="R751" s="44"/>
      <c r="S751" s="44"/>
      <c r="T751" s="6"/>
      <c r="U751" s="6"/>
      <c r="V751" s="6"/>
      <c r="W751" s="6"/>
    </row>
    <row r="752" spans="14:23" x14ac:dyDescent="0.2">
      <c r="N752" s="33"/>
      <c r="O752" s="6"/>
      <c r="P752" s="7"/>
      <c r="Q752" s="7"/>
      <c r="R752" s="7"/>
      <c r="S752" s="7"/>
      <c r="T752" s="6"/>
      <c r="U752" s="6"/>
      <c r="V752" s="6"/>
      <c r="W752" s="6"/>
    </row>
    <row r="753" spans="14:23" x14ac:dyDescent="0.2">
      <c r="N753" s="33"/>
      <c r="O753" s="6"/>
      <c r="P753" s="7"/>
      <c r="Q753" s="7"/>
      <c r="R753" s="7"/>
      <c r="S753" s="7"/>
      <c r="T753" s="6"/>
      <c r="U753" s="6"/>
      <c r="V753" s="6"/>
      <c r="W753" s="6"/>
    </row>
    <row r="754" spans="14:23" x14ac:dyDescent="0.2">
      <c r="N754" s="33"/>
      <c r="O754" s="6"/>
      <c r="P754" s="7"/>
      <c r="Q754" s="7"/>
      <c r="R754" s="7"/>
      <c r="S754" s="7"/>
      <c r="T754" s="6"/>
      <c r="U754" s="6"/>
      <c r="V754" s="6"/>
      <c r="W754" s="6"/>
    </row>
    <row r="755" spans="14:23" x14ac:dyDescent="0.2">
      <c r="N755" s="33"/>
      <c r="O755" s="6"/>
      <c r="P755" s="7"/>
      <c r="Q755" s="7"/>
      <c r="R755" s="7"/>
      <c r="S755" s="7"/>
      <c r="T755" s="6"/>
      <c r="U755" s="6"/>
      <c r="V755" s="6"/>
      <c r="W755" s="6"/>
    </row>
    <row r="756" spans="14:23" x14ac:dyDescent="0.2">
      <c r="N756" s="33"/>
      <c r="P756" s="7"/>
      <c r="Q756" s="7"/>
      <c r="R756" s="7"/>
      <c r="S756" s="7"/>
    </row>
    <row r="757" spans="14:23" x14ac:dyDescent="0.2">
      <c r="N757" s="33"/>
      <c r="P757" s="7"/>
      <c r="Q757" s="7"/>
      <c r="R757" s="7"/>
      <c r="S757" s="7"/>
    </row>
    <row r="758" spans="14:23" x14ac:dyDescent="0.2">
      <c r="N758" s="33"/>
      <c r="P758" s="7"/>
      <c r="Q758" s="7"/>
      <c r="R758" s="7"/>
      <c r="S758" s="7"/>
    </row>
    <row r="759" spans="14:23" x14ac:dyDescent="0.2">
      <c r="N759" s="33"/>
      <c r="P759" s="7"/>
      <c r="Q759" s="7"/>
      <c r="R759" s="7"/>
      <c r="S759" s="7"/>
    </row>
    <row r="760" spans="14:23" x14ac:dyDescent="0.2">
      <c r="N760" s="33"/>
      <c r="P760" s="7"/>
      <c r="Q760" s="7"/>
      <c r="R760" s="7"/>
      <c r="S760" s="7"/>
    </row>
    <row r="761" spans="14:23" x14ac:dyDescent="0.2">
      <c r="N761" s="33"/>
      <c r="P761" s="7"/>
      <c r="Q761" s="7"/>
      <c r="R761" s="7"/>
      <c r="S761" s="7"/>
    </row>
    <row r="762" spans="14:23" x14ac:dyDescent="0.2">
      <c r="N762" s="33"/>
      <c r="P762" s="7"/>
      <c r="Q762" s="7"/>
      <c r="R762" s="7"/>
      <c r="S762" s="7"/>
    </row>
    <row r="763" spans="14:23" x14ac:dyDescent="0.2">
      <c r="N763" s="33"/>
      <c r="P763" s="7"/>
      <c r="Q763" s="7"/>
      <c r="R763" s="7"/>
      <c r="S763" s="7"/>
    </row>
    <row r="764" spans="14:23" x14ac:dyDescent="0.2">
      <c r="N764" s="33"/>
      <c r="P764" s="7"/>
      <c r="Q764" s="7"/>
      <c r="R764" s="7"/>
      <c r="S764" s="7"/>
    </row>
    <row r="765" spans="14:23" x14ac:dyDescent="0.2">
      <c r="N765" s="33"/>
      <c r="P765" s="7"/>
      <c r="Q765" s="7"/>
      <c r="R765" s="7"/>
      <c r="S765" s="7"/>
    </row>
    <row r="766" spans="14:23" x14ac:dyDescent="0.2">
      <c r="N766" s="33"/>
      <c r="P766" s="7"/>
      <c r="Q766" s="7"/>
      <c r="R766" s="7"/>
      <c r="S766" s="7"/>
    </row>
    <row r="767" spans="14:23" x14ac:dyDescent="0.2">
      <c r="N767" s="33"/>
      <c r="P767" s="7"/>
      <c r="Q767" s="7"/>
      <c r="R767" s="7"/>
      <c r="S767" s="7"/>
    </row>
    <row r="768" spans="14:23" x14ac:dyDescent="0.2">
      <c r="N768" s="33"/>
      <c r="P768" s="7"/>
      <c r="Q768" s="7"/>
      <c r="R768" s="7"/>
      <c r="S768" s="7"/>
    </row>
    <row r="769" spans="14:19" x14ac:dyDescent="0.2">
      <c r="N769" s="33"/>
      <c r="P769" s="7"/>
      <c r="Q769" s="7"/>
      <c r="R769" s="7"/>
      <c r="S769" s="7"/>
    </row>
    <row r="770" spans="14:19" x14ac:dyDescent="0.2">
      <c r="N770" s="33"/>
      <c r="P770" s="7"/>
      <c r="Q770" s="7"/>
      <c r="R770" s="7"/>
      <c r="S770" s="7"/>
    </row>
    <row r="771" spans="14:19" x14ac:dyDescent="0.2">
      <c r="N771" s="33"/>
      <c r="P771" s="7"/>
      <c r="Q771" s="7"/>
      <c r="R771" s="7"/>
      <c r="S771" s="7"/>
    </row>
    <row r="772" spans="14:19" x14ac:dyDescent="0.2">
      <c r="N772" s="33"/>
      <c r="P772" s="7"/>
      <c r="Q772" s="7"/>
      <c r="R772" s="7"/>
      <c r="S772" s="7"/>
    </row>
    <row r="773" spans="14:19" x14ac:dyDescent="0.2">
      <c r="N773" s="33"/>
      <c r="P773" s="7"/>
      <c r="Q773" s="7"/>
      <c r="R773" s="7"/>
      <c r="S773" s="7"/>
    </row>
    <row r="774" spans="14:19" x14ac:dyDescent="0.2">
      <c r="N774" s="33"/>
      <c r="P774" s="7"/>
      <c r="Q774" s="7"/>
      <c r="R774" s="7"/>
      <c r="S774" s="7"/>
    </row>
    <row r="775" spans="14:19" x14ac:dyDescent="0.2">
      <c r="N775" s="33"/>
      <c r="P775" s="7"/>
      <c r="Q775" s="7"/>
      <c r="R775" s="7"/>
      <c r="S775" s="7"/>
    </row>
    <row r="776" spans="14:19" x14ac:dyDescent="0.2">
      <c r="N776" s="33"/>
      <c r="P776" s="7"/>
      <c r="Q776" s="7"/>
      <c r="R776" s="7"/>
      <c r="S776" s="7"/>
    </row>
    <row r="777" spans="14:19" x14ac:dyDescent="0.2">
      <c r="N777" s="33"/>
      <c r="P777" s="7"/>
      <c r="Q777" s="7"/>
      <c r="R777" s="7"/>
      <c r="S777" s="7"/>
    </row>
    <row r="778" spans="14:19" x14ac:dyDescent="0.2">
      <c r="N778" s="33"/>
      <c r="P778" s="7"/>
      <c r="Q778" s="7"/>
      <c r="R778" s="7"/>
      <c r="S778" s="7"/>
    </row>
    <row r="779" spans="14:19" x14ac:dyDescent="0.2">
      <c r="N779" s="33"/>
      <c r="P779" s="7"/>
      <c r="Q779" s="7"/>
      <c r="R779" s="7"/>
      <c r="S779" s="7"/>
    </row>
    <row r="780" spans="14:19" x14ac:dyDescent="0.2">
      <c r="N780" s="33"/>
      <c r="P780" s="7"/>
      <c r="Q780" s="7"/>
      <c r="R780" s="7"/>
      <c r="S780" s="7"/>
    </row>
    <row r="781" spans="14:19" x14ac:dyDescent="0.2">
      <c r="N781" s="33"/>
      <c r="P781" s="7"/>
      <c r="Q781" s="7"/>
      <c r="R781" s="7"/>
      <c r="S781" s="7"/>
    </row>
    <row r="782" spans="14:19" x14ac:dyDescent="0.2">
      <c r="N782" s="33"/>
      <c r="P782" s="7"/>
      <c r="Q782" s="7"/>
      <c r="R782" s="7"/>
      <c r="S782" s="7"/>
    </row>
    <row r="783" spans="14:19" x14ac:dyDescent="0.2">
      <c r="N783" s="33"/>
      <c r="P783" s="7"/>
      <c r="Q783" s="7"/>
      <c r="R783" s="7"/>
      <c r="S783" s="7"/>
    </row>
    <row r="784" spans="14:19" x14ac:dyDescent="0.2">
      <c r="N784" s="33"/>
      <c r="P784" s="7"/>
      <c r="Q784" s="7"/>
      <c r="R784" s="7"/>
      <c r="S784" s="7"/>
    </row>
    <row r="785" spans="14:19" x14ac:dyDescent="0.2">
      <c r="N785" s="33"/>
      <c r="P785" s="7"/>
      <c r="Q785" s="7"/>
      <c r="R785" s="7"/>
      <c r="S785" s="7"/>
    </row>
    <row r="786" spans="14:19" x14ac:dyDescent="0.2">
      <c r="N786" s="33"/>
      <c r="P786" s="7"/>
      <c r="Q786" s="7"/>
      <c r="R786" s="7"/>
      <c r="S786" s="7"/>
    </row>
    <row r="787" spans="14:19" x14ac:dyDescent="0.2">
      <c r="N787" s="33"/>
      <c r="P787" s="7"/>
      <c r="Q787" s="7"/>
      <c r="R787" s="7"/>
      <c r="S787" s="7"/>
    </row>
    <row r="788" spans="14:19" x14ac:dyDescent="0.2">
      <c r="N788" s="33"/>
      <c r="P788" s="7"/>
      <c r="Q788" s="7"/>
      <c r="R788" s="7"/>
      <c r="S788" s="7"/>
    </row>
    <row r="789" spans="14:19" x14ac:dyDescent="0.2">
      <c r="N789" s="33"/>
      <c r="P789" s="7"/>
      <c r="Q789" s="7"/>
      <c r="R789" s="7"/>
      <c r="S789" s="7"/>
    </row>
    <row r="790" spans="14:19" x14ac:dyDescent="0.2">
      <c r="N790" s="33"/>
      <c r="P790" s="7"/>
      <c r="Q790" s="7"/>
      <c r="R790" s="7"/>
      <c r="S790" s="7"/>
    </row>
    <row r="791" spans="14:19" x14ac:dyDescent="0.2">
      <c r="N791" s="33"/>
      <c r="P791" s="7"/>
      <c r="Q791" s="7"/>
      <c r="R791" s="7"/>
      <c r="S791" s="7"/>
    </row>
    <row r="792" spans="14:19" x14ac:dyDescent="0.2">
      <c r="N792" s="33"/>
      <c r="P792" s="7"/>
      <c r="Q792" s="7"/>
      <c r="R792" s="7"/>
      <c r="S792" s="7"/>
    </row>
    <row r="793" spans="14:19" x14ac:dyDescent="0.2">
      <c r="N793" s="33"/>
      <c r="P793" s="7"/>
      <c r="Q793" s="7"/>
      <c r="R793" s="7"/>
      <c r="S793" s="7"/>
    </row>
    <row r="794" spans="14:19" x14ac:dyDescent="0.2">
      <c r="N794" s="33"/>
      <c r="P794" s="7"/>
      <c r="Q794" s="7"/>
      <c r="R794" s="7"/>
      <c r="S794" s="7"/>
    </row>
    <row r="795" spans="14:19" x14ac:dyDescent="0.2">
      <c r="N795" s="33"/>
      <c r="P795" s="7"/>
      <c r="Q795" s="7"/>
      <c r="R795" s="7"/>
      <c r="S795" s="7"/>
    </row>
    <row r="796" spans="14:19" x14ac:dyDescent="0.2">
      <c r="N796" s="33"/>
      <c r="P796" s="7"/>
      <c r="Q796" s="7"/>
      <c r="R796" s="7"/>
      <c r="S796" s="7"/>
    </row>
    <row r="797" spans="14:19" x14ac:dyDescent="0.2">
      <c r="N797" s="33"/>
      <c r="P797" s="7"/>
      <c r="Q797" s="7"/>
      <c r="R797" s="7"/>
      <c r="S797" s="7"/>
    </row>
    <row r="798" spans="14:19" x14ac:dyDescent="0.2">
      <c r="N798" s="33"/>
      <c r="P798" s="7"/>
      <c r="Q798" s="7"/>
      <c r="R798" s="7"/>
      <c r="S798" s="7"/>
    </row>
    <row r="799" spans="14:19" x14ac:dyDescent="0.2">
      <c r="N799" s="33"/>
      <c r="P799" s="7"/>
      <c r="Q799" s="7"/>
      <c r="R799" s="7"/>
      <c r="S799" s="7"/>
    </row>
    <row r="800" spans="14:19" x14ac:dyDescent="0.2">
      <c r="N800" s="33"/>
      <c r="P800" s="7"/>
      <c r="Q800" s="7"/>
      <c r="R800" s="7"/>
      <c r="S800" s="7"/>
    </row>
    <row r="801" spans="14:19" x14ac:dyDescent="0.2">
      <c r="N801" s="33"/>
      <c r="P801" s="7"/>
      <c r="Q801" s="7"/>
      <c r="R801" s="7"/>
      <c r="S801" s="7"/>
    </row>
    <row r="802" spans="14:19" x14ac:dyDescent="0.2">
      <c r="N802" s="33"/>
      <c r="P802" s="7"/>
      <c r="Q802" s="7"/>
      <c r="R802" s="7"/>
      <c r="S802" s="7"/>
    </row>
    <row r="803" spans="14:19" x14ac:dyDescent="0.2">
      <c r="N803" s="33"/>
      <c r="P803" s="7"/>
      <c r="Q803" s="7"/>
      <c r="R803" s="7"/>
      <c r="S803" s="7"/>
    </row>
    <row r="804" spans="14:19" x14ac:dyDescent="0.2">
      <c r="N804" s="33"/>
      <c r="P804" s="7"/>
      <c r="Q804" s="7"/>
      <c r="R804" s="7"/>
      <c r="S804" s="7"/>
    </row>
    <row r="805" spans="14:19" x14ac:dyDescent="0.2">
      <c r="N805" s="33"/>
      <c r="P805" s="7"/>
      <c r="Q805" s="7"/>
      <c r="R805" s="7"/>
      <c r="S805" s="7"/>
    </row>
    <row r="806" spans="14:19" x14ac:dyDescent="0.2">
      <c r="N806" s="33"/>
      <c r="P806" s="7"/>
      <c r="Q806" s="7"/>
      <c r="R806" s="7"/>
      <c r="S806" s="7"/>
    </row>
    <row r="807" spans="14:19" x14ac:dyDescent="0.2">
      <c r="N807" s="33"/>
      <c r="P807" s="7"/>
      <c r="Q807" s="7"/>
      <c r="R807" s="7"/>
      <c r="S807" s="7"/>
    </row>
    <row r="808" spans="14:19" x14ac:dyDescent="0.2">
      <c r="N808" s="33"/>
      <c r="P808" s="7"/>
      <c r="Q808" s="7"/>
      <c r="R808" s="7"/>
      <c r="S808" s="7"/>
    </row>
    <row r="809" spans="14:19" x14ac:dyDescent="0.2">
      <c r="N809" s="33"/>
      <c r="P809" s="7"/>
      <c r="Q809" s="7"/>
      <c r="R809" s="7"/>
      <c r="S809" s="7"/>
    </row>
    <row r="810" spans="14:19" x14ac:dyDescent="0.2">
      <c r="P810" s="7"/>
      <c r="Q810" s="7"/>
      <c r="R810" s="7"/>
      <c r="S810" s="7"/>
    </row>
    <row r="811" spans="14:19" x14ac:dyDescent="0.2">
      <c r="P811" s="7"/>
      <c r="Q811" s="7"/>
      <c r="R811" s="7"/>
      <c r="S811" s="7"/>
    </row>
    <row r="812" spans="14:19" x14ac:dyDescent="0.2">
      <c r="P812" s="7"/>
      <c r="Q812" s="7"/>
      <c r="R812" s="7"/>
      <c r="S812" s="7"/>
    </row>
    <row r="813" spans="14:19" x14ac:dyDescent="0.2">
      <c r="P813" s="7"/>
      <c r="Q813" s="7"/>
      <c r="R813" s="7"/>
      <c r="S813" s="7"/>
    </row>
    <row r="814" spans="14:19" x14ac:dyDescent="0.2">
      <c r="P814" s="7"/>
      <c r="Q814" s="7"/>
      <c r="R814" s="7"/>
      <c r="S814" s="7"/>
    </row>
    <row r="815" spans="14:19" x14ac:dyDescent="0.2">
      <c r="P815" s="7"/>
      <c r="Q815" s="7"/>
      <c r="R815" s="7"/>
      <c r="S815" s="7"/>
    </row>
    <row r="816" spans="14:19" x14ac:dyDescent="0.2">
      <c r="P816" s="7"/>
      <c r="Q816" s="7"/>
      <c r="R816" s="7"/>
      <c r="S816" s="7"/>
    </row>
    <row r="817" spans="16:19" x14ac:dyDescent="0.2">
      <c r="P817" s="7"/>
      <c r="Q817" s="7"/>
      <c r="R817" s="7"/>
      <c r="S817" s="7"/>
    </row>
    <row r="818" spans="16:19" x14ac:dyDescent="0.2">
      <c r="P818" s="7"/>
      <c r="Q818" s="7"/>
      <c r="R818" s="7"/>
      <c r="S818" s="7"/>
    </row>
    <row r="819" spans="16:19" x14ac:dyDescent="0.2">
      <c r="P819" s="7"/>
      <c r="Q819" s="7"/>
      <c r="R819" s="7"/>
      <c r="S819" s="7"/>
    </row>
    <row r="820" spans="16:19" x14ac:dyDescent="0.2">
      <c r="P820" s="7"/>
      <c r="Q820" s="7"/>
      <c r="R820" s="7"/>
      <c r="S820" s="7"/>
    </row>
    <row r="821" spans="16:19" x14ac:dyDescent="0.2">
      <c r="P821" s="7"/>
      <c r="Q821" s="7"/>
      <c r="R821" s="7"/>
      <c r="S821" s="7"/>
    </row>
    <row r="822" spans="16:19" x14ac:dyDescent="0.2">
      <c r="P822" s="7"/>
      <c r="Q822" s="7"/>
      <c r="R822" s="7"/>
      <c r="S822" s="7"/>
    </row>
    <row r="823" spans="16:19" x14ac:dyDescent="0.2">
      <c r="P823" s="7"/>
      <c r="Q823" s="7"/>
      <c r="R823" s="7"/>
      <c r="S823" s="7"/>
    </row>
    <row r="824" spans="16:19" x14ac:dyDescent="0.2">
      <c r="P824" s="7"/>
      <c r="Q824" s="7"/>
      <c r="R824" s="7"/>
      <c r="S824" s="7"/>
    </row>
    <row r="825" spans="16:19" x14ac:dyDescent="0.2">
      <c r="P825" s="7"/>
      <c r="Q825" s="7"/>
      <c r="R825" s="7"/>
      <c r="S825" s="7"/>
    </row>
    <row r="826" spans="16:19" x14ac:dyDescent="0.2">
      <c r="P826" s="7"/>
      <c r="Q826" s="7"/>
      <c r="R826" s="7"/>
      <c r="S826" s="7"/>
    </row>
    <row r="827" spans="16:19" x14ac:dyDescent="0.2">
      <c r="P827" s="7"/>
      <c r="Q827" s="7"/>
      <c r="R827" s="7"/>
      <c r="S827" s="7"/>
    </row>
    <row r="828" spans="16:19" x14ac:dyDescent="0.2">
      <c r="P828" s="7"/>
      <c r="Q828" s="7"/>
      <c r="R828" s="7"/>
      <c r="S828" s="7"/>
    </row>
    <row r="829" spans="16:19" x14ac:dyDescent="0.2">
      <c r="P829" s="7"/>
      <c r="Q829" s="7"/>
      <c r="R829" s="7"/>
      <c r="S829" s="7"/>
    </row>
    <row r="830" spans="16:19" x14ac:dyDescent="0.2">
      <c r="P830" s="7"/>
      <c r="Q830" s="7"/>
      <c r="R830" s="7"/>
      <c r="S830" s="7"/>
    </row>
    <row r="831" spans="16:19" x14ac:dyDescent="0.2">
      <c r="P831" s="7"/>
      <c r="Q831" s="7"/>
      <c r="R831" s="7"/>
      <c r="S831" s="7"/>
    </row>
    <row r="832" spans="16:19" x14ac:dyDescent="0.2">
      <c r="P832" s="7"/>
      <c r="Q832" s="7"/>
      <c r="R832" s="7"/>
      <c r="S832" s="7"/>
    </row>
    <row r="833" spans="16:19" x14ac:dyDescent="0.2">
      <c r="P833" s="7"/>
      <c r="Q833" s="7"/>
      <c r="R833" s="7"/>
      <c r="S833" s="7"/>
    </row>
    <row r="834" spans="16:19" x14ac:dyDescent="0.2">
      <c r="P834" s="7"/>
      <c r="Q834" s="7"/>
      <c r="R834" s="7"/>
      <c r="S834" s="7"/>
    </row>
    <row r="835" spans="16:19" x14ac:dyDescent="0.2">
      <c r="P835" s="7"/>
      <c r="Q835" s="7"/>
      <c r="R835" s="7"/>
      <c r="S835" s="7"/>
    </row>
    <row r="836" spans="16:19" x14ac:dyDescent="0.2">
      <c r="P836" s="7"/>
      <c r="Q836" s="7"/>
      <c r="R836" s="7"/>
      <c r="S836" s="7"/>
    </row>
    <row r="837" spans="16:19" x14ac:dyDescent="0.2">
      <c r="P837" s="7"/>
      <c r="Q837" s="7"/>
      <c r="R837" s="7"/>
      <c r="S837" s="7"/>
    </row>
    <row r="838" spans="16:19" x14ac:dyDescent="0.2">
      <c r="P838" s="7"/>
      <c r="Q838" s="7"/>
      <c r="R838" s="7"/>
      <c r="S838" s="7"/>
    </row>
    <row r="839" spans="16:19" x14ac:dyDescent="0.2">
      <c r="P839" s="7"/>
      <c r="Q839" s="7"/>
      <c r="R839" s="7"/>
      <c r="S839" s="7"/>
    </row>
    <row r="840" spans="16:19" x14ac:dyDescent="0.2">
      <c r="P840" s="7"/>
      <c r="Q840" s="7"/>
      <c r="R840" s="7"/>
      <c r="S840" s="7"/>
    </row>
    <row r="841" spans="16:19" x14ac:dyDescent="0.2">
      <c r="P841" s="7"/>
      <c r="Q841" s="7"/>
      <c r="R841" s="7"/>
      <c r="S841" s="7"/>
    </row>
    <row r="842" spans="16:19" x14ac:dyDescent="0.2">
      <c r="P842" s="7"/>
      <c r="Q842" s="7"/>
      <c r="R842" s="7"/>
      <c r="S842" s="7"/>
    </row>
    <row r="843" spans="16:19" x14ac:dyDescent="0.2">
      <c r="P843" s="7"/>
      <c r="Q843" s="7"/>
      <c r="R843" s="7"/>
      <c r="S843" s="7"/>
    </row>
    <row r="844" spans="16:19" x14ac:dyDescent="0.2">
      <c r="P844" s="7"/>
      <c r="Q844" s="7"/>
      <c r="R844" s="7"/>
      <c r="S844" s="7"/>
    </row>
    <row r="845" spans="16:19" x14ac:dyDescent="0.2">
      <c r="P845" s="7"/>
      <c r="Q845" s="7"/>
      <c r="R845" s="7"/>
      <c r="S845" s="7"/>
    </row>
    <row r="846" spans="16:19" x14ac:dyDescent="0.2">
      <c r="P846" s="7"/>
      <c r="Q846" s="7"/>
      <c r="R846" s="7"/>
      <c r="S846" s="7"/>
    </row>
    <row r="847" spans="16:19" x14ac:dyDescent="0.2">
      <c r="P847" s="7"/>
      <c r="Q847" s="7"/>
      <c r="R847" s="7"/>
      <c r="S847" s="7"/>
    </row>
    <row r="848" spans="16:19" x14ac:dyDescent="0.2">
      <c r="P848" s="7"/>
      <c r="Q848" s="7"/>
      <c r="R848" s="7"/>
      <c r="S848" s="7"/>
    </row>
    <row r="849" spans="16:19" x14ac:dyDescent="0.2">
      <c r="P849" s="7"/>
      <c r="Q849" s="7"/>
      <c r="R849" s="7"/>
      <c r="S849" s="7"/>
    </row>
    <row r="850" spans="16:19" x14ac:dyDescent="0.2">
      <c r="P850" s="7"/>
      <c r="Q850" s="7"/>
      <c r="R850" s="7"/>
      <c r="S850" s="7"/>
    </row>
    <row r="851" spans="16:19" x14ac:dyDescent="0.2">
      <c r="P851" s="7"/>
      <c r="Q851" s="7"/>
      <c r="R851" s="7"/>
      <c r="S851" s="7"/>
    </row>
    <row r="852" spans="16:19" x14ac:dyDescent="0.2">
      <c r="P852" s="7"/>
      <c r="Q852" s="7"/>
      <c r="R852" s="7"/>
      <c r="S852" s="7"/>
    </row>
    <row r="853" spans="16:19" x14ac:dyDescent="0.2">
      <c r="P853" s="7"/>
      <c r="Q853" s="7"/>
      <c r="R853" s="7"/>
      <c r="S853" s="7"/>
    </row>
    <row r="854" spans="16:19" x14ac:dyDescent="0.2">
      <c r="P854" s="7"/>
      <c r="Q854" s="7"/>
      <c r="R854" s="7"/>
      <c r="S854" s="7"/>
    </row>
    <row r="855" spans="16:19" x14ac:dyDescent="0.2">
      <c r="P855" s="7"/>
      <c r="Q855" s="7"/>
      <c r="R855" s="7"/>
      <c r="S855" s="7"/>
    </row>
    <row r="856" spans="16:19" x14ac:dyDescent="0.2">
      <c r="P856" s="7"/>
      <c r="Q856" s="7"/>
      <c r="R856" s="7"/>
      <c r="S856" s="7"/>
    </row>
    <row r="857" spans="16:19" x14ac:dyDescent="0.2">
      <c r="P857" s="7"/>
      <c r="Q857" s="7"/>
      <c r="R857" s="7"/>
      <c r="S857" s="7"/>
    </row>
    <row r="858" spans="16:19" x14ac:dyDescent="0.2">
      <c r="P858" s="7"/>
      <c r="Q858" s="7"/>
      <c r="R858" s="7"/>
      <c r="S858" s="7"/>
    </row>
    <row r="859" spans="16:19" x14ac:dyDescent="0.2">
      <c r="P859" s="7"/>
      <c r="Q859" s="7"/>
      <c r="R859" s="7"/>
      <c r="S859" s="7"/>
    </row>
    <row r="860" spans="16:19" x14ac:dyDescent="0.2">
      <c r="P860" s="7"/>
      <c r="Q860" s="7"/>
      <c r="R860" s="7"/>
      <c r="S860" s="7"/>
    </row>
    <row r="861" spans="16:19" x14ac:dyDescent="0.2">
      <c r="P861" s="7"/>
      <c r="Q861" s="7"/>
      <c r="R861" s="7"/>
      <c r="S861" s="7"/>
    </row>
    <row r="862" spans="16:19" x14ac:dyDescent="0.2">
      <c r="P862" s="7"/>
      <c r="Q862" s="7"/>
      <c r="R862" s="7"/>
      <c r="S862" s="7"/>
    </row>
    <row r="863" spans="16:19" x14ac:dyDescent="0.2">
      <c r="P863" s="7"/>
      <c r="Q863" s="7"/>
      <c r="R863" s="7"/>
      <c r="S863" s="7"/>
    </row>
    <row r="864" spans="16:19" x14ac:dyDescent="0.2">
      <c r="P864" s="7"/>
      <c r="Q864" s="7"/>
      <c r="R864" s="7"/>
      <c r="S864" s="7"/>
    </row>
    <row r="865" spans="16:19" x14ac:dyDescent="0.2">
      <c r="P865" s="7"/>
      <c r="Q865" s="7"/>
      <c r="R865" s="7"/>
      <c r="S865" s="7"/>
    </row>
    <row r="866" spans="16:19" x14ac:dyDescent="0.2">
      <c r="P866" s="7"/>
      <c r="Q866" s="7"/>
      <c r="R866" s="7"/>
      <c r="S866" s="7"/>
    </row>
    <row r="867" spans="16:19" x14ac:dyDescent="0.2">
      <c r="P867" s="7"/>
      <c r="Q867" s="7"/>
      <c r="R867" s="7"/>
      <c r="S867" s="7"/>
    </row>
    <row r="868" spans="16:19" x14ac:dyDescent="0.2">
      <c r="P868" s="7"/>
      <c r="Q868" s="7"/>
      <c r="R868" s="7"/>
      <c r="S868" s="7"/>
    </row>
    <row r="869" spans="16:19" x14ac:dyDescent="0.2">
      <c r="P869" s="7"/>
      <c r="Q869" s="7"/>
      <c r="R869" s="7"/>
      <c r="S869" s="7"/>
    </row>
    <row r="870" spans="16:19" x14ac:dyDescent="0.2">
      <c r="P870" s="7"/>
      <c r="Q870" s="7"/>
      <c r="R870" s="7"/>
      <c r="S870" s="7"/>
    </row>
    <row r="871" spans="16:19" x14ac:dyDescent="0.2">
      <c r="P871" s="7"/>
      <c r="Q871" s="7"/>
      <c r="R871" s="7"/>
      <c r="S871" s="7"/>
    </row>
    <row r="872" spans="16:19" x14ac:dyDescent="0.2">
      <c r="P872" s="7"/>
      <c r="Q872" s="7"/>
      <c r="R872" s="7"/>
      <c r="S872" s="7"/>
    </row>
    <row r="873" spans="16:19" x14ac:dyDescent="0.2">
      <c r="P873" s="7"/>
      <c r="Q873" s="7"/>
      <c r="R873" s="7"/>
      <c r="S873" s="7"/>
    </row>
    <row r="874" spans="16:19" x14ac:dyDescent="0.2">
      <c r="P874" s="7"/>
      <c r="Q874" s="7"/>
      <c r="R874" s="7"/>
      <c r="S874" s="7"/>
    </row>
    <row r="875" spans="16:19" x14ac:dyDescent="0.2">
      <c r="P875" s="7"/>
      <c r="Q875" s="7"/>
      <c r="R875" s="7"/>
      <c r="S875" s="7"/>
    </row>
    <row r="876" spans="16:19" x14ac:dyDescent="0.2">
      <c r="P876" s="7"/>
      <c r="Q876" s="7"/>
      <c r="R876" s="7"/>
      <c r="S876" s="7"/>
    </row>
    <row r="877" spans="16:19" x14ac:dyDescent="0.2">
      <c r="P877" s="7"/>
      <c r="Q877" s="7"/>
      <c r="R877" s="7"/>
      <c r="S877" s="7"/>
    </row>
    <row r="878" spans="16:19" x14ac:dyDescent="0.2">
      <c r="P878" s="7"/>
      <c r="Q878" s="7"/>
      <c r="R878" s="7"/>
      <c r="S878" s="7"/>
    </row>
    <row r="879" spans="16:19" x14ac:dyDescent="0.2">
      <c r="P879" s="7"/>
      <c r="Q879" s="7"/>
      <c r="R879" s="7"/>
      <c r="S879" s="7"/>
    </row>
    <row r="880" spans="16:19" x14ac:dyDescent="0.2">
      <c r="P880" s="7"/>
      <c r="Q880" s="7"/>
      <c r="R880" s="7"/>
      <c r="S880" s="7"/>
    </row>
    <row r="881" spans="16:19" x14ac:dyDescent="0.2">
      <c r="P881" s="7"/>
      <c r="Q881" s="7"/>
      <c r="R881" s="7"/>
      <c r="S881" s="7"/>
    </row>
    <row r="882" spans="16:19" x14ac:dyDescent="0.2">
      <c r="P882" s="7"/>
      <c r="Q882" s="7"/>
      <c r="R882" s="7"/>
      <c r="S882" s="7"/>
    </row>
    <row r="883" spans="16:19" x14ac:dyDescent="0.2">
      <c r="P883" s="7"/>
      <c r="Q883" s="7"/>
      <c r="R883" s="7"/>
      <c r="S883" s="7"/>
    </row>
    <row r="884" spans="16:19" x14ac:dyDescent="0.2">
      <c r="P884" s="7"/>
      <c r="Q884" s="7"/>
      <c r="R884" s="7"/>
      <c r="S884" s="7"/>
    </row>
    <row r="885" spans="16:19" x14ac:dyDescent="0.2">
      <c r="P885" s="7"/>
      <c r="Q885" s="7"/>
      <c r="R885" s="7"/>
      <c r="S885" s="7"/>
    </row>
    <row r="886" spans="16:19" x14ac:dyDescent="0.2">
      <c r="P886" s="7"/>
      <c r="Q886" s="7"/>
      <c r="R886" s="7"/>
      <c r="S886" s="7"/>
    </row>
    <row r="887" spans="16:19" x14ac:dyDescent="0.2">
      <c r="P887" s="7"/>
      <c r="Q887" s="7"/>
      <c r="R887" s="7"/>
      <c r="S887" s="7"/>
    </row>
    <row r="888" spans="16:19" x14ac:dyDescent="0.2">
      <c r="P888" s="7"/>
      <c r="Q888" s="7"/>
      <c r="R888" s="7"/>
      <c r="S888" s="7"/>
    </row>
    <row r="889" spans="16:19" x14ac:dyDescent="0.2">
      <c r="P889" s="7"/>
      <c r="Q889" s="7"/>
      <c r="R889" s="7"/>
      <c r="S889" s="7"/>
    </row>
    <row r="890" spans="16:19" x14ac:dyDescent="0.2">
      <c r="P890" s="7"/>
      <c r="Q890" s="7"/>
      <c r="R890" s="7"/>
      <c r="S890" s="7"/>
    </row>
    <row r="891" spans="16:19" x14ac:dyDescent="0.2">
      <c r="P891" s="7"/>
      <c r="Q891" s="7"/>
      <c r="R891" s="7"/>
      <c r="S891" s="7"/>
    </row>
    <row r="892" spans="16:19" x14ac:dyDescent="0.2">
      <c r="P892" s="7"/>
      <c r="Q892" s="7"/>
      <c r="R892" s="7"/>
      <c r="S892" s="7"/>
    </row>
    <row r="893" spans="16:19" x14ac:dyDescent="0.2">
      <c r="P893" s="7"/>
      <c r="Q893" s="7"/>
      <c r="R893" s="7"/>
      <c r="S893" s="7"/>
    </row>
    <row r="894" spans="16:19" x14ac:dyDescent="0.2">
      <c r="P894" s="7"/>
      <c r="Q894" s="7"/>
      <c r="R894" s="7"/>
      <c r="S894" s="7"/>
    </row>
    <row r="895" spans="16:19" x14ac:dyDescent="0.2">
      <c r="P895" s="7"/>
      <c r="Q895" s="7"/>
      <c r="R895" s="7"/>
      <c r="S895" s="7"/>
    </row>
    <row r="896" spans="16:19" x14ac:dyDescent="0.2">
      <c r="P896" s="7"/>
      <c r="Q896" s="7"/>
      <c r="R896" s="7"/>
      <c r="S896" s="7"/>
    </row>
    <row r="897" spans="16:19" x14ac:dyDescent="0.2">
      <c r="P897" s="7"/>
      <c r="Q897" s="7"/>
      <c r="R897" s="7"/>
      <c r="S897" s="7"/>
    </row>
    <row r="898" spans="16:19" x14ac:dyDescent="0.2">
      <c r="P898" s="7"/>
      <c r="Q898" s="7"/>
      <c r="R898" s="7"/>
      <c r="S898" s="7"/>
    </row>
    <row r="899" spans="16:19" x14ac:dyDescent="0.2">
      <c r="P899" s="7"/>
      <c r="Q899" s="7"/>
      <c r="R899" s="7"/>
      <c r="S899" s="7"/>
    </row>
    <row r="900" spans="16:19" x14ac:dyDescent="0.2">
      <c r="P900" s="7"/>
      <c r="Q900" s="7"/>
      <c r="R900" s="7"/>
      <c r="S900" s="7"/>
    </row>
    <row r="901" spans="16:19" x14ac:dyDescent="0.2">
      <c r="P901" s="7"/>
      <c r="Q901" s="7"/>
      <c r="R901" s="7"/>
      <c r="S901" s="7"/>
    </row>
    <row r="902" spans="16:19" x14ac:dyDescent="0.2">
      <c r="P902" s="7"/>
      <c r="Q902" s="7"/>
      <c r="R902" s="7"/>
      <c r="S902" s="7"/>
    </row>
    <row r="903" spans="16:19" x14ac:dyDescent="0.2">
      <c r="P903" s="7"/>
      <c r="Q903" s="7"/>
      <c r="R903" s="7"/>
      <c r="S903" s="7"/>
    </row>
    <row r="904" spans="16:19" x14ac:dyDescent="0.2">
      <c r="P904" s="7"/>
      <c r="Q904" s="7"/>
      <c r="R904" s="7"/>
      <c r="S904" s="7"/>
    </row>
    <row r="905" spans="16:19" x14ac:dyDescent="0.2">
      <c r="P905" s="7"/>
      <c r="Q905" s="7"/>
      <c r="R905" s="7"/>
      <c r="S905" s="7"/>
    </row>
    <row r="906" spans="16:19" x14ac:dyDescent="0.2">
      <c r="P906" s="7"/>
      <c r="Q906" s="7"/>
      <c r="R906" s="7"/>
      <c r="S906" s="7"/>
    </row>
    <row r="907" spans="16:19" x14ac:dyDescent="0.2">
      <c r="P907" s="7"/>
      <c r="Q907" s="7"/>
      <c r="R907" s="7"/>
      <c r="S907" s="7"/>
    </row>
    <row r="908" spans="16:19" x14ac:dyDescent="0.2">
      <c r="P908" s="7"/>
      <c r="Q908" s="7"/>
      <c r="R908" s="7"/>
      <c r="S908" s="7"/>
    </row>
    <row r="909" spans="16:19" x14ac:dyDescent="0.2">
      <c r="P909" s="7"/>
      <c r="Q909" s="7"/>
      <c r="R909" s="7"/>
      <c r="S909" s="7"/>
    </row>
    <row r="910" spans="16:19" x14ac:dyDescent="0.2">
      <c r="P910" s="7"/>
      <c r="Q910" s="7"/>
      <c r="R910" s="7"/>
      <c r="S910" s="7"/>
    </row>
    <row r="911" spans="16:19" x14ac:dyDescent="0.2">
      <c r="P911" s="7"/>
      <c r="Q911" s="7"/>
      <c r="R911" s="7"/>
      <c r="S911" s="7"/>
    </row>
    <row r="912" spans="16:19" x14ac:dyDescent="0.2">
      <c r="P912" s="7"/>
      <c r="Q912" s="7"/>
      <c r="R912" s="7"/>
      <c r="S912" s="7"/>
    </row>
    <row r="913" spans="16:19" x14ac:dyDescent="0.2">
      <c r="P913" s="7"/>
      <c r="Q913" s="7"/>
      <c r="R913" s="7"/>
      <c r="S913" s="7"/>
    </row>
    <row r="914" spans="16:19" x14ac:dyDescent="0.2">
      <c r="P914" s="7"/>
      <c r="Q914" s="7"/>
      <c r="R914" s="7"/>
      <c r="S914" s="7"/>
    </row>
    <row r="915" spans="16:19" x14ac:dyDescent="0.2">
      <c r="P915" s="7"/>
      <c r="Q915" s="7"/>
      <c r="R915" s="7"/>
      <c r="S915" s="7"/>
    </row>
    <row r="916" spans="16:19" x14ac:dyDescent="0.2">
      <c r="P916" s="7"/>
      <c r="Q916" s="7"/>
      <c r="R916" s="7"/>
      <c r="S916" s="7"/>
    </row>
    <row r="917" spans="16:19" x14ac:dyDescent="0.2">
      <c r="P917" s="7"/>
      <c r="Q917" s="7"/>
      <c r="R917" s="7"/>
      <c r="S917" s="7"/>
    </row>
    <row r="918" spans="16:19" x14ac:dyDescent="0.2">
      <c r="P918" s="7"/>
      <c r="Q918" s="7"/>
      <c r="R918" s="7"/>
      <c r="S918" s="7"/>
    </row>
    <row r="919" spans="16:19" x14ac:dyDescent="0.2">
      <c r="P919" s="7"/>
      <c r="Q919" s="7"/>
      <c r="R919" s="7"/>
      <c r="S919" s="7"/>
    </row>
    <row r="920" spans="16:19" x14ac:dyDescent="0.2">
      <c r="P920" s="7"/>
      <c r="Q920" s="7"/>
      <c r="R920" s="7"/>
      <c r="S920" s="7"/>
    </row>
    <row r="921" spans="16:19" x14ac:dyDescent="0.2">
      <c r="P921" s="7"/>
      <c r="Q921" s="7"/>
      <c r="R921" s="7"/>
      <c r="S921" s="7"/>
    </row>
    <row r="922" spans="16:19" x14ac:dyDescent="0.2">
      <c r="P922" s="7"/>
      <c r="Q922" s="7"/>
      <c r="R922" s="7"/>
      <c r="S922" s="7"/>
    </row>
    <row r="923" spans="16:19" x14ac:dyDescent="0.2">
      <c r="P923" s="7"/>
      <c r="Q923" s="7"/>
      <c r="R923" s="7"/>
      <c r="S923" s="7"/>
    </row>
    <row r="924" spans="16:19" x14ac:dyDescent="0.2">
      <c r="P924" s="7"/>
      <c r="Q924" s="7"/>
      <c r="R924" s="7"/>
      <c r="S924" s="7"/>
    </row>
    <row r="925" spans="16:19" x14ac:dyDescent="0.2">
      <c r="P925" s="7"/>
      <c r="Q925" s="7"/>
      <c r="R925" s="7"/>
      <c r="S925" s="7"/>
    </row>
    <row r="926" spans="16:19" x14ac:dyDescent="0.2">
      <c r="P926" s="7"/>
      <c r="Q926" s="7"/>
      <c r="R926" s="7"/>
      <c r="S926" s="7"/>
    </row>
    <row r="927" spans="16:19" x14ac:dyDescent="0.2">
      <c r="P927" s="7"/>
      <c r="Q927" s="7"/>
      <c r="R927" s="7"/>
      <c r="S927" s="7"/>
    </row>
    <row r="928" spans="16:19" x14ac:dyDescent="0.2">
      <c r="P928" s="7"/>
      <c r="Q928" s="7"/>
      <c r="R928" s="7"/>
      <c r="S928" s="7"/>
    </row>
    <row r="929" spans="16:19" x14ac:dyDescent="0.2">
      <c r="P929" s="7"/>
      <c r="Q929" s="7"/>
      <c r="R929" s="7"/>
      <c r="S929" s="7"/>
    </row>
    <row r="930" spans="16:19" x14ac:dyDescent="0.2">
      <c r="P930" s="7"/>
      <c r="Q930" s="7"/>
      <c r="R930" s="7"/>
      <c r="S930" s="7"/>
    </row>
    <row r="931" spans="16:19" x14ac:dyDescent="0.2">
      <c r="P931" s="7"/>
      <c r="Q931" s="7"/>
      <c r="R931" s="7"/>
      <c r="S931" s="7"/>
    </row>
    <row r="932" spans="16:19" x14ac:dyDescent="0.2">
      <c r="P932" s="7"/>
      <c r="Q932" s="7"/>
      <c r="R932" s="7"/>
      <c r="S932" s="7"/>
    </row>
    <row r="933" spans="16:19" x14ac:dyDescent="0.2">
      <c r="P933" s="7"/>
      <c r="Q933" s="7"/>
      <c r="R933" s="7"/>
      <c r="S933" s="7"/>
    </row>
    <row r="934" spans="16:19" x14ac:dyDescent="0.2">
      <c r="P934" s="7"/>
      <c r="Q934" s="7"/>
      <c r="R934" s="7"/>
      <c r="S934" s="7"/>
    </row>
    <row r="935" spans="16:19" x14ac:dyDescent="0.2">
      <c r="P935" s="7"/>
      <c r="Q935" s="7"/>
      <c r="R935" s="7"/>
      <c r="S935" s="7"/>
    </row>
    <row r="936" spans="16:19" x14ac:dyDescent="0.2">
      <c r="P936" s="7"/>
      <c r="Q936" s="7"/>
      <c r="R936" s="7"/>
      <c r="S936" s="7"/>
    </row>
    <row r="937" spans="16:19" x14ac:dyDescent="0.2">
      <c r="P937" s="7"/>
      <c r="Q937" s="7"/>
      <c r="R937" s="7"/>
      <c r="S937" s="7"/>
    </row>
    <row r="938" spans="16:19" x14ac:dyDescent="0.2">
      <c r="P938" s="7"/>
      <c r="Q938" s="7"/>
      <c r="R938" s="7"/>
      <c r="S938" s="7"/>
    </row>
    <row r="939" spans="16:19" x14ac:dyDescent="0.2">
      <c r="P939" s="7"/>
      <c r="Q939" s="7"/>
      <c r="R939" s="7"/>
      <c r="S939" s="7"/>
    </row>
    <row r="940" spans="16:19" x14ac:dyDescent="0.2">
      <c r="P940" s="7"/>
      <c r="Q940" s="7"/>
      <c r="R940" s="7"/>
      <c r="S940" s="7"/>
    </row>
    <row r="941" spans="16:19" x14ac:dyDescent="0.2">
      <c r="P941" s="7"/>
      <c r="Q941" s="7"/>
      <c r="R941" s="7"/>
      <c r="S941" s="7"/>
    </row>
    <row r="942" spans="16:19" x14ac:dyDescent="0.2">
      <c r="P942" s="7"/>
      <c r="Q942" s="7"/>
      <c r="R942" s="7"/>
      <c r="S942" s="7"/>
    </row>
    <row r="943" spans="16:19" x14ac:dyDescent="0.2">
      <c r="P943" s="7"/>
      <c r="Q943" s="7"/>
      <c r="R943" s="7"/>
      <c r="S943" s="7"/>
    </row>
    <row r="944" spans="16:19" x14ac:dyDescent="0.2">
      <c r="P944" s="7"/>
      <c r="Q944" s="7"/>
      <c r="R944" s="7"/>
      <c r="S944" s="7"/>
    </row>
    <row r="945" spans="16:19" x14ac:dyDescent="0.2">
      <c r="P945" s="7"/>
      <c r="Q945" s="7"/>
      <c r="R945" s="7"/>
      <c r="S945" s="7"/>
    </row>
    <row r="946" spans="16:19" x14ac:dyDescent="0.2">
      <c r="P946" s="7"/>
      <c r="Q946" s="7"/>
      <c r="R946" s="7"/>
      <c r="S946" s="7"/>
    </row>
    <row r="947" spans="16:19" x14ac:dyDescent="0.2">
      <c r="P947" s="7"/>
      <c r="Q947" s="7"/>
      <c r="R947" s="7"/>
      <c r="S947" s="7"/>
    </row>
    <row r="948" spans="16:19" x14ac:dyDescent="0.2">
      <c r="P948" s="7"/>
      <c r="Q948" s="7"/>
      <c r="R948" s="7"/>
      <c r="S948" s="7"/>
    </row>
    <row r="949" spans="16:19" x14ac:dyDescent="0.2">
      <c r="P949" s="7"/>
      <c r="Q949" s="7"/>
      <c r="R949" s="7"/>
      <c r="S949" s="7"/>
    </row>
    <row r="950" spans="16:19" x14ac:dyDescent="0.2">
      <c r="P950" s="7"/>
      <c r="Q950" s="7"/>
      <c r="R950" s="7"/>
      <c r="S950" s="7"/>
    </row>
    <row r="951" spans="16:19" x14ac:dyDescent="0.2">
      <c r="P951" s="7"/>
      <c r="Q951" s="7"/>
      <c r="R951" s="7"/>
      <c r="S951" s="7"/>
    </row>
    <row r="952" spans="16:19" x14ac:dyDescent="0.2">
      <c r="P952" s="7"/>
      <c r="Q952" s="7"/>
      <c r="R952" s="7"/>
      <c r="S952" s="7"/>
    </row>
    <row r="953" spans="16:19" x14ac:dyDescent="0.2">
      <c r="P953" s="7"/>
      <c r="Q953" s="7"/>
      <c r="R953" s="7"/>
      <c r="S953" s="7"/>
    </row>
    <row r="954" spans="16:19" x14ac:dyDescent="0.2">
      <c r="P954" s="7"/>
      <c r="Q954" s="7"/>
      <c r="R954" s="7"/>
      <c r="S954" s="7"/>
    </row>
    <row r="955" spans="16:19" x14ac:dyDescent="0.2">
      <c r="P955" s="7"/>
      <c r="Q955" s="7"/>
      <c r="R955" s="7"/>
      <c r="S955" s="7"/>
    </row>
    <row r="956" spans="16:19" x14ac:dyDescent="0.2">
      <c r="P956" s="7"/>
      <c r="Q956" s="7"/>
      <c r="R956" s="7"/>
      <c r="S956" s="7"/>
    </row>
    <row r="957" spans="16:19" x14ac:dyDescent="0.2">
      <c r="P957" s="7"/>
      <c r="Q957" s="7"/>
      <c r="R957" s="7"/>
      <c r="S957" s="7"/>
    </row>
    <row r="958" spans="16:19" x14ac:dyDescent="0.2">
      <c r="P958" s="7"/>
      <c r="Q958" s="7"/>
      <c r="R958" s="7"/>
      <c r="S958" s="7"/>
    </row>
    <row r="959" spans="16:19" x14ac:dyDescent="0.2">
      <c r="P959" s="7"/>
      <c r="Q959" s="7"/>
      <c r="R959" s="7"/>
      <c r="S959" s="7"/>
    </row>
    <row r="960" spans="16:19" x14ac:dyDescent="0.2">
      <c r="P960" s="7"/>
      <c r="Q960" s="7"/>
      <c r="R960" s="7"/>
      <c r="S960" s="7"/>
    </row>
    <row r="961" spans="16:19" x14ac:dyDescent="0.2">
      <c r="P961" s="7"/>
      <c r="Q961" s="7"/>
      <c r="R961" s="7"/>
      <c r="S961" s="7"/>
    </row>
    <row r="962" spans="16:19" x14ac:dyDescent="0.2">
      <c r="P962" s="7"/>
      <c r="Q962" s="7"/>
      <c r="R962" s="7"/>
      <c r="S962" s="7"/>
    </row>
    <row r="963" spans="16:19" x14ac:dyDescent="0.2">
      <c r="P963" s="7"/>
      <c r="Q963" s="7"/>
      <c r="R963" s="7"/>
      <c r="S963" s="7"/>
    </row>
    <row r="964" spans="16:19" x14ac:dyDescent="0.2">
      <c r="P964" s="7"/>
      <c r="Q964" s="7"/>
      <c r="R964" s="7"/>
      <c r="S964" s="7"/>
    </row>
    <row r="965" spans="16:19" x14ac:dyDescent="0.2">
      <c r="P965" s="7"/>
      <c r="Q965" s="7"/>
      <c r="R965" s="7"/>
      <c r="S965" s="7"/>
    </row>
    <row r="966" spans="16:19" x14ac:dyDescent="0.2">
      <c r="P966" s="7"/>
      <c r="Q966" s="7"/>
      <c r="R966" s="7"/>
      <c r="S966" s="7"/>
    </row>
    <row r="967" spans="16:19" x14ac:dyDescent="0.2">
      <c r="P967" s="7"/>
      <c r="Q967" s="7"/>
      <c r="R967" s="7"/>
      <c r="S967" s="7"/>
    </row>
    <row r="968" spans="16:19" x14ac:dyDescent="0.2">
      <c r="P968" s="7"/>
      <c r="Q968" s="7"/>
      <c r="R968" s="7"/>
      <c r="S968" s="7"/>
    </row>
    <row r="969" spans="16:19" x14ac:dyDescent="0.2">
      <c r="P969" s="7"/>
      <c r="Q969" s="7"/>
      <c r="R969" s="7"/>
      <c r="S969" s="7"/>
    </row>
    <row r="970" spans="16:19" x14ac:dyDescent="0.2">
      <c r="P970" s="7"/>
      <c r="Q970" s="7"/>
      <c r="R970" s="7"/>
      <c r="S970" s="7"/>
    </row>
    <row r="971" spans="16:19" x14ac:dyDescent="0.2">
      <c r="P971" s="7"/>
      <c r="Q971" s="7"/>
      <c r="R971" s="7"/>
      <c r="S971" s="7"/>
    </row>
    <row r="972" spans="16:19" x14ac:dyDescent="0.2">
      <c r="P972" s="7"/>
      <c r="Q972" s="7"/>
      <c r="R972" s="7"/>
      <c r="S972" s="7"/>
    </row>
    <row r="973" spans="16:19" x14ac:dyDescent="0.2">
      <c r="P973" s="7"/>
      <c r="Q973" s="7"/>
      <c r="R973" s="7"/>
      <c r="S973" s="7"/>
    </row>
    <row r="974" spans="16:19" x14ac:dyDescent="0.2">
      <c r="P974" s="7"/>
      <c r="Q974" s="7"/>
      <c r="R974" s="7"/>
      <c r="S974" s="7"/>
    </row>
    <row r="975" spans="16:19" x14ac:dyDescent="0.2">
      <c r="P975" s="7"/>
      <c r="Q975" s="7"/>
      <c r="R975" s="7"/>
      <c r="S975" s="7"/>
    </row>
    <row r="976" spans="16:19" x14ac:dyDescent="0.2">
      <c r="P976" s="7"/>
      <c r="Q976" s="7"/>
      <c r="R976" s="7"/>
      <c r="S976" s="7"/>
    </row>
    <row r="977" spans="16:19" x14ac:dyDescent="0.2">
      <c r="P977" s="7"/>
      <c r="Q977" s="7"/>
      <c r="R977" s="7"/>
      <c r="S977" s="7"/>
    </row>
    <row r="978" spans="16:19" x14ac:dyDescent="0.2">
      <c r="P978" s="7"/>
      <c r="Q978" s="7"/>
      <c r="R978" s="7"/>
      <c r="S978" s="7"/>
    </row>
    <row r="979" spans="16:19" x14ac:dyDescent="0.2">
      <c r="P979" s="7"/>
      <c r="Q979" s="7"/>
      <c r="R979" s="7"/>
      <c r="S979" s="7"/>
    </row>
    <row r="980" spans="16:19" x14ac:dyDescent="0.2">
      <c r="P980" s="7"/>
      <c r="Q980" s="7"/>
      <c r="R980" s="7"/>
      <c r="S980" s="7"/>
    </row>
    <row r="981" spans="16:19" x14ac:dyDescent="0.2">
      <c r="P981" s="7"/>
      <c r="Q981" s="7"/>
      <c r="R981" s="7"/>
      <c r="S981" s="7"/>
    </row>
    <row r="982" spans="16:19" x14ac:dyDescent="0.2">
      <c r="P982" s="7"/>
      <c r="Q982" s="7"/>
      <c r="R982" s="7"/>
      <c r="S982" s="7"/>
    </row>
    <row r="983" spans="16:19" x14ac:dyDescent="0.2">
      <c r="P983" s="7"/>
      <c r="Q983" s="7"/>
      <c r="R983" s="7"/>
      <c r="S983" s="7"/>
    </row>
    <row r="984" spans="16:19" x14ac:dyDescent="0.2">
      <c r="P984" s="7"/>
      <c r="Q984" s="7"/>
      <c r="R984" s="7"/>
      <c r="S984" s="7"/>
    </row>
    <row r="985" spans="16:19" x14ac:dyDescent="0.2">
      <c r="P985" s="7"/>
      <c r="Q985" s="7"/>
      <c r="R985" s="7"/>
      <c r="S985" s="7"/>
    </row>
    <row r="986" spans="16:19" x14ac:dyDescent="0.2">
      <c r="P986" s="7"/>
      <c r="Q986" s="7"/>
      <c r="R986" s="7"/>
      <c r="S986" s="7"/>
    </row>
    <row r="987" spans="16:19" x14ac:dyDescent="0.2">
      <c r="P987" s="7"/>
      <c r="Q987" s="7"/>
      <c r="R987" s="7"/>
      <c r="S987" s="7"/>
    </row>
    <row r="988" spans="16:19" x14ac:dyDescent="0.2">
      <c r="P988" s="7"/>
      <c r="Q988" s="7"/>
      <c r="R988" s="7"/>
      <c r="S988" s="7"/>
    </row>
    <row r="989" spans="16:19" x14ac:dyDescent="0.2">
      <c r="P989" s="7"/>
      <c r="Q989" s="7"/>
      <c r="R989" s="7"/>
      <c r="S989" s="7"/>
    </row>
    <row r="990" spans="16:19" x14ac:dyDescent="0.2">
      <c r="P990" s="7"/>
      <c r="Q990" s="7"/>
      <c r="R990" s="7"/>
      <c r="S990" s="7"/>
    </row>
    <row r="991" spans="16:19" x14ac:dyDescent="0.2">
      <c r="P991" s="7"/>
      <c r="Q991" s="7"/>
      <c r="R991" s="7"/>
      <c r="S991" s="7"/>
    </row>
    <row r="992" spans="16:19" x14ac:dyDescent="0.2">
      <c r="P992" s="7"/>
      <c r="Q992" s="7"/>
      <c r="R992" s="7"/>
      <c r="S992" s="7"/>
    </row>
    <row r="993" spans="16:19" x14ac:dyDescent="0.2">
      <c r="P993" s="7"/>
      <c r="Q993" s="7"/>
      <c r="R993" s="7"/>
      <c r="S993" s="7"/>
    </row>
    <row r="994" spans="16:19" x14ac:dyDescent="0.2">
      <c r="P994" s="7"/>
      <c r="Q994" s="7"/>
      <c r="R994" s="7"/>
      <c r="S994" s="7"/>
    </row>
    <row r="995" spans="16:19" x14ac:dyDescent="0.2">
      <c r="P995" s="7"/>
      <c r="Q995" s="7"/>
      <c r="R995" s="7"/>
      <c r="S995" s="7"/>
    </row>
    <row r="996" spans="16:19" x14ac:dyDescent="0.2">
      <c r="P996" s="7"/>
      <c r="Q996" s="7"/>
      <c r="R996" s="7"/>
      <c r="S996" s="7"/>
    </row>
    <row r="997" spans="16:19" x14ac:dyDescent="0.2">
      <c r="P997" s="7"/>
      <c r="Q997" s="7"/>
      <c r="R997" s="7"/>
      <c r="S997" s="7"/>
    </row>
    <row r="998" spans="16:19" x14ac:dyDescent="0.2">
      <c r="P998" s="7"/>
      <c r="Q998" s="7"/>
      <c r="R998" s="7"/>
      <c r="S998" s="7"/>
    </row>
    <row r="999" spans="16:19" x14ac:dyDescent="0.2">
      <c r="P999" s="7"/>
      <c r="Q999" s="7"/>
      <c r="R999" s="7"/>
      <c r="S999" s="7"/>
    </row>
    <row r="1000" spans="16:19" x14ac:dyDescent="0.2">
      <c r="P1000" s="7"/>
      <c r="Q1000" s="7"/>
      <c r="R1000" s="7"/>
      <c r="S1000" s="7"/>
    </row>
    <row r="1001" spans="16:19" x14ac:dyDescent="0.2">
      <c r="P1001" s="7"/>
      <c r="Q1001" s="7"/>
      <c r="R1001" s="7"/>
      <c r="S1001" s="7"/>
    </row>
    <row r="1002" spans="16:19" x14ac:dyDescent="0.2">
      <c r="P1002" s="7"/>
      <c r="Q1002" s="7"/>
      <c r="R1002" s="7"/>
      <c r="S1002" s="7"/>
    </row>
    <row r="1003" spans="16:19" x14ac:dyDescent="0.2">
      <c r="P1003" s="7"/>
      <c r="Q1003" s="7"/>
      <c r="R1003" s="7"/>
      <c r="S1003" s="7"/>
    </row>
    <row r="1004" spans="16:19" x14ac:dyDescent="0.2">
      <c r="P1004" s="7"/>
      <c r="Q1004" s="7"/>
      <c r="R1004" s="7"/>
      <c r="S1004" s="7"/>
    </row>
    <row r="1005" spans="16:19" x14ac:dyDescent="0.2">
      <c r="P1005" s="7"/>
      <c r="Q1005" s="7"/>
      <c r="R1005" s="7"/>
      <c r="S1005" s="7"/>
    </row>
    <row r="1006" spans="16:19" x14ac:dyDescent="0.2">
      <c r="P1006" s="7"/>
      <c r="Q1006" s="7"/>
      <c r="R1006" s="7"/>
      <c r="S1006" s="7"/>
    </row>
    <row r="1007" spans="16:19" x14ac:dyDescent="0.2">
      <c r="P1007" s="7"/>
      <c r="Q1007" s="7"/>
      <c r="R1007" s="7"/>
      <c r="S1007" s="7"/>
    </row>
    <row r="1008" spans="16:19" x14ac:dyDescent="0.2">
      <c r="P1008" s="7"/>
      <c r="Q1008" s="7"/>
      <c r="R1008" s="7"/>
      <c r="S1008" s="7"/>
    </row>
    <row r="1009" spans="16:19" x14ac:dyDescent="0.2">
      <c r="P1009" s="7"/>
      <c r="Q1009" s="7"/>
      <c r="R1009" s="7"/>
      <c r="S1009" s="7"/>
    </row>
    <row r="1010" spans="16:19" x14ac:dyDescent="0.2">
      <c r="P1010" s="7"/>
      <c r="Q1010" s="7"/>
      <c r="R1010" s="7"/>
      <c r="S1010" s="7"/>
    </row>
    <row r="1011" spans="16:19" x14ac:dyDescent="0.2">
      <c r="P1011" s="7"/>
      <c r="Q1011" s="7"/>
      <c r="R1011" s="7"/>
      <c r="S1011" s="7"/>
    </row>
    <row r="1012" spans="16:19" x14ac:dyDescent="0.2">
      <c r="P1012" s="7"/>
      <c r="Q1012" s="7"/>
      <c r="R1012" s="7"/>
      <c r="S1012" s="7"/>
    </row>
    <row r="1013" spans="16:19" x14ac:dyDescent="0.2">
      <c r="P1013" s="7"/>
      <c r="Q1013" s="7"/>
      <c r="R1013" s="7"/>
      <c r="S1013" s="7"/>
    </row>
    <row r="1014" spans="16:19" x14ac:dyDescent="0.2">
      <c r="P1014" s="7"/>
      <c r="Q1014" s="7"/>
      <c r="R1014" s="7"/>
      <c r="S1014" s="7"/>
    </row>
    <row r="1015" spans="16:19" x14ac:dyDescent="0.2">
      <c r="P1015" s="7"/>
      <c r="Q1015" s="7"/>
      <c r="R1015" s="7"/>
      <c r="S1015" s="7"/>
    </row>
    <row r="1016" spans="16:19" x14ac:dyDescent="0.2">
      <c r="P1016" s="7"/>
      <c r="Q1016" s="7"/>
      <c r="R1016" s="7"/>
      <c r="S1016" s="7"/>
    </row>
    <row r="1017" spans="16:19" x14ac:dyDescent="0.2">
      <c r="P1017" s="7"/>
      <c r="Q1017" s="7"/>
      <c r="R1017" s="7"/>
      <c r="S1017" s="7"/>
    </row>
    <row r="1018" spans="16:19" x14ac:dyDescent="0.2">
      <c r="P1018" s="7"/>
      <c r="Q1018" s="7"/>
      <c r="R1018" s="7"/>
      <c r="S1018" s="7"/>
    </row>
    <row r="1019" spans="16:19" x14ac:dyDescent="0.2">
      <c r="P1019" s="7"/>
      <c r="Q1019" s="7"/>
      <c r="R1019" s="7"/>
      <c r="S1019" s="7"/>
    </row>
    <row r="1020" spans="16:19" x14ac:dyDescent="0.2">
      <c r="P1020" s="7"/>
      <c r="Q1020" s="7"/>
      <c r="R1020" s="7"/>
      <c r="S1020" s="7"/>
    </row>
    <row r="1021" spans="16:19" x14ac:dyDescent="0.2">
      <c r="P1021" s="7"/>
      <c r="Q1021" s="7"/>
      <c r="R1021" s="7"/>
      <c r="S1021" s="7"/>
    </row>
    <row r="1022" spans="16:19" x14ac:dyDescent="0.2">
      <c r="P1022" s="7"/>
      <c r="Q1022" s="7"/>
      <c r="R1022" s="7"/>
      <c r="S1022" s="7"/>
    </row>
    <row r="1023" spans="16:19" x14ac:dyDescent="0.2">
      <c r="P1023" s="7"/>
      <c r="Q1023" s="7"/>
      <c r="R1023" s="7"/>
      <c r="S1023" s="7"/>
    </row>
    <row r="1024" spans="16:19" x14ac:dyDescent="0.2">
      <c r="P1024" s="7"/>
      <c r="Q1024" s="7"/>
      <c r="R1024" s="7"/>
      <c r="S1024" s="7"/>
    </row>
    <row r="1025" spans="16:19" x14ac:dyDescent="0.2">
      <c r="P1025" s="7"/>
      <c r="Q1025" s="7"/>
      <c r="R1025" s="7"/>
      <c r="S1025" s="7"/>
    </row>
    <row r="1026" spans="16:19" x14ac:dyDescent="0.2">
      <c r="P1026" s="7"/>
      <c r="Q1026" s="7"/>
      <c r="R1026" s="7"/>
      <c r="S1026" s="7"/>
    </row>
    <row r="1027" spans="16:19" x14ac:dyDescent="0.2">
      <c r="P1027" s="7"/>
      <c r="Q1027" s="7"/>
      <c r="R1027" s="7"/>
      <c r="S1027" s="7"/>
    </row>
    <row r="1028" spans="16:19" x14ac:dyDescent="0.2">
      <c r="P1028" s="7"/>
      <c r="Q1028" s="7"/>
      <c r="R1028" s="7"/>
      <c r="S1028" s="7"/>
    </row>
    <row r="1029" spans="16:19" x14ac:dyDescent="0.2">
      <c r="P1029" s="7"/>
      <c r="Q1029" s="7"/>
      <c r="R1029" s="7"/>
      <c r="S1029" s="7"/>
    </row>
    <row r="1030" spans="16:19" x14ac:dyDescent="0.2">
      <c r="P1030" s="7"/>
      <c r="Q1030" s="7"/>
      <c r="R1030" s="7"/>
      <c r="S1030" s="7"/>
    </row>
    <row r="1031" spans="16:19" x14ac:dyDescent="0.2">
      <c r="P1031" s="7"/>
      <c r="Q1031" s="7"/>
      <c r="R1031" s="7"/>
      <c r="S1031" s="7"/>
    </row>
    <row r="1032" spans="16:19" x14ac:dyDescent="0.2">
      <c r="P1032" s="7"/>
      <c r="Q1032" s="7"/>
      <c r="R1032" s="7"/>
      <c r="S1032" s="7"/>
    </row>
    <row r="1033" spans="16:19" x14ac:dyDescent="0.2">
      <c r="P1033" s="7"/>
      <c r="Q1033" s="7"/>
      <c r="R1033" s="7"/>
      <c r="S1033" s="7"/>
    </row>
    <row r="1034" spans="16:19" x14ac:dyDescent="0.2">
      <c r="P1034" s="7"/>
      <c r="Q1034" s="7"/>
      <c r="R1034" s="7"/>
      <c r="S1034" s="7"/>
    </row>
    <row r="1035" spans="16:19" x14ac:dyDescent="0.2">
      <c r="P1035" s="7"/>
      <c r="Q1035" s="7"/>
      <c r="R1035" s="7"/>
      <c r="S1035" s="7"/>
    </row>
    <row r="1036" spans="16:19" x14ac:dyDescent="0.2">
      <c r="P1036" s="7"/>
      <c r="Q1036" s="7"/>
      <c r="R1036" s="7"/>
      <c r="S1036" s="7"/>
    </row>
    <row r="1037" spans="16:19" x14ac:dyDescent="0.2">
      <c r="P1037" s="7"/>
      <c r="Q1037" s="7"/>
      <c r="R1037" s="7"/>
      <c r="S1037" s="7"/>
    </row>
    <row r="1038" spans="16:19" x14ac:dyDescent="0.2">
      <c r="P1038" s="7"/>
      <c r="Q1038" s="7"/>
      <c r="R1038" s="7"/>
      <c r="S1038" s="7"/>
    </row>
    <row r="1039" spans="16:19" x14ac:dyDescent="0.2">
      <c r="P1039" s="7"/>
      <c r="Q1039" s="7"/>
      <c r="R1039" s="7"/>
      <c r="S1039" s="7"/>
    </row>
    <row r="1040" spans="16:19" x14ac:dyDescent="0.2">
      <c r="P1040" s="7"/>
      <c r="Q1040" s="7"/>
      <c r="R1040" s="7"/>
      <c r="S1040" s="7"/>
    </row>
    <row r="1041" spans="16:19" x14ac:dyDescent="0.2">
      <c r="P1041" s="7"/>
      <c r="Q1041" s="7"/>
      <c r="R1041" s="7"/>
      <c r="S1041" s="7"/>
    </row>
    <row r="1042" spans="16:19" x14ac:dyDescent="0.2">
      <c r="P1042" s="7"/>
      <c r="Q1042" s="7"/>
      <c r="R1042" s="7"/>
      <c r="S1042" s="7"/>
    </row>
    <row r="1043" spans="16:19" x14ac:dyDescent="0.2">
      <c r="P1043" s="7"/>
      <c r="Q1043" s="7"/>
      <c r="R1043" s="7"/>
      <c r="S1043" s="7"/>
    </row>
    <row r="1044" spans="16:19" x14ac:dyDescent="0.2">
      <c r="P1044" s="7"/>
      <c r="Q1044" s="7"/>
      <c r="R1044" s="7"/>
      <c r="S1044" s="7"/>
    </row>
    <row r="1045" spans="16:19" x14ac:dyDescent="0.2">
      <c r="P1045" s="7"/>
      <c r="Q1045" s="7"/>
      <c r="R1045" s="7"/>
      <c r="S1045" s="7"/>
    </row>
    <row r="1046" spans="16:19" x14ac:dyDescent="0.2">
      <c r="P1046" s="7"/>
      <c r="Q1046" s="7"/>
      <c r="R1046" s="7"/>
      <c r="S1046" s="7"/>
    </row>
    <row r="1047" spans="16:19" x14ac:dyDescent="0.2">
      <c r="P1047" s="7"/>
      <c r="Q1047" s="7"/>
      <c r="R1047" s="7"/>
      <c r="S1047" s="7"/>
    </row>
    <row r="1048" spans="16:19" x14ac:dyDescent="0.2">
      <c r="P1048" s="7"/>
      <c r="Q1048" s="7"/>
      <c r="R1048" s="7"/>
      <c r="S1048" s="7"/>
    </row>
    <row r="1049" spans="16:19" x14ac:dyDescent="0.2">
      <c r="P1049" s="7"/>
      <c r="Q1049" s="7"/>
      <c r="R1049" s="7"/>
      <c r="S1049" s="7"/>
    </row>
    <row r="1050" spans="16:19" x14ac:dyDescent="0.2">
      <c r="P1050" s="7"/>
      <c r="Q1050" s="7"/>
      <c r="R1050" s="7"/>
      <c r="S1050" s="7"/>
    </row>
    <row r="1051" spans="16:19" x14ac:dyDescent="0.2">
      <c r="P1051" s="7"/>
      <c r="Q1051" s="7"/>
      <c r="R1051" s="7"/>
      <c r="S1051" s="7"/>
    </row>
    <row r="1052" spans="16:19" x14ac:dyDescent="0.2">
      <c r="P1052" s="7"/>
      <c r="Q1052" s="7"/>
      <c r="R1052" s="7"/>
      <c r="S1052" s="7"/>
    </row>
    <row r="1053" spans="16:19" x14ac:dyDescent="0.2">
      <c r="P1053" s="7"/>
      <c r="Q1053" s="7"/>
      <c r="R1053" s="7"/>
      <c r="S1053" s="7"/>
    </row>
    <row r="1054" spans="16:19" x14ac:dyDescent="0.2">
      <c r="P1054" s="7"/>
      <c r="Q1054" s="7"/>
      <c r="R1054" s="7"/>
      <c r="S1054" s="7"/>
    </row>
    <row r="1055" spans="16:19" x14ac:dyDescent="0.2">
      <c r="P1055" s="7"/>
      <c r="Q1055" s="7"/>
      <c r="R1055" s="7"/>
      <c r="S1055" s="7"/>
    </row>
    <row r="1056" spans="16:19" x14ac:dyDescent="0.2">
      <c r="P1056" s="7"/>
      <c r="Q1056" s="7"/>
      <c r="R1056" s="7"/>
      <c r="S1056" s="7"/>
    </row>
    <row r="1057" spans="16:19" x14ac:dyDescent="0.2">
      <c r="P1057" s="7"/>
      <c r="Q1057" s="7"/>
      <c r="R1057" s="7"/>
      <c r="S1057" s="7"/>
    </row>
    <row r="1058" spans="16:19" x14ac:dyDescent="0.2">
      <c r="P1058" s="7"/>
      <c r="Q1058" s="7"/>
      <c r="R1058" s="7"/>
      <c r="S1058" s="7"/>
    </row>
    <row r="1059" spans="16:19" x14ac:dyDescent="0.2">
      <c r="P1059" s="7"/>
      <c r="Q1059" s="7"/>
      <c r="R1059" s="7"/>
      <c r="S1059" s="7"/>
    </row>
    <row r="1060" spans="16:19" x14ac:dyDescent="0.2">
      <c r="P1060" s="7"/>
      <c r="Q1060" s="7"/>
      <c r="R1060" s="7"/>
      <c r="S1060" s="7"/>
    </row>
    <row r="1061" spans="16:19" x14ac:dyDescent="0.2">
      <c r="P1061" s="7"/>
      <c r="Q1061" s="7"/>
      <c r="R1061" s="7"/>
      <c r="S1061" s="7"/>
    </row>
    <row r="1062" spans="16:19" x14ac:dyDescent="0.2">
      <c r="P1062" s="7"/>
      <c r="Q1062" s="7"/>
      <c r="R1062" s="7"/>
      <c r="S1062" s="7"/>
    </row>
    <row r="1063" spans="16:19" x14ac:dyDescent="0.2">
      <c r="P1063" s="7"/>
      <c r="Q1063" s="7"/>
      <c r="R1063" s="7"/>
      <c r="S1063" s="7"/>
    </row>
    <row r="1064" spans="16:19" x14ac:dyDescent="0.2">
      <c r="P1064" s="7"/>
      <c r="Q1064" s="7"/>
      <c r="R1064" s="7"/>
      <c r="S1064" s="7"/>
    </row>
    <row r="1065" spans="16:19" x14ac:dyDescent="0.2">
      <c r="P1065" s="7"/>
      <c r="Q1065" s="7"/>
      <c r="R1065" s="7"/>
      <c r="S1065" s="7"/>
    </row>
    <row r="1066" spans="16:19" x14ac:dyDescent="0.2">
      <c r="P1066" s="7"/>
      <c r="Q1066" s="7"/>
      <c r="R1066" s="7"/>
      <c r="S1066" s="7"/>
    </row>
    <row r="1067" spans="16:19" x14ac:dyDescent="0.2">
      <c r="P1067" s="7"/>
      <c r="Q1067" s="7"/>
      <c r="R1067" s="7"/>
      <c r="S1067" s="7"/>
    </row>
    <row r="1068" spans="16:19" x14ac:dyDescent="0.2">
      <c r="P1068" s="7"/>
      <c r="Q1068" s="7"/>
      <c r="R1068" s="7"/>
      <c r="S1068" s="7"/>
    </row>
    <row r="1069" spans="16:19" x14ac:dyDescent="0.2">
      <c r="P1069" s="7"/>
      <c r="Q1069" s="7"/>
      <c r="R1069" s="7"/>
      <c r="S1069" s="7"/>
    </row>
    <row r="1070" spans="16:19" x14ac:dyDescent="0.2">
      <c r="P1070" s="7"/>
      <c r="Q1070" s="7"/>
      <c r="R1070" s="7"/>
      <c r="S1070" s="7"/>
    </row>
    <row r="1071" spans="16:19" x14ac:dyDescent="0.2">
      <c r="P1071" s="7"/>
      <c r="Q1071" s="7"/>
      <c r="R1071" s="7"/>
      <c r="S1071" s="7"/>
    </row>
    <row r="1072" spans="16:19" x14ac:dyDescent="0.2">
      <c r="P1072" s="7"/>
      <c r="Q1072" s="7"/>
      <c r="R1072" s="7"/>
      <c r="S1072" s="7"/>
    </row>
    <row r="1073" spans="16:19" x14ac:dyDescent="0.2">
      <c r="P1073" s="7"/>
      <c r="Q1073" s="7"/>
      <c r="R1073" s="7"/>
      <c r="S1073" s="7"/>
    </row>
    <row r="1074" spans="16:19" x14ac:dyDescent="0.2">
      <c r="P1074" s="7"/>
      <c r="Q1074" s="7"/>
      <c r="R1074" s="7"/>
      <c r="S1074" s="7"/>
    </row>
    <row r="1075" spans="16:19" x14ac:dyDescent="0.2">
      <c r="P1075" s="7"/>
      <c r="Q1075" s="7"/>
      <c r="R1075" s="7"/>
      <c r="S1075" s="7"/>
    </row>
    <row r="1076" spans="16:19" x14ac:dyDescent="0.2">
      <c r="P1076" s="7"/>
      <c r="Q1076" s="7"/>
      <c r="R1076" s="7"/>
      <c r="S1076" s="7"/>
    </row>
    <row r="1077" spans="16:19" x14ac:dyDescent="0.2">
      <c r="P1077" s="7"/>
      <c r="Q1077" s="7"/>
      <c r="R1077" s="7"/>
      <c r="S1077" s="7"/>
    </row>
    <row r="1078" spans="16:19" x14ac:dyDescent="0.2">
      <c r="P1078" s="7"/>
      <c r="Q1078" s="7"/>
      <c r="R1078" s="7"/>
      <c r="S1078" s="7"/>
    </row>
    <row r="1079" spans="16:19" x14ac:dyDescent="0.2">
      <c r="P1079" s="7"/>
      <c r="Q1079" s="7"/>
      <c r="R1079" s="7"/>
      <c r="S1079" s="7"/>
    </row>
    <row r="1080" spans="16:19" x14ac:dyDescent="0.2">
      <c r="P1080" s="7"/>
      <c r="Q1080" s="7"/>
      <c r="R1080" s="7"/>
      <c r="S1080" s="7"/>
    </row>
    <row r="1081" spans="16:19" x14ac:dyDescent="0.2">
      <c r="P1081" s="7"/>
      <c r="Q1081" s="7"/>
      <c r="R1081" s="7"/>
      <c r="S1081" s="7"/>
    </row>
    <row r="1082" spans="16:19" x14ac:dyDescent="0.2">
      <c r="P1082" s="7"/>
      <c r="Q1082" s="7"/>
      <c r="R1082" s="7"/>
      <c r="S1082" s="7"/>
    </row>
    <row r="1083" spans="16:19" x14ac:dyDescent="0.2">
      <c r="P1083" s="7"/>
      <c r="Q1083" s="7"/>
      <c r="R1083" s="7"/>
      <c r="S1083" s="7"/>
    </row>
    <row r="1084" spans="16:19" x14ac:dyDescent="0.2">
      <c r="P1084" s="7"/>
      <c r="Q1084" s="7"/>
      <c r="R1084" s="7"/>
      <c r="S1084" s="7"/>
    </row>
    <row r="1085" spans="16:19" x14ac:dyDescent="0.2">
      <c r="P1085" s="7"/>
      <c r="Q1085" s="7"/>
      <c r="R1085" s="7"/>
      <c r="S1085" s="7"/>
    </row>
    <row r="1086" spans="16:19" x14ac:dyDescent="0.2">
      <c r="P1086" s="7"/>
      <c r="Q1086" s="7"/>
      <c r="R1086" s="7"/>
      <c r="S1086" s="7"/>
    </row>
    <row r="1087" spans="16:19" x14ac:dyDescent="0.2">
      <c r="P1087" s="7"/>
      <c r="Q1087" s="7"/>
      <c r="R1087" s="7"/>
      <c r="S1087" s="7"/>
    </row>
    <row r="1088" spans="16:19" x14ac:dyDescent="0.2">
      <c r="P1088" s="7"/>
      <c r="Q1088" s="7"/>
      <c r="R1088" s="7"/>
      <c r="S1088" s="7"/>
    </row>
    <row r="1089" spans="16:19" x14ac:dyDescent="0.2">
      <c r="P1089" s="7"/>
      <c r="Q1089" s="7"/>
      <c r="R1089" s="7"/>
      <c r="S1089" s="7"/>
    </row>
    <row r="1090" spans="16:19" x14ac:dyDescent="0.2">
      <c r="P1090" s="7"/>
      <c r="Q1090" s="7"/>
      <c r="R1090" s="7"/>
      <c r="S1090" s="7"/>
    </row>
    <row r="1091" spans="16:19" x14ac:dyDescent="0.2">
      <c r="P1091" s="7"/>
      <c r="Q1091" s="7"/>
      <c r="R1091" s="7"/>
      <c r="S1091" s="7"/>
    </row>
    <row r="1092" spans="16:19" x14ac:dyDescent="0.2">
      <c r="P1092" s="7"/>
      <c r="Q1092" s="7"/>
      <c r="R1092" s="7"/>
      <c r="S1092" s="7"/>
    </row>
    <row r="1093" spans="16:19" x14ac:dyDescent="0.2">
      <c r="P1093" s="7"/>
      <c r="Q1093" s="7"/>
      <c r="R1093" s="7"/>
      <c r="S1093" s="7"/>
    </row>
    <row r="1094" spans="16:19" x14ac:dyDescent="0.2">
      <c r="P1094" s="7"/>
      <c r="Q1094" s="7"/>
      <c r="R1094" s="7"/>
      <c r="S1094" s="7"/>
    </row>
    <row r="1095" spans="16:19" x14ac:dyDescent="0.2">
      <c r="P1095" s="7"/>
      <c r="Q1095" s="7"/>
      <c r="R1095" s="7"/>
      <c r="S1095" s="7"/>
    </row>
    <row r="1096" spans="16:19" x14ac:dyDescent="0.2">
      <c r="P1096" s="7"/>
      <c r="Q1096" s="7"/>
      <c r="R1096" s="7"/>
      <c r="S1096" s="7"/>
    </row>
    <row r="1097" spans="16:19" x14ac:dyDescent="0.2">
      <c r="P1097" s="7"/>
      <c r="Q1097" s="7"/>
      <c r="R1097" s="7"/>
      <c r="S1097" s="7"/>
    </row>
    <row r="1098" spans="16:19" x14ac:dyDescent="0.2">
      <c r="P1098" s="7"/>
      <c r="Q1098" s="7"/>
      <c r="R1098" s="7"/>
      <c r="S1098" s="7"/>
    </row>
    <row r="1099" spans="16:19" x14ac:dyDescent="0.2">
      <c r="P1099" s="7"/>
      <c r="Q1099" s="7"/>
      <c r="R1099" s="7"/>
      <c r="S1099" s="7"/>
    </row>
    <row r="1100" spans="16:19" x14ac:dyDescent="0.2">
      <c r="P1100" s="7"/>
      <c r="Q1100" s="7"/>
      <c r="R1100" s="7"/>
      <c r="S1100" s="7"/>
    </row>
    <row r="1101" spans="16:19" x14ac:dyDescent="0.2">
      <c r="P1101" s="7"/>
      <c r="Q1101" s="7"/>
      <c r="R1101" s="7"/>
      <c r="S1101" s="7"/>
    </row>
    <row r="1102" spans="16:19" x14ac:dyDescent="0.2">
      <c r="P1102" s="7"/>
      <c r="Q1102" s="7"/>
      <c r="R1102" s="7"/>
      <c r="S1102" s="7"/>
    </row>
    <row r="1103" spans="16:19" x14ac:dyDescent="0.2">
      <c r="P1103" s="7"/>
      <c r="Q1103" s="7"/>
      <c r="R1103" s="7"/>
      <c r="S1103" s="7"/>
    </row>
    <row r="1104" spans="16:19" x14ac:dyDescent="0.2">
      <c r="P1104" s="7"/>
      <c r="Q1104" s="7"/>
      <c r="R1104" s="7"/>
      <c r="S1104" s="7"/>
    </row>
    <row r="1105" spans="16:19" x14ac:dyDescent="0.2">
      <c r="P1105" s="7"/>
      <c r="Q1105" s="7"/>
      <c r="R1105" s="7"/>
      <c r="S1105" s="7"/>
    </row>
    <row r="1106" spans="16:19" x14ac:dyDescent="0.2">
      <c r="P1106" s="7"/>
      <c r="Q1106" s="7"/>
      <c r="R1106" s="7"/>
      <c r="S1106" s="7"/>
    </row>
    <row r="1107" spans="16:19" x14ac:dyDescent="0.2">
      <c r="P1107" s="7"/>
      <c r="Q1107" s="7"/>
      <c r="R1107" s="7"/>
      <c r="S1107" s="7"/>
    </row>
    <row r="1108" spans="16:19" x14ac:dyDescent="0.2">
      <c r="P1108" s="7"/>
      <c r="Q1108" s="7"/>
      <c r="R1108" s="7"/>
      <c r="S1108" s="7"/>
    </row>
    <row r="1109" spans="16:19" x14ac:dyDescent="0.2">
      <c r="P1109" s="7"/>
      <c r="Q1109" s="7"/>
      <c r="R1109" s="7"/>
      <c r="S1109" s="7"/>
    </row>
    <row r="1110" spans="16:19" x14ac:dyDescent="0.2">
      <c r="P1110" s="7"/>
      <c r="Q1110" s="7"/>
      <c r="R1110" s="7"/>
      <c r="S1110" s="7"/>
    </row>
    <row r="1111" spans="16:19" x14ac:dyDescent="0.2">
      <c r="P1111" s="7"/>
      <c r="Q1111" s="7"/>
      <c r="R1111" s="7"/>
      <c r="S1111" s="7"/>
    </row>
    <row r="1112" spans="16:19" x14ac:dyDescent="0.2">
      <c r="P1112" s="7"/>
      <c r="Q1112" s="7"/>
      <c r="R1112" s="7"/>
      <c r="S1112" s="7"/>
    </row>
    <row r="1113" spans="16:19" x14ac:dyDescent="0.2">
      <c r="P1113" s="7"/>
      <c r="Q1113" s="7"/>
      <c r="R1113" s="7"/>
      <c r="S1113" s="7"/>
    </row>
    <row r="1114" spans="16:19" x14ac:dyDescent="0.2">
      <c r="P1114" s="7"/>
      <c r="Q1114" s="7"/>
      <c r="R1114" s="7"/>
      <c r="S1114" s="7"/>
    </row>
    <row r="1115" spans="16:19" x14ac:dyDescent="0.2">
      <c r="P1115" s="7"/>
      <c r="Q1115" s="7"/>
      <c r="R1115" s="7"/>
      <c r="S1115" s="7"/>
    </row>
    <row r="1116" spans="16:19" x14ac:dyDescent="0.2">
      <c r="P1116" s="7"/>
      <c r="Q1116" s="7"/>
      <c r="R1116" s="7"/>
      <c r="S1116" s="7"/>
    </row>
    <row r="1117" spans="16:19" x14ac:dyDescent="0.2">
      <c r="P1117" s="7"/>
      <c r="Q1117" s="7"/>
      <c r="R1117" s="7"/>
      <c r="S1117" s="7"/>
    </row>
    <row r="1118" spans="16:19" x14ac:dyDescent="0.2">
      <c r="P1118" s="7"/>
      <c r="Q1118" s="7"/>
      <c r="R1118" s="7"/>
      <c r="S1118" s="7"/>
    </row>
    <row r="1119" spans="16:19" x14ac:dyDescent="0.2">
      <c r="P1119" s="7"/>
      <c r="Q1119" s="7"/>
      <c r="R1119" s="7"/>
      <c r="S1119" s="7"/>
    </row>
    <row r="1120" spans="16:19" x14ac:dyDescent="0.2">
      <c r="P1120" s="7"/>
      <c r="Q1120" s="7"/>
      <c r="R1120" s="7"/>
      <c r="S1120" s="7"/>
    </row>
    <row r="1121" spans="16:19" x14ac:dyDescent="0.2">
      <c r="P1121" s="7"/>
      <c r="Q1121" s="7"/>
      <c r="R1121" s="7"/>
      <c r="S1121" s="7"/>
    </row>
    <row r="1122" spans="16:19" x14ac:dyDescent="0.2">
      <c r="P1122" s="7"/>
      <c r="Q1122" s="7"/>
      <c r="R1122" s="7"/>
      <c r="S1122" s="7"/>
    </row>
    <row r="1123" spans="16:19" x14ac:dyDescent="0.2">
      <c r="P1123" s="7"/>
      <c r="Q1123" s="7"/>
      <c r="R1123" s="7"/>
      <c r="S1123" s="7"/>
    </row>
    <row r="1124" spans="16:19" x14ac:dyDescent="0.2">
      <c r="P1124" s="7"/>
      <c r="Q1124" s="7"/>
      <c r="R1124" s="7"/>
      <c r="S1124" s="7"/>
    </row>
    <row r="1125" spans="16:19" x14ac:dyDescent="0.2">
      <c r="P1125" s="7"/>
      <c r="Q1125" s="7"/>
      <c r="R1125" s="7"/>
      <c r="S1125" s="7"/>
    </row>
    <row r="1126" spans="16:19" x14ac:dyDescent="0.2">
      <c r="P1126" s="7"/>
      <c r="Q1126" s="7"/>
      <c r="R1126" s="7"/>
      <c r="S1126" s="7"/>
    </row>
    <row r="1127" spans="16:19" x14ac:dyDescent="0.2">
      <c r="P1127" s="7"/>
      <c r="Q1127" s="7"/>
      <c r="R1127" s="7"/>
      <c r="S1127" s="7"/>
    </row>
    <row r="1128" spans="16:19" x14ac:dyDescent="0.2">
      <c r="P1128" s="7"/>
      <c r="Q1128" s="7"/>
      <c r="R1128" s="7"/>
      <c r="S1128" s="7"/>
    </row>
    <row r="1129" spans="16:19" x14ac:dyDescent="0.2">
      <c r="P1129" s="7"/>
      <c r="Q1129" s="7"/>
      <c r="R1129" s="7"/>
      <c r="S1129" s="7"/>
    </row>
    <row r="1130" spans="16:19" x14ac:dyDescent="0.2">
      <c r="P1130" s="7"/>
      <c r="Q1130" s="7"/>
      <c r="R1130" s="7"/>
      <c r="S1130" s="7"/>
    </row>
    <row r="1131" spans="16:19" x14ac:dyDescent="0.2">
      <c r="P1131" s="7"/>
      <c r="Q1131" s="7"/>
      <c r="R1131" s="7"/>
      <c r="S1131" s="7"/>
    </row>
    <row r="1132" spans="16:19" x14ac:dyDescent="0.2">
      <c r="P1132" s="7"/>
      <c r="Q1132" s="7"/>
      <c r="R1132" s="7"/>
      <c r="S1132" s="7"/>
    </row>
    <row r="1133" spans="16:19" x14ac:dyDescent="0.2">
      <c r="P1133" s="7"/>
      <c r="Q1133" s="7"/>
      <c r="R1133" s="7"/>
      <c r="S1133" s="7"/>
    </row>
    <row r="1134" spans="16:19" x14ac:dyDescent="0.2">
      <c r="P1134" s="7"/>
      <c r="Q1134" s="7"/>
      <c r="R1134" s="7"/>
      <c r="S1134" s="7"/>
    </row>
    <row r="1135" spans="16:19" x14ac:dyDescent="0.2">
      <c r="P1135" s="7"/>
      <c r="Q1135" s="7"/>
      <c r="R1135" s="7"/>
      <c r="S1135" s="7"/>
    </row>
    <row r="1136" spans="16:19" x14ac:dyDescent="0.2">
      <c r="P1136" s="7"/>
      <c r="Q1136" s="7"/>
      <c r="R1136" s="7"/>
      <c r="S1136" s="7"/>
    </row>
    <row r="1137" spans="16:19" x14ac:dyDescent="0.2">
      <c r="P1137" s="7"/>
      <c r="Q1137" s="7"/>
      <c r="R1137" s="7"/>
      <c r="S1137" s="7"/>
    </row>
    <row r="1138" spans="16:19" x14ac:dyDescent="0.2">
      <c r="P1138" s="7"/>
      <c r="Q1138" s="7"/>
      <c r="R1138" s="7"/>
      <c r="S1138" s="7"/>
    </row>
    <row r="1139" spans="16:19" x14ac:dyDescent="0.2">
      <c r="P1139" s="7"/>
      <c r="Q1139" s="7"/>
      <c r="R1139" s="7"/>
      <c r="S1139" s="7"/>
    </row>
    <row r="1140" spans="16:19" x14ac:dyDescent="0.2">
      <c r="P1140" s="7"/>
      <c r="Q1140" s="7"/>
      <c r="R1140" s="7"/>
      <c r="S1140" s="7"/>
    </row>
    <row r="1141" spans="16:19" x14ac:dyDescent="0.2">
      <c r="P1141" s="7"/>
      <c r="Q1141" s="7"/>
      <c r="R1141" s="7"/>
      <c r="S1141" s="7"/>
    </row>
    <row r="1142" spans="16:19" x14ac:dyDescent="0.2">
      <c r="P1142" s="7"/>
      <c r="Q1142" s="7"/>
      <c r="R1142" s="7"/>
      <c r="S1142" s="7"/>
    </row>
    <row r="1143" spans="16:19" x14ac:dyDescent="0.2">
      <c r="P1143" s="7"/>
      <c r="Q1143" s="7"/>
      <c r="R1143" s="7"/>
      <c r="S1143" s="7"/>
    </row>
    <row r="1144" spans="16:19" x14ac:dyDescent="0.2">
      <c r="P1144" s="7"/>
      <c r="Q1144" s="7"/>
      <c r="R1144" s="7"/>
      <c r="S1144" s="7"/>
    </row>
    <row r="1145" spans="16:19" x14ac:dyDescent="0.2">
      <c r="P1145" s="7"/>
      <c r="Q1145" s="7"/>
      <c r="R1145" s="7"/>
      <c r="S1145" s="7"/>
    </row>
    <row r="1146" spans="16:19" x14ac:dyDescent="0.2">
      <c r="P1146" s="7"/>
      <c r="Q1146" s="7"/>
      <c r="R1146" s="7"/>
      <c r="S1146" s="7"/>
    </row>
    <row r="1147" spans="16:19" x14ac:dyDescent="0.2">
      <c r="P1147" s="7"/>
      <c r="Q1147" s="7"/>
      <c r="R1147" s="7"/>
      <c r="S1147" s="7"/>
    </row>
    <row r="1148" spans="16:19" x14ac:dyDescent="0.2">
      <c r="P1148" s="7"/>
      <c r="Q1148" s="7"/>
      <c r="R1148" s="7"/>
      <c r="S1148" s="7"/>
    </row>
    <row r="1149" spans="16:19" x14ac:dyDescent="0.2">
      <c r="P1149" s="7"/>
      <c r="Q1149" s="7"/>
      <c r="R1149" s="7"/>
      <c r="S1149" s="7"/>
    </row>
    <row r="1150" spans="16:19" x14ac:dyDescent="0.2">
      <c r="P1150" s="7"/>
      <c r="Q1150" s="7"/>
      <c r="R1150" s="7"/>
      <c r="S1150" s="7"/>
    </row>
    <row r="1151" spans="16:19" x14ac:dyDescent="0.2">
      <c r="P1151" s="7"/>
      <c r="Q1151" s="7"/>
      <c r="R1151" s="7"/>
      <c r="S1151" s="7"/>
    </row>
    <row r="1152" spans="16:19" x14ac:dyDescent="0.2">
      <c r="P1152" s="7"/>
      <c r="Q1152" s="7"/>
      <c r="R1152" s="7"/>
      <c r="S1152" s="7"/>
    </row>
    <row r="1153" spans="16:19" x14ac:dyDescent="0.2">
      <c r="P1153" s="7"/>
      <c r="Q1153" s="7"/>
      <c r="R1153" s="7"/>
      <c r="S1153" s="7"/>
    </row>
    <row r="1154" spans="16:19" x14ac:dyDescent="0.2">
      <c r="P1154" s="7"/>
      <c r="Q1154" s="7"/>
      <c r="R1154" s="7"/>
      <c r="S1154" s="7"/>
    </row>
    <row r="1155" spans="16:19" x14ac:dyDescent="0.2">
      <c r="P1155" s="7"/>
      <c r="Q1155" s="7"/>
      <c r="R1155" s="7"/>
      <c r="S1155" s="7"/>
    </row>
    <row r="1156" spans="16:19" x14ac:dyDescent="0.2">
      <c r="P1156" s="7"/>
      <c r="Q1156" s="7"/>
      <c r="R1156" s="7"/>
      <c r="S1156" s="7"/>
    </row>
    <row r="1157" spans="16:19" x14ac:dyDescent="0.2">
      <c r="P1157" s="7"/>
      <c r="Q1157" s="7"/>
      <c r="R1157" s="7"/>
      <c r="S1157" s="7"/>
    </row>
    <row r="1158" spans="16:19" x14ac:dyDescent="0.2">
      <c r="P1158" s="7"/>
      <c r="Q1158" s="7"/>
      <c r="R1158" s="7"/>
      <c r="S1158" s="7"/>
    </row>
    <row r="1159" spans="16:19" x14ac:dyDescent="0.2">
      <c r="P1159" s="7"/>
      <c r="Q1159" s="7"/>
      <c r="R1159" s="7"/>
      <c r="S1159" s="7"/>
    </row>
    <row r="1160" spans="16:19" x14ac:dyDescent="0.2">
      <c r="P1160" s="7"/>
      <c r="Q1160" s="7"/>
      <c r="R1160" s="7"/>
      <c r="S1160" s="7"/>
    </row>
    <row r="1161" spans="16:19" x14ac:dyDescent="0.2">
      <c r="P1161" s="7"/>
      <c r="Q1161" s="7"/>
      <c r="R1161" s="7"/>
      <c r="S1161" s="7"/>
    </row>
    <row r="1162" spans="16:19" x14ac:dyDescent="0.2">
      <c r="P1162" s="7"/>
      <c r="Q1162" s="7"/>
      <c r="R1162" s="7"/>
      <c r="S1162" s="7"/>
    </row>
    <row r="1163" spans="16:19" x14ac:dyDescent="0.2">
      <c r="P1163" s="7"/>
      <c r="Q1163" s="7"/>
      <c r="R1163" s="7"/>
      <c r="S1163" s="7"/>
    </row>
    <row r="1164" spans="16:19" x14ac:dyDescent="0.2">
      <c r="P1164" s="7"/>
      <c r="Q1164" s="7"/>
      <c r="R1164" s="7"/>
      <c r="S1164" s="7"/>
    </row>
    <row r="1165" spans="16:19" x14ac:dyDescent="0.2">
      <c r="P1165" s="7"/>
      <c r="Q1165" s="7"/>
      <c r="R1165" s="7"/>
      <c r="S1165" s="7"/>
    </row>
    <row r="1166" spans="16:19" x14ac:dyDescent="0.2">
      <c r="P1166" s="7"/>
      <c r="Q1166" s="7"/>
      <c r="R1166" s="7"/>
      <c r="S1166" s="7"/>
    </row>
    <row r="1167" spans="16:19" x14ac:dyDescent="0.2">
      <c r="P1167" s="7"/>
      <c r="Q1167" s="7"/>
      <c r="R1167" s="7"/>
      <c r="S1167" s="7"/>
    </row>
    <row r="1168" spans="16:19" x14ac:dyDescent="0.2">
      <c r="P1168" s="7"/>
      <c r="Q1168" s="7"/>
      <c r="R1168" s="7"/>
      <c r="S1168" s="7"/>
    </row>
    <row r="1169" spans="16:19" x14ac:dyDescent="0.2">
      <c r="P1169" s="7"/>
      <c r="Q1169" s="7"/>
      <c r="R1169" s="7"/>
      <c r="S1169" s="7"/>
    </row>
    <row r="1170" spans="16:19" x14ac:dyDescent="0.2">
      <c r="P1170" s="7"/>
      <c r="Q1170" s="7"/>
      <c r="R1170" s="7"/>
      <c r="S1170" s="7"/>
    </row>
    <row r="1171" spans="16:19" x14ac:dyDescent="0.2">
      <c r="P1171" s="7"/>
      <c r="Q1171" s="7"/>
      <c r="R1171" s="7"/>
      <c r="S1171" s="7"/>
    </row>
    <row r="1172" spans="16:19" x14ac:dyDescent="0.2">
      <c r="P1172" s="7"/>
      <c r="Q1172" s="7"/>
      <c r="R1172" s="7"/>
      <c r="S1172" s="7"/>
    </row>
    <row r="1173" spans="16:19" x14ac:dyDescent="0.2">
      <c r="P1173" s="7"/>
      <c r="Q1173" s="7"/>
      <c r="R1173" s="7"/>
      <c r="S1173" s="7"/>
    </row>
    <row r="1174" spans="16:19" x14ac:dyDescent="0.2">
      <c r="P1174" s="7"/>
      <c r="Q1174" s="7"/>
      <c r="R1174" s="7"/>
      <c r="S1174" s="7"/>
    </row>
    <row r="1175" spans="16:19" x14ac:dyDescent="0.2">
      <c r="P1175" s="7"/>
      <c r="Q1175" s="7"/>
      <c r="R1175" s="7"/>
      <c r="S1175" s="7"/>
    </row>
    <row r="1176" spans="16:19" x14ac:dyDescent="0.2">
      <c r="P1176" s="7"/>
      <c r="Q1176" s="7"/>
      <c r="R1176" s="7"/>
      <c r="S1176" s="7"/>
    </row>
    <row r="1177" spans="16:19" x14ac:dyDescent="0.2">
      <c r="P1177" s="7"/>
      <c r="Q1177" s="7"/>
      <c r="R1177" s="7"/>
      <c r="S1177" s="7"/>
    </row>
    <row r="1178" spans="16:19" x14ac:dyDescent="0.2">
      <c r="P1178" s="7"/>
      <c r="Q1178" s="7"/>
      <c r="R1178" s="7"/>
      <c r="S1178" s="7"/>
    </row>
    <row r="1179" spans="16:19" x14ac:dyDescent="0.2">
      <c r="P1179" s="7"/>
      <c r="Q1179" s="7"/>
      <c r="R1179" s="7"/>
      <c r="S1179" s="7"/>
    </row>
    <row r="1180" spans="16:19" x14ac:dyDescent="0.2">
      <c r="P1180" s="7"/>
      <c r="Q1180" s="7"/>
      <c r="R1180" s="7"/>
      <c r="S1180" s="7"/>
    </row>
    <row r="1181" spans="16:19" x14ac:dyDescent="0.2">
      <c r="P1181" s="7"/>
      <c r="Q1181" s="7"/>
      <c r="R1181" s="7"/>
      <c r="S1181" s="7"/>
    </row>
    <row r="1182" spans="16:19" x14ac:dyDescent="0.2">
      <c r="P1182" s="7"/>
      <c r="Q1182" s="7"/>
      <c r="R1182" s="7"/>
      <c r="S1182" s="7"/>
    </row>
    <row r="1183" spans="16:19" x14ac:dyDescent="0.2">
      <c r="P1183" s="7"/>
      <c r="Q1183" s="7"/>
      <c r="R1183" s="7"/>
      <c r="S1183" s="7"/>
    </row>
    <row r="1184" spans="16:19" x14ac:dyDescent="0.2">
      <c r="P1184" s="7"/>
      <c r="Q1184" s="7"/>
      <c r="R1184" s="7"/>
      <c r="S1184" s="7"/>
    </row>
    <row r="1185" spans="16:19" x14ac:dyDescent="0.2">
      <c r="P1185" s="7"/>
      <c r="Q1185" s="7"/>
      <c r="R1185" s="7"/>
      <c r="S1185" s="7"/>
    </row>
    <row r="1186" spans="16:19" x14ac:dyDescent="0.2">
      <c r="P1186" s="7"/>
      <c r="Q1186" s="7"/>
      <c r="R1186" s="7"/>
      <c r="S1186" s="7"/>
    </row>
    <row r="1187" spans="16:19" x14ac:dyDescent="0.2">
      <c r="P1187" s="7"/>
      <c r="Q1187" s="7"/>
      <c r="R1187" s="7"/>
      <c r="S1187" s="7"/>
    </row>
    <row r="1188" spans="16:19" x14ac:dyDescent="0.2">
      <c r="P1188" s="7"/>
      <c r="Q1188" s="7"/>
      <c r="R1188" s="7"/>
      <c r="S1188" s="7"/>
    </row>
    <row r="1189" spans="16:19" x14ac:dyDescent="0.2">
      <c r="P1189" s="7"/>
      <c r="Q1189" s="7"/>
      <c r="R1189" s="7"/>
      <c r="S1189" s="7"/>
    </row>
    <row r="1190" spans="16:19" x14ac:dyDescent="0.2">
      <c r="P1190" s="7"/>
      <c r="Q1190" s="7"/>
      <c r="R1190" s="7"/>
      <c r="S1190" s="7"/>
    </row>
    <row r="1191" spans="16:19" x14ac:dyDescent="0.2">
      <c r="P1191" s="7"/>
      <c r="Q1191" s="7"/>
      <c r="R1191" s="7"/>
      <c r="S1191" s="7"/>
    </row>
    <row r="1192" spans="16:19" x14ac:dyDescent="0.2">
      <c r="P1192" s="7"/>
      <c r="Q1192" s="7"/>
      <c r="R1192" s="7"/>
      <c r="S1192" s="7"/>
    </row>
    <row r="1193" spans="16:19" x14ac:dyDescent="0.2">
      <c r="P1193" s="7"/>
      <c r="Q1193" s="7"/>
      <c r="R1193" s="7"/>
      <c r="S1193" s="7"/>
    </row>
    <row r="1194" spans="16:19" x14ac:dyDescent="0.2">
      <c r="P1194" s="7"/>
      <c r="Q1194" s="7"/>
      <c r="R1194" s="7"/>
      <c r="S1194" s="7"/>
    </row>
    <row r="1195" spans="16:19" x14ac:dyDescent="0.2">
      <c r="P1195" s="7"/>
      <c r="Q1195" s="7"/>
      <c r="R1195" s="7"/>
      <c r="S1195" s="7"/>
    </row>
    <row r="1196" spans="16:19" x14ac:dyDescent="0.2">
      <c r="P1196" s="7"/>
      <c r="Q1196" s="7"/>
      <c r="R1196" s="7"/>
      <c r="S1196" s="7"/>
    </row>
    <row r="1197" spans="16:19" x14ac:dyDescent="0.2">
      <c r="P1197" s="7"/>
      <c r="Q1197" s="7"/>
      <c r="R1197" s="7"/>
      <c r="S1197" s="7"/>
    </row>
    <row r="1198" spans="16:19" x14ac:dyDescent="0.2">
      <c r="P1198" s="7"/>
      <c r="Q1198" s="7"/>
      <c r="R1198" s="7"/>
      <c r="S1198" s="7"/>
    </row>
    <row r="1199" spans="16:19" x14ac:dyDescent="0.2">
      <c r="P1199" s="7"/>
      <c r="Q1199" s="7"/>
      <c r="R1199" s="7"/>
      <c r="S1199" s="7"/>
    </row>
    <row r="1200" spans="16:19" x14ac:dyDescent="0.2">
      <c r="P1200" s="7"/>
      <c r="Q1200" s="7"/>
      <c r="R1200" s="7"/>
      <c r="S1200" s="7"/>
    </row>
    <row r="1201" spans="16:19" x14ac:dyDescent="0.2">
      <c r="P1201" s="7"/>
      <c r="Q1201" s="7"/>
      <c r="R1201" s="7"/>
      <c r="S1201" s="7"/>
    </row>
    <row r="1202" spans="16:19" x14ac:dyDescent="0.2">
      <c r="P1202" s="7"/>
      <c r="Q1202" s="7"/>
      <c r="R1202" s="7"/>
      <c r="S1202" s="7"/>
    </row>
    <row r="1203" spans="16:19" x14ac:dyDescent="0.2">
      <c r="P1203" s="7"/>
      <c r="Q1203" s="7"/>
      <c r="R1203" s="7"/>
      <c r="S1203" s="7"/>
    </row>
    <row r="1204" spans="16:19" x14ac:dyDescent="0.2">
      <c r="P1204" s="7"/>
      <c r="Q1204" s="7"/>
      <c r="R1204" s="7"/>
      <c r="S1204" s="7"/>
    </row>
    <row r="1205" spans="16:19" x14ac:dyDescent="0.2">
      <c r="P1205" s="7"/>
      <c r="Q1205" s="7"/>
      <c r="R1205" s="7"/>
      <c r="S1205" s="7"/>
    </row>
    <row r="1206" spans="16:19" x14ac:dyDescent="0.2">
      <c r="P1206" s="7"/>
      <c r="Q1206" s="7"/>
      <c r="R1206" s="7"/>
      <c r="S1206" s="7"/>
    </row>
    <row r="1207" spans="16:19" x14ac:dyDescent="0.2">
      <c r="P1207" s="7"/>
      <c r="Q1207" s="7"/>
      <c r="R1207" s="7"/>
      <c r="S1207" s="7"/>
    </row>
  </sheetData>
  <mergeCells count="1">
    <mergeCell ref="Q9:S9"/>
  </mergeCells>
  <printOptions horizontalCentered="1"/>
  <pageMargins left="0.3" right="0.3" top="0.67" bottom="0.6" header="0.27" footer="0.22"/>
  <pageSetup scale="49" fitToHeight="0" orientation="landscape" r:id="rId1"/>
  <headerFooter alignWithMargins="0">
    <oddFooter>&amp;RPage &amp;P of &amp;N</oddFooter>
  </headerFooter>
  <rowBreaks count="10" manualBreakCount="10">
    <brk id="58" max="21" man="1"/>
    <brk id="109" max="21" man="1"/>
    <brk id="152" max="21" man="1"/>
    <brk id="202" max="21" man="1"/>
    <brk id="249" max="21" man="1"/>
    <brk id="299" max="21" man="1"/>
    <brk id="345" max="21" man="1"/>
    <brk id="551" max="21" man="1"/>
    <brk id="604" max="21" man="1"/>
    <brk id="65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5" zoomScaleNormal="85" zoomScaleSheetLayoutView="98" workbookViewId="0"/>
  </sheetViews>
  <sheetFormatPr defaultRowHeight="15" x14ac:dyDescent="0.25"/>
  <cols>
    <col min="1" max="1" width="9.140625" style="120"/>
    <col min="2" max="2" width="34.85546875" style="120" customWidth="1"/>
    <col min="3" max="4" width="18.5703125" style="120" customWidth="1"/>
    <col min="5" max="5" width="19.85546875" style="120" bestFit="1" customWidth="1"/>
    <col min="6" max="6" width="21.140625" style="120" bestFit="1" customWidth="1"/>
    <col min="7" max="7" width="1.7109375" style="120" customWidth="1"/>
    <col min="8" max="8" width="14.42578125" style="121" customWidth="1"/>
    <col min="9" max="9" width="9.85546875" style="120" bestFit="1" customWidth="1"/>
    <col min="10" max="10" width="9.85546875" style="120" customWidth="1"/>
    <col min="11" max="16384" width="9.140625" style="120"/>
  </cols>
  <sheetData>
    <row r="1" spans="1:8" x14ac:dyDescent="0.25">
      <c r="A1" s="119" t="s">
        <v>333</v>
      </c>
    </row>
    <row r="2" spans="1:8" x14ac:dyDescent="0.25">
      <c r="A2" s="119" t="s">
        <v>334</v>
      </c>
    </row>
    <row r="3" spans="1:8" x14ac:dyDescent="0.25">
      <c r="D3" s="122"/>
      <c r="E3" s="157" t="s">
        <v>335</v>
      </c>
      <c r="F3" s="157"/>
      <c r="G3" s="119"/>
    </row>
    <row r="4" spans="1:8" x14ac:dyDescent="0.25">
      <c r="C4" s="122" t="s">
        <v>336</v>
      </c>
      <c r="E4" s="123" t="s">
        <v>337</v>
      </c>
      <c r="F4" s="123" t="s">
        <v>338</v>
      </c>
      <c r="G4" s="124"/>
    </row>
    <row r="5" spans="1:8" x14ac:dyDescent="0.25">
      <c r="E5" s="125"/>
      <c r="F5" s="125"/>
      <c r="G5" s="125"/>
      <c r="H5" s="126"/>
    </row>
    <row r="6" spans="1:8" x14ac:dyDescent="0.25">
      <c r="B6" s="127" t="s">
        <v>339</v>
      </c>
      <c r="C6" s="128">
        <v>5260444223.6300001</v>
      </c>
      <c r="D6" s="128"/>
      <c r="E6" s="129">
        <v>3854477942.7515783</v>
      </c>
      <c r="F6" s="130">
        <v>1405966280.8784215</v>
      </c>
      <c r="G6" s="131"/>
    </row>
    <row r="9" spans="1:8" ht="29.25" x14ac:dyDescent="0.25">
      <c r="C9" s="122" t="s">
        <v>336</v>
      </c>
      <c r="D9" s="132" t="s">
        <v>340</v>
      </c>
      <c r="E9" s="123" t="s">
        <v>337</v>
      </c>
      <c r="F9" s="123" t="s">
        <v>338</v>
      </c>
      <c r="H9" s="123" t="s">
        <v>341</v>
      </c>
    </row>
    <row r="10" spans="1:8" x14ac:dyDescent="0.25">
      <c r="A10" s="133">
        <v>350.2</v>
      </c>
      <c r="B10" s="133" t="s">
        <v>198</v>
      </c>
      <c r="C10" s="131">
        <v>144659565.44</v>
      </c>
      <c r="D10" s="131">
        <f>'[6]Page 5.1'!AD556</f>
        <v>-16691</v>
      </c>
      <c r="E10" s="131">
        <v>-12229.973098749404</v>
      </c>
      <c r="F10" s="131">
        <v>-4461.0269012505951</v>
      </c>
      <c r="G10" s="131"/>
      <c r="H10" s="134">
        <v>-992.11663993526645</v>
      </c>
    </row>
    <row r="11" spans="1:8" x14ac:dyDescent="0.25">
      <c r="A11" s="120">
        <v>352</v>
      </c>
      <c r="B11" s="120" t="s">
        <v>25</v>
      </c>
      <c r="C11" s="131">
        <v>161875086.94999999</v>
      </c>
      <c r="D11" s="131">
        <f>'[6]Page 5.1'!AD557</f>
        <v>-10596</v>
      </c>
      <c r="E11" s="131">
        <v>-7763.99226854884</v>
      </c>
      <c r="F11" s="131">
        <v>-2832.0077314511595</v>
      </c>
      <c r="G11" s="131"/>
      <c r="H11" s="134">
        <v>-629.82852535822201</v>
      </c>
    </row>
    <row r="12" spans="1:8" x14ac:dyDescent="0.25">
      <c r="A12" s="120">
        <v>353</v>
      </c>
      <c r="B12" s="120" t="s">
        <v>200</v>
      </c>
      <c r="C12" s="131">
        <v>1889580072.73</v>
      </c>
      <c r="D12" s="131">
        <f>'[6]Page 5.1'!AD558</f>
        <v>-445942</v>
      </c>
      <c r="E12" s="131">
        <v>-326754.45830702217</v>
      </c>
      <c r="F12" s="131">
        <v>-119187.54169297783</v>
      </c>
      <c r="G12" s="131"/>
      <c r="H12" s="134">
        <v>-26506.888661315235</v>
      </c>
    </row>
    <row r="13" spans="1:8" x14ac:dyDescent="0.25">
      <c r="A13" s="120">
        <v>353.7</v>
      </c>
      <c r="B13" s="120" t="s">
        <v>202</v>
      </c>
      <c r="C13" s="131"/>
      <c r="D13" s="131">
        <f>'[6]Page 5.1'!AD559</f>
        <v>-582673</v>
      </c>
      <c r="E13" s="131">
        <v>-426941.17280975444</v>
      </c>
      <c r="F13" s="131">
        <v>-155731.82719024553</v>
      </c>
      <c r="G13" s="131"/>
      <c r="H13" s="134">
        <v>-34634.208791624325</v>
      </c>
    </row>
    <row r="14" spans="1:8" x14ac:dyDescent="0.25">
      <c r="A14" s="120">
        <v>354</v>
      </c>
      <c r="B14" s="120" t="s">
        <v>203</v>
      </c>
      <c r="C14" s="131">
        <v>1223124758.03</v>
      </c>
      <c r="D14" s="131">
        <f>'[6]Page 5.1'!AD560</f>
        <v>-125418</v>
      </c>
      <c r="E14" s="131">
        <v>-91897.355826430576</v>
      </c>
      <c r="F14" s="131">
        <v>-33520.644173569417</v>
      </c>
      <c r="G14" s="131"/>
      <c r="H14" s="134">
        <v>-7454.8729703074259</v>
      </c>
    </row>
    <row r="15" spans="1:8" x14ac:dyDescent="0.25">
      <c r="A15" s="120">
        <v>355</v>
      </c>
      <c r="B15" s="120" t="s">
        <v>205</v>
      </c>
      <c r="C15" s="131">
        <v>731547357.88999999</v>
      </c>
      <c r="D15" s="131">
        <f>'[6]Page 5.1'!AD561</f>
        <v>-163410</v>
      </c>
      <c r="E15" s="131">
        <v>-119735.18087991374</v>
      </c>
      <c r="F15" s="131">
        <v>-43674.819120086264</v>
      </c>
      <c r="G15" s="131"/>
      <c r="H15" s="134">
        <v>-9713.1256444683913</v>
      </c>
    </row>
    <row r="16" spans="1:8" x14ac:dyDescent="0.25">
      <c r="A16" s="120">
        <v>356</v>
      </c>
      <c r="B16" s="120" t="s">
        <v>207</v>
      </c>
      <c r="C16" s="131">
        <v>1087435404.46</v>
      </c>
      <c r="D16" s="131">
        <f>'[6]Page 5.1'!AD562</f>
        <v>-1198391</v>
      </c>
      <c r="E16" s="131">
        <v>-878095.36227807787</v>
      </c>
      <c r="F16" s="131">
        <v>-320295.63772192213</v>
      </c>
      <c r="G16" s="131"/>
      <c r="H16" s="134">
        <v>-71232.619510434612</v>
      </c>
    </row>
    <row r="17" spans="1:8" x14ac:dyDescent="0.25">
      <c r="A17" s="120">
        <v>357</v>
      </c>
      <c r="B17" s="120" t="s">
        <v>209</v>
      </c>
      <c r="C17" s="131">
        <v>3235729.73</v>
      </c>
      <c r="D17" s="131">
        <f>'[6]Page 5.1'!AD563</f>
        <v>-354</v>
      </c>
      <c r="E17" s="131">
        <v>-259.38592516669394</v>
      </c>
      <c r="F17" s="131">
        <v>-94.61407483330602</v>
      </c>
      <c r="G17" s="131"/>
      <c r="H17" s="134">
        <v>-21.04183635115238</v>
      </c>
    </row>
    <row r="18" spans="1:8" x14ac:dyDescent="0.25">
      <c r="A18" s="120">
        <v>358</v>
      </c>
      <c r="B18" s="120" t="s">
        <v>210</v>
      </c>
      <c r="C18" s="131">
        <v>7410861.2699999996</v>
      </c>
      <c r="D18" s="131">
        <f>'[6]Page 5.1'!AD564</f>
        <v>-1023</v>
      </c>
      <c r="E18" s="131">
        <v>-749.58136001561559</v>
      </c>
      <c r="F18" s="131">
        <v>-273.41863998438436</v>
      </c>
      <c r="G18" s="131"/>
      <c r="H18" s="134">
        <v>-60.807340641889503</v>
      </c>
    </row>
    <row r="19" spans="1:8" x14ac:dyDescent="0.25">
      <c r="A19" s="120">
        <v>359</v>
      </c>
      <c r="B19" s="120" t="s">
        <v>211</v>
      </c>
      <c r="C19" s="131">
        <v>11575387.130000001</v>
      </c>
      <c r="D19" s="131">
        <f>'[6]Page 5.1'!AD565</f>
        <v>-2007</v>
      </c>
      <c r="E19" s="131">
        <v>-1470.5863045467649</v>
      </c>
      <c r="F19" s="131">
        <v>-536.41369545323494</v>
      </c>
      <c r="G19" s="131"/>
      <c r="H19" s="134">
        <v>-119.29651287221137</v>
      </c>
    </row>
    <row r="20" spans="1:8" ht="15.75" thickBot="1" x14ac:dyDescent="0.3">
      <c r="C20" s="135">
        <f>SUM(C10:C19)</f>
        <v>5260444223.6300001</v>
      </c>
      <c r="D20" s="135">
        <f>SUM(D10:D19)</f>
        <v>-2546505</v>
      </c>
      <c r="E20" s="136">
        <v>-1865897.0490582262</v>
      </c>
      <c r="F20" s="135">
        <v>-680607.95094177383</v>
      </c>
      <c r="G20" s="137"/>
      <c r="H20" s="138">
        <v>-151364.80643330872</v>
      </c>
    </row>
    <row r="21" spans="1:8" ht="15.75" thickTop="1" x14ac:dyDescent="0.25"/>
    <row r="22" spans="1:8" ht="29.25" x14ac:dyDescent="0.25">
      <c r="C22" s="122" t="s">
        <v>336</v>
      </c>
      <c r="D22" s="132" t="s">
        <v>342</v>
      </c>
      <c r="E22" s="123" t="s">
        <v>337</v>
      </c>
      <c r="F22" s="123" t="s">
        <v>338</v>
      </c>
      <c r="H22" s="123" t="s">
        <v>341</v>
      </c>
    </row>
    <row r="23" spans="1:8" x14ac:dyDescent="0.25">
      <c r="A23" s="133">
        <v>350.2</v>
      </c>
      <c r="B23" s="133" t="s">
        <v>198</v>
      </c>
      <c r="C23" s="131">
        <v>144659565.44</v>
      </c>
      <c r="D23" s="131">
        <f>'[6]Page 5.1'!AP556</f>
        <v>19778.479999999981</v>
      </c>
      <c r="E23" s="131">
        <v>14492.258003364261</v>
      </c>
      <c r="F23" s="131">
        <v>5286.2219966357197</v>
      </c>
      <c r="G23" s="131"/>
      <c r="H23" s="134">
        <v>1175.637117046723</v>
      </c>
    </row>
    <row r="24" spans="1:8" x14ac:dyDescent="0.25">
      <c r="A24" s="120">
        <v>352</v>
      </c>
      <c r="B24" s="120" t="s">
        <v>25</v>
      </c>
      <c r="C24" s="131">
        <v>161875086.94999999</v>
      </c>
      <c r="D24" s="131">
        <f>'[6]Page 5.1'!AP557</f>
        <v>-16858.770000000019</v>
      </c>
      <c r="E24" s="131">
        <v>-12352.902976334773</v>
      </c>
      <c r="F24" s="131">
        <v>-4505.8670236652433</v>
      </c>
      <c r="G24" s="131"/>
      <c r="H24" s="134">
        <v>-1002.088924920106</v>
      </c>
    </row>
    <row r="25" spans="1:8" x14ac:dyDescent="0.25">
      <c r="A25" s="120">
        <v>353</v>
      </c>
      <c r="B25" s="120" t="s">
        <v>200</v>
      </c>
      <c r="C25" s="131">
        <v>1889580072.73</v>
      </c>
      <c r="D25" s="131">
        <f>'[6]Page 5.1'!AP558</f>
        <v>-292356.73000000045</v>
      </c>
      <c r="E25" s="131">
        <v>-214218.13810666517</v>
      </c>
      <c r="F25" s="131">
        <v>-78138.591893335266</v>
      </c>
      <c r="G25" s="131"/>
      <c r="H25" s="134">
        <v>-17377.747087056639</v>
      </c>
    </row>
    <row r="26" spans="1:8" x14ac:dyDescent="0.25">
      <c r="A26" s="120">
        <v>353.7</v>
      </c>
      <c r="B26" s="120" t="s">
        <v>202</v>
      </c>
      <c r="C26" s="131"/>
      <c r="D26" s="131">
        <f>'[6]Page 5.1'!AP559</f>
        <v>0</v>
      </c>
      <c r="E26" s="131">
        <v>0</v>
      </c>
      <c r="F26" s="131">
        <v>0</v>
      </c>
      <c r="G26" s="131"/>
      <c r="H26" s="134">
        <v>0</v>
      </c>
    </row>
    <row r="27" spans="1:8" x14ac:dyDescent="0.25">
      <c r="A27" s="120">
        <v>354</v>
      </c>
      <c r="B27" s="120" t="s">
        <v>203</v>
      </c>
      <c r="C27" s="131">
        <v>1223124758.03</v>
      </c>
      <c r="D27" s="131">
        <f>'[6]Page 5.1'!AP560</f>
        <v>-297564.19999999925</v>
      </c>
      <c r="E27" s="131">
        <v>-218033.80032058465</v>
      </c>
      <c r="F27" s="131">
        <v>-79530.399679414593</v>
      </c>
      <c r="G27" s="131"/>
      <c r="H27" s="134">
        <v>-17687.280227010058</v>
      </c>
    </row>
    <row r="28" spans="1:8" x14ac:dyDescent="0.25">
      <c r="A28" s="120">
        <v>355</v>
      </c>
      <c r="B28" s="120" t="s">
        <v>205</v>
      </c>
      <c r="C28" s="131">
        <v>731547357.88999999</v>
      </c>
      <c r="D28" s="131">
        <f>'[6]Page 5.1'!AP561</f>
        <v>60331.400000000373</v>
      </c>
      <c r="E28" s="131">
        <v>44206.542388706148</v>
      </c>
      <c r="F28" s="131">
        <v>16124.857611294219</v>
      </c>
      <c r="G28" s="131"/>
      <c r="H28" s="134">
        <v>3586.1114283500633</v>
      </c>
    </row>
    <row r="29" spans="1:8" x14ac:dyDescent="0.25">
      <c r="A29" s="120">
        <v>356</v>
      </c>
      <c r="B29" s="120" t="s">
        <v>207</v>
      </c>
      <c r="C29" s="131">
        <v>1087435404.46</v>
      </c>
      <c r="D29" s="131">
        <f>'[6]Page 5.1'!AP562</f>
        <v>-185045.39999999851</v>
      </c>
      <c r="E29" s="131">
        <v>-135588.05727921062</v>
      </c>
      <c r="F29" s="131">
        <v>-49457.342720787863</v>
      </c>
      <c r="G29" s="131"/>
      <c r="H29" s="134">
        <v>-10999.138486817799</v>
      </c>
    </row>
    <row r="30" spans="1:8" x14ac:dyDescent="0.25">
      <c r="A30" s="120">
        <v>357</v>
      </c>
      <c r="B30" s="120" t="s">
        <v>209</v>
      </c>
      <c r="C30" s="131">
        <v>3235729.73</v>
      </c>
      <c r="D30" s="131">
        <f>'[6]Page 5.1'!AP563</f>
        <v>99.680000000000291</v>
      </c>
      <c r="E30" s="131">
        <v>73.03838706388737</v>
      </c>
      <c r="F30" s="131">
        <v>26.641612936112914</v>
      </c>
      <c r="G30" s="131"/>
      <c r="H30" s="134">
        <v>5.9250006991041673</v>
      </c>
    </row>
    <row r="31" spans="1:8" x14ac:dyDescent="0.25">
      <c r="A31" s="120">
        <v>358</v>
      </c>
      <c r="B31" s="120" t="s">
        <v>210</v>
      </c>
      <c r="C31" s="131">
        <v>7410861.2699999996</v>
      </c>
      <c r="D31" s="131">
        <f>'[6]Page 5.1'!AP564</f>
        <v>-464.69999999999709</v>
      </c>
      <c r="E31" s="131">
        <v>-340.49898142644611</v>
      </c>
      <c r="F31" s="131">
        <v>-124.20101857355094</v>
      </c>
      <c r="G31" s="131"/>
      <c r="H31" s="134">
        <v>-27.621868227063416</v>
      </c>
    </row>
    <row r="32" spans="1:8" x14ac:dyDescent="0.25">
      <c r="A32" s="120">
        <v>359</v>
      </c>
      <c r="B32" s="120" t="s">
        <v>211</v>
      </c>
      <c r="C32" s="131">
        <v>11575387.130000001</v>
      </c>
      <c r="D32" s="131">
        <f>'[6]Page 5.1'!AP565</f>
        <v>619.10999999998603</v>
      </c>
      <c r="E32" s="131">
        <v>453.63960488685956</v>
      </c>
      <c r="F32" s="131">
        <v>165.47039511312647</v>
      </c>
      <c r="G32" s="131"/>
      <c r="H32" s="134">
        <v>36.800031930400159</v>
      </c>
    </row>
    <row r="33" spans="3:8" ht="15.75" thickBot="1" x14ac:dyDescent="0.3">
      <c r="C33" s="135">
        <f>SUM(C23:C32)</f>
        <v>5260444223.6300001</v>
      </c>
      <c r="D33" s="135">
        <f>SUM(D23:D32)</f>
        <v>-711461.12999999779</v>
      </c>
      <c r="E33" s="136">
        <v>-521307.9192802005</v>
      </c>
      <c r="F33" s="135">
        <v>-190153.21071979729</v>
      </c>
      <c r="G33" s="137"/>
      <c r="H33" s="138">
        <v>-42289.403016005374</v>
      </c>
    </row>
    <row r="34" spans="3:8" ht="15.75" thickTop="1" x14ac:dyDescent="0.25"/>
    <row r="35" spans="3:8" x14ac:dyDescent="0.25">
      <c r="D35" s="139" t="s">
        <v>343</v>
      </c>
      <c r="E35" s="140">
        <v>0</v>
      </c>
    </row>
    <row r="36" spans="3:8" x14ac:dyDescent="0.25">
      <c r="D36" s="141" t="s">
        <v>344</v>
      </c>
      <c r="E36" s="142">
        <v>0.22239647101368937</v>
      </c>
    </row>
  </sheetData>
  <mergeCells count="1">
    <mergeCell ref="E3:F3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Motion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2014-01-06T08:00:00+00:00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21CD08-79DA-49A0-B423-4093C42C1585}"/>
</file>

<file path=customXml/itemProps2.xml><?xml version="1.0" encoding="utf-8"?>
<ds:datastoreItem xmlns:ds="http://schemas.openxmlformats.org/officeDocument/2006/customXml" ds:itemID="{CAEBFAAD-98A7-489F-B708-3125B83F0741}"/>
</file>

<file path=customXml/itemProps3.xml><?xml version="1.0" encoding="utf-8"?>
<ds:datastoreItem xmlns:ds="http://schemas.openxmlformats.org/officeDocument/2006/customXml" ds:itemID="{515BE92E-0879-4F8D-8244-FCBBD834CBAA}"/>
</file>

<file path=customXml/itemProps4.xml><?xml version="1.0" encoding="utf-8"?>
<ds:datastoreItem xmlns:ds="http://schemas.openxmlformats.org/officeDocument/2006/customXml" ds:itemID="{38691A9B-ED6C-468C-A438-1C3AD2230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</vt:lpstr>
      <vt:lpstr>Transmission Plant</vt:lpstr>
      <vt:lpstr>Summary!Print_Area</vt:lpstr>
      <vt:lpstr>Summary!Print_Titles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Ipson, Kent</dc:creator>
  <cp:lastModifiedBy>P14726</cp:lastModifiedBy>
  <cp:lastPrinted>2014-01-06T23:17:01Z</cp:lastPrinted>
  <dcterms:created xsi:type="dcterms:W3CDTF">2014-01-03T19:51:08Z</dcterms:created>
  <dcterms:modified xsi:type="dcterms:W3CDTF">2014-01-06T23:17:59Z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