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45" windowWidth="19260" windowHeight="4605" activeTab="2"/>
  </bookViews>
  <sheets>
    <sheet name="UG-110877 Base" sheetId="7" r:id="rId1"/>
    <sheet name="UG-120437 Base" sheetId="10" r:id="rId2"/>
    <sheet name="PTD 2013 Deferral Calc" sheetId="1" r:id="rId3"/>
    <sheet name="GL Accounts" sheetId="8" r:id="rId4"/>
  </sheets>
  <definedNames>
    <definedName name="Fiscal_Period_Report" localSheetId="1">#REF!</definedName>
    <definedName name="Fiscal_Period_Report">'PTD 2013 Deferral Calc'!$A$1:$P$74</definedName>
    <definedName name="Monthly_Journal">'PTD 2013 Deferral Calc'!#REF!</definedName>
    <definedName name="_xlnm.Print_Area" localSheetId="3">'GL Accounts'!$A$1:$F$104</definedName>
    <definedName name="_xlnm.Print_Area" localSheetId="2">'PTD 2013 Deferral Calc'!$A$1:$P$113</definedName>
    <definedName name="_xlnm.Print_Titles" localSheetId="0">'UG-110877 Base'!$1:$3</definedName>
    <definedName name="Revenue_Run_Customers" localSheetId="2">#REF!</definedName>
    <definedName name="Revenue_Run_Customers" localSheetId="0">#REF!</definedName>
    <definedName name="Revenue_Run_Customers">#REF!</definedName>
    <definedName name="Revenue_Run_Therms" localSheetId="2">#REF!</definedName>
    <definedName name="Revenue_Run_Therms" localSheetId="0">#REF!</definedName>
    <definedName name="Revenue_Run_Therms">#REF!</definedName>
    <definedName name="WC_Unb_Calc" localSheetId="2">#REF!</definedName>
    <definedName name="WC_Unb_Calc" localSheetId="0">#REF!</definedName>
    <definedName name="WC_Unb_Calc">#REF!</definedName>
    <definedName name="Z_0FD22FF2_1019_47D8_B258_1BB68232F092_.wvu.PrintArea" localSheetId="2" hidden="1">'PTD 2013 Deferral Calc'!#REF!</definedName>
    <definedName name="Z_0FD22FF2_1019_47D8_B258_1BB68232F092_.wvu.Rows" localSheetId="2" hidden="1">'PTD 2013 Deferral Calc'!#REF!</definedName>
    <definedName name="Z_81D22F57_B9CC_4D89_903B_6E009051802B_.wvu.PrintArea" localSheetId="2" hidden="1">'PTD 2013 Deferral Calc'!#REF!</definedName>
    <definedName name="Z_81D22F57_B9CC_4D89_903B_6E009051802B_.wvu.Rows" localSheetId="2" hidden="1">'PTD 2013 Deferral Calc'!$39:$74</definedName>
    <definedName name="Z_A6955850_675F_4B7A_99D7_C52DA0B2D2D6_.wvu.PrintArea" localSheetId="2" hidden="1">'PTD 2013 Deferral Calc'!$A$1:$P$110</definedName>
    <definedName name="Z_A6955850_675F_4B7A_99D7_C52DA0B2D2D6_.wvu.PrintTitles" localSheetId="0" hidden="1">'UG-110877 Base'!$1:$3</definedName>
    <definedName name="Z_A6955850_675F_4B7A_99D7_C52DA0B2D2D6_.wvu.Rows" localSheetId="2" hidden="1">'PTD 2013 Deferral Calc'!$39:$74</definedName>
    <definedName name="Z_D4943E0B_60C6_4C0B_BD3A_F3B96E2421DB_.wvu.PrintArea" localSheetId="2" hidden="1">'PTD 2013 Deferral Calc'!$A$1:$P$74</definedName>
    <definedName name="Z_D4943E0B_60C6_4C0B_BD3A_F3B96E2421DB_.wvu.Rows" localSheetId="2" hidden="1">'PTD 2013 Deferral Calc'!#REF!</definedName>
  </definedNames>
  <calcPr calcId="125725" calcMode="manual"/>
  <customWorkbookViews>
    <customWorkbookView name="Annual Deferral 2012" guid="{A6955850-675F-4B7A-99D7-C52DA0B2D2D6}" maximized="1" xWindow="1" yWindow="1" windowWidth="1143" windowHeight="467" activeSheetId="1" showComments="commIndAndComment"/>
    <customWorkbookView name="Monthly Journal 2010 Test Year" guid="{81D22F57-B9CC-4D89-903B-6E009051802B}" maximized="1" xWindow="1" yWindow="1" windowWidth="1276" windowHeight="579" activeSheetId="1" showComments="commIndAndComment"/>
    <customWorkbookView name="Annual_Deferral" guid="{D4943E0B-60C6-4C0B-BD3A-F3B96E2421DB}" maximized="1" xWindow="1" yWindow="1" windowWidth="1276" windowHeight="579" activeSheetId="1"/>
    <customWorkbookView name="Monthly Journal Entry" guid="{0FD22FF2-1019-47D8-B258-1BB68232F092}" maximized="1" xWindow="1" yWindow="1" windowWidth="1276" windowHeight="579" activeSheetId="1"/>
  </customWorkbookViews>
</workbook>
</file>

<file path=xl/calcChain.xml><?xml version="1.0" encoding="utf-8"?>
<calcChain xmlns="http://schemas.openxmlformats.org/spreadsheetml/2006/main">
  <c r="H54" i="8"/>
  <c r="H53"/>
  <c r="H52"/>
  <c r="Q67" i="10"/>
  <c r="P67"/>
  <c r="O67"/>
  <c r="N67"/>
  <c r="M67"/>
  <c r="L67"/>
  <c r="K67"/>
  <c r="J67"/>
  <c r="I67"/>
  <c r="H67"/>
  <c r="G67"/>
  <c r="F67"/>
  <c r="R66"/>
  <c r="R65"/>
  <c r="R64"/>
  <c r="R63"/>
  <c r="R67" s="1"/>
  <c r="Q53"/>
  <c r="O53"/>
  <c r="P53" s="1"/>
  <c r="M53"/>
  <c r="N53" s="1"/>
  <c r="J53"/>
  <c r="K53" s="1"/>
  <c r="G53"/>
  <c r="H53" s="1"/>
  <c r="Q52"/>
  <c r="P52"/>
  <c r="O52"/>
  <c r="M52"/>
  <c r="N52" s="1"/>
  <c r="J52"/>
  <c r="K52" s="1"/>
  <c r="G52"/>
  <c r="H52" s="1"/>
  <c r="Q51"/>
  <c r="O51"/>
  <c r="P51" s="1"/>
  <c r="M51"/>
  <c r="N51" s="1"/>
  <c r="J51"/>
  <c r="K51" s="1"/>
  <c r="G51"/>
  <c r="H51" s="1"/>
  <c r="Q49"/>
  <c r="Q58" s="1"/>
  <c r="P49"/>
  <c r="P57" s="1"/>
  <c r="O49"/>
  <c r="O58" s="1"/>
  <c r="N49"/>
  <c r="N57" s="1"/>
  <c r="M49"/>
  <c r="M58" s="1"/>
  <c r="L49"/>
  <c r="L57" s="1"/>
  <c r="K49"/>
  <c r="J49"/>
  <c r="J57" s="1"/>
  <c r="I49"/>
  <c r="I58" s="1"/>
  <c r="H49"/>
  <c r="H57" s="1"/>
  <c r="G49"/>
  <c r="G58" s="1"/>
  <c r="F49"/>
  <c r="F57" s="1"/>
  <c r="R48"/>
  <c r="R47"/>
  <c r="R43"/>
  <c r="G25"/>
  <c r="G27" s="1"/>
  <c r="R19"/>
  <c r="Q19"/>
  <c r="P19"/>
  <c r="O19"/>
  <c r="N19"/>
  <c r="M19"/>
  <c r="L19"/>
  <c r="K19"/>
  <c r="J19"/>
  <c r="I19"/>
  <c r="H19"/>
  <c r="G19"/>
  <c r="F19"/>
  <c r="E15"/>
  <c r="R12"/>
  <c r="Q12"/>
  <c r="P12"/>
  <c r="O12"/>
  <c r="N12"/>
  <c r="M12"/>
  <c r="L12"/>
  <c r="K12"/>
  <c r="J12"/>
  <c r="I12"/>
  <c r="H12"/>
  <c r="G12"/>
  <c r="F12"/>
  <c r="R11"/>
  <c r="Q11"/>
  <c r="P11"/>
  <c r="O11"/>
  <c r="N11"/>
  <c r="M11"/>
  <c r="L11"/>
  <c r="K11"/>
  <c r="J11"/>
  <c r="I11"/>
  <c r="H11"/>
  <c r="G11"/>
  <c r="F11"/>
  <c r="R10"/>
  <c r="Q10"/>
  <c r="P10"/>
  <c r="O10"/>
  <c r="N10"/>
  <c r="M10"/>
  <c r="L10"/>
  <c r="K10"/>
  <c r="J10"/>
  <c r="I10"/>
  <c r="H10"/>
  <c r="G10"/>
  <c r="P23" i="1"/>
  <c r="P22"/>
  <c r="P17"/>
  <c r="P111"/>
  <c r="O111"/>
  <c r="O113" s="1"/>
  <c r="N111"/>
  <c r="M111"/>
  <c r="M113" s="1"/>
  <c r="L18" s="1"/>
  <c r="L111"/>
  <c r="K111"/>
  <c r="K113" s="1"/>
  <c r="I111"/>
  <c r="I113" s="1"/>
  <c r="H111"/>
  <c r="G111"/>
  <c r="G113" s="1"/>
  <c r="F111"/>
  <c r="E111"/>
  <c r="E113" s="1"/>
  <c r="D111"/>
  <c r="J110"/>
  <c r="J109"/>
  <c r="J111" s="1"/>
  <c r="J113" s="1"/>
  <c r="J17" s="1"/>
  <c r="O104"/>
  <c r="N104"/>
  <c r="M104"/>
  <c r="H113" s="1"/>
  <c r="L104"/>
  <c r="K104"/>
  <c r="F113" s="1"/>
  <c r="J104"/>
  <c r="I104"/>
  <c r="P113" s="1"/>
  <c r="O18" s="1"/>
  <c r="H104"/>
  <c r="G104"/>
  <c r="N113" s="1"/>
  <c r="F104"/>
  <c r="E104"/>
  <c r="L113" s="1"/>
  <c r="D104"/>
  <c r="P103"/>
  <c r="P102"/>
  <c r="P101"/>
  <c r="P100"/>
  <c r="P104" s="1"/>
  <c r="O90"/>
  <c r="N90"/>
  <c r="M90"/>
  <c r="L90"/>
  <c r="K90"/>
  <c r="I90"/>
  <c r="H90"/>
  <c r="F90"/>
  <c r="E90"/>
  <c r="O89"/>
  <c r="M89"/>
  <c r="N89" s="1"/>
  <c r="K89"/>
  <c r="L89" s="1"/>
  <c r="H89"/>
  <c r="I89" s="1"/>
  <c r="E89"/>
  <c r="F89" s="1"/>
  <c r="O88"/>
  <c r="N88"/>
  <c r="M88"/>
  <c r="L88"/>
  <c r="K88"/>
  <c r="I88"/>
  <c r="H88"/>
  <c r="F88"/>
  <c r="E88"/>
  <c r="N86"/>
  <c r="N94" s="1"/>
  <c r="L86"/>
  <c r="J86"/>
  <c r="J94" s="1"/>
  <c r="H86"/>
  <c r="H94" s="1"/>
  <c r="F86"/>
  <c r="F94" s="1"/>
  <c r="E86"/>
  <c r="E95" s="1"/>
  <c r="D86"/>
  <c r="D94" s="1"/>
  <c r="O85"/>
  <c r="O86" s="1"/>
  <c r="N85"/>
  <c r="M85"/>
  <c r="M86" s="1"/>
  <c r="L85"/>
  <c r="K85"/>
  <c r="K86" s="1"/>
  <c r="J85"/>
  <c r="I85"/>
  <c r="I86" s="1"/>
  <c r="H85"/>
  <c r="G85"/>
  <c r="G86" s="1"/>
  <c r="P84"/>
  <c r="P73"/>
  <c r="O73"/>
  <c r="O75" s="1"/>
  <c r="N73"/>
  <c r="M73"/>
  <c r="M75" s="1"/>
  <c r="L73"/>
  <c r="K73"/>
  <c r="K75" s="1"/>
  <c r="J73"/>
  <c r="I73"/>
  <c r="I75" s="1"/>
  <c r="H73"/>
  <c r="G73"/>
  <c r="G75" s="1"/>
  <c r="F73"/>
  <c r="E73"/>
  <c r="E75" s="1"/>
  <c r="D73"/>
  <c r="O66"/>
  <c r="J75" s="1"/>
  <c r="I18" s="1"/>
  <c r="N66"/>
  <c r="M66"/>
  <c r="H75" s="1"/>
  <c r="L66"/>
  <c r="K66"/>
  <c r="F75" s="1"/>
  <c r="J66"/>
  <c r="I66"/>
  <c r="P75" s="1"/>
  <c r="H66"/>
  <c r="G66"/>
  <c r="N75" s="1"/>
  <c r="F66"/>
  <c r="E66"/>
  <c r="L75" s="1"/>
  <c r="D66"/>
  <c r="P65"/>
  <c r="P64"/>
  <c r="P63"/>
  <c r="P62"/>
  <c r="P66" s="1"/>
  <c r="N55"/>
  <c r="L55"/>
  <c r="J55"/>
  <c r="H55"/>
  <c r="F55"/>
  <c r="D55"/>
  <c r="O48"/>
  <c r="O57" s="1"/>
  <c r="N48"/>
  <c r="N56" s="1"/>
  <c r="M48"/>
  <c r="M57" s="1"/>
  <c r="L48"/>
  <c r="L56" s="1"/>
  <c r="K48"/>
  <c r="K57" s="1"/>
  <c r="J48"/>
  <c r="J56" s="1"/>
  <c r="I48"/>
  <c r="I57" s="1"/>
  <c r="H48"/>
  <c r="H56" s="1"/>
  <c r="G48"/>
  <c r="G57" s="1"/>
  <c r="F48"/>
  <c r="F56" s="1"/>
  <c r="E48"/>
  <c r="E57" s="1"/>
  <c r="D48"/>
  <c r="D56" s="1"/>
  <c r="P47"/>
  <c r="P46"/>
  <c r="N28"/>
  <c r="O26"/>
  <c r="O28" s="1"/>
  <c r="N26"/>
  <c r="M26"/>
  <c r="M28" s="1"/>
  <c r="P16"/>
  <c r="P15"/>
  <c r="P14"/>
  <c r="K58" i="10" l="1"/>
  <c r="R49"/>
  <c r="F56"/>
  <c r="H56"/>
  <c r="J56"/>
  <c r="L56"/>
  <c r="N56"/>
  <c r="P56"/>
  <c r="G57"/>
  <c r="R57" s="1"/>
  <c r="I57"/>
  <c r="K57"/>
  <c r="M57"/>
  <c r="O57"/>
  <c r="Q57"/>
  <c r="F58"/>
  <c r="H58"/>
  <c r="J58"/>
  <c r="L58"/>
  <c r="N58"/>
  <c r="P58"/>
  <c r="F10"/>
  <c r="G56"/>
  <c r="I56"/>
  <c r="I59" s="1"/>
  <c r="J14" s="1"/>
  <c r="J15" s="1"/>
  <c r="J20" s="1"/>
  <c r="K56"/>
  <c r="M56"/>
  <c r="M59" s="1"/>
  <c r="N14" s="1"/>
  <c r="N15" s="1"/>
  <c r="N20" s="1"/>
  <c r="O56"/>
  <c r="Q56"/>
  <c r="Q59" s="1"/>
  <c r="R14" s="1"/>
  <c r="R15" s="1"/>
  <c r="R20" s="1"/>
  <c r="E18" i="1"/>
  <c r="F17"/>
  <c r="G18"/>
  <c r="H17"/>
  <c r="E17"/>
  <c r="D18"/>
  <c r="I17"/>
  <c r="H18"/>
  <c r="G95"/>
  <c r="G93"/>
  <c r="G96" s="1"/>
  <c r="M19" s="1"/>
  <c r="G94"/>
  <c r="I95"/>
  <c r="I93"/>
  <c r="I94"/>
  <c r="K95"/>
  <c r="K93"/>
  <c r="K96" s="1"/>
  <c r="K94"/>
  <c r="M95"/>
  <c r="M93"/>
  <c r="M94"/>
  <c r="O95"/>
  <c r="O93"/>
  <c r="O96" s="1"/>
  <c r="O94"/>
  <c r="K18"/>
  <c r="L17"/>
  <c r="M18"/>
  <c r="M20" s="1"/>
  <c r="M22" s="1"/>
  <c r="N17"/>
  <c r="J58"/>
  <c r="D19" s="1"/>
  <c r="L94"/>
  <c r="G17"/>
  <c r="F18"/>
  <c r="K17"/>
  <c r="J18"/>
  <c r="O17"/>
  <c r="N18"/>
  <c r="N58"/>
  <c r="H19" s="1"/>
  <c r="E56"/>
  <c r="P56" s="1"/>
  <c r="G56"/>
  <c r="I56"/>
  <c r="K56"/>
  <c r="M56"/>
  <c r="O56"/>
  <c r="D57"/>
  <c r="F57"/>
  <c r="F58" s="1"/>
  <c r="H57"/>
  <c r="H58" s="1"/>
  <c r="J57"/>
  <c r="L57"/>
  <c r="L58" s="1"/>
  <c r="F19" s="1"/>
  <c r="N57"/>
  <c r="D75"/>
  <c r="D17" s="1"/>
  <c r="P86"/>
  <c r="D93"/>
  <c r="F93"/>
  <c r="H93"/>
  <c r="H96" s="1"/>
  <c r="N19" s="1"/>
  <c r="J93"/>
  <c r="L93"/>
  <c r="L96" s="1"/>
  <c r="N93"/>
  <c r="E94"/>
  <c r="P94" s="1"/>
  <c r="D95"/>
  <c r="F95"/>
  <c r="H95"/>
  <c r="J95"/>
  <c r="L95"/>
  <c r="N95"/>
  <c r="D113"/>
  <c r="P48"/>
  <c r="E55"/>
  <c r="G55"/>
  <c r="G58" s="1"/>
  <c r="I55"/>
  <c r="K55"/>
  <c r="K58" s="1"/>
  <c r="E19" s="1"/>
  <c r="M55"/>
  <c r="O55"/>
  <c r="O58" s="1"/>
  <c r="I19" s="1"/>
  <c r="P85"/>
  <c r="E93"/>
  <c r="E96" s="1"/>
  <c r="K19" s="1"/>
  <c r="O59" i="10" l="1"/>
  <c r="P14" s="1"/>
  <c r="P15" s="1"/>
  <c r="P20" s="1"/>
  <c r="K59"/>
  <c r="L14" s="1"/>
  <c r="L15" s="1"/>
  <c r="L20" s="1"/>
  <c r="G59"/>
  <c r="H14" s="1"/>
  <c r="H15" s="1"/>
  <c r="H20" s="1"/>
  <c r="P59"/>
  <c r="Q14" s="1"/>
  <c r="Q15" s="1"/>
  <c r="Q20" s="1"/>
  <c r="L59"/>
  <c r="M14" s="1"/>
  <c r="M15" s="1"/>
  <c r="M20" s="1"/>
  <c r="H59"/>
  <c r="I14" s="1"/>
  <c r="I15" s="1"/>
  <c r="I20" s="1"/>
  <c r="F59"/>
  <c r="G14" s="1"/>
  <c r="R56"/>
  <c r="R58"/>
  <c r="N59"/>
  <c r="O14" s="1"/>
  <c r="O15" s="1"/>
  <c r="O20" s="1"/>
  <c r="J59"/>
  <c r="K14" s="1"/>
  <c r="K15" s="1"/>
  <c r="K20" s="1"/>
  <c r="D20" i="1"/>
  <c r="D22" s="1"/>
  <c r="P57"/>
  <c r="M58"/>
  <c r="G19" s="1"/>
  <c r="I58"/>
  <c r="E58"/>
  <c r="P95"/>
  <c r="N96"/>
  <c r="J96"/>
  <c r="F96"/>
  <c r="L19" s="1"/>
  <c r="L20" s="1"/>
  <c r="L22" s="1"/>
  <c r="L24" s="1"/>
  <c r="L26" s="1"/>
  <c r="L28" s="1"/>
  <c r="P55"/>
  <c r="P58" s="1"/>
  <c r="N20"/>
  <c r="N22" s="1"/>
  <c r="M96"/>
  <c r="I96"/>
  <c r="O19" s="1"/>
  <c r="I20"/>
  <c r="I22" s="1"/>
  <c r="I24" s="1"/>
  <c r="I26" s="1"/>
  <c r="I28" s="1"/>
  <c r="E20"/>
  <c r="E22" s="1"/>
  <c r="E24" s="1"/>
  <c r="E26" s="1"/>
  <c r="E28" s="1"/>
  <c r="D96"/>
  <c r="J19" s="1"/>
  <c r="J20" s="1"/>
  <c r="J22" s="1"/>
  <c r="J24" s="1"/>
  <c r="J26" s="1"/>
  <c r="J28" s="1"/>
  <c r="P93"/>
  <c r="P96" s="1"/>
  <c r="O20"/>
  <c r="O22" s="1"/>
  <c r="K20"/>
  <c r="K22" s="1"/>
  <c r="K24" s="1"/>
  <c r="K26" s="1"/>
  <c r="K28" s="1"/>
  <c r="G20"/>
  <c r="G22" s="1"/>
  <c r="G24" s="1"/>
  <c r="G26" s="1"/>
  <c r="G28" s="1"/>
  <c r="D58"/>
  <c r="P19"/>
  <c r="P18"/>
  <c r="H20"/>
  <c r="H22" s="1"/>
  <c r="H24" s="1"/>
  <c r="H26" s="1"/>
  <c r="H28" s="1"/>
  <c r="F20"/>
  <c r="F22" s="1"/>
  <c r="F24" s="1"/>
  <c r="F26" s="1"/>
  <c r="F28" s="1"/>
  <c r="F14" i="10" l="1"/>
  <c r="F15" s="1"/>
  <c r="F20" s="1"/>
  <c r="G15"/>
  <c r="G20" s="1"/>
  <c r="R59"/>
  <c r="P20" i="1"/>
  <c r="D24"/>
  <c r="D26" l="1"/>
  <c r="P24"/>
  <c r="P26" l="1"/>
  <c r="D28"/>
  <c r="I31" l="1"/>
  <c r="P28"/>
  <c r="I32" l="1"/>
  <c r="P31"/>
  <c r="P32" s="1"/>
  <c r="P66" i="7" l="1"/>
  <c r="O66"/>
  <c r="N66"/>
  <c r="M66"/>
  <c r="L66"/>
  <c r="K66"/>
  <c r="J66"/>
  <c r="I66"/>
  <c r="H66"/>
  <c r="G66"/>
  <c r="F66"/>
  <c r="E66"/>
  <c r="Q65"/>
  <c r="Q64"/>
  <c r="Q63"/>
  <c r="Q62"/>
  <c r="Q66" s="1"/>
  <c r="P48"/>
  <c r="P57" s="1"/>
  <c r="O48"/>
  <c r="O56" s="1"/>
  <c r="N48"/>
  <c r="N57" s="1"/>
  <c r="M48"/>
  <c r="M56" s="1"/>
  <c r="L48"/>
  <c r="L57" s="1"/>
  <c r="K48"/>
  <c r="K56" s="1"/>
  <c r="J48"/>
  <c r="J57" s="1"/>
  <c r="I48"/>
  <c r="I56" s="1"/>
  <c r="H48"/>
  <c r="H57" s="1"/>
  <c r="G48"/>
  <c r="G56" s="1"/>
  <c r="F48"/>
  <c r="F57" s="1"/>
  <c r="E48"/>
  <c r="E56" s="1"/>
  <c r="Q47"/>
  <c r="Q46"/>
  <c r="Q42"/>
  <c r="F24"/>
  <c r="F26" s="1"/>
  <c r="Q18"/>
  <c r="P18"/>
  <c r="O18"/>
  <c r="N18"/>
  <c r="M18"/>
  <c r="L18"/>
  <c r="K18"/>
  <c r="J18"/>
  <c r="I18"/>
  <c r="H18"/>
  <c r="G18"/>
  <c r="F18"/>
  <c r="E18"/>
  <c r="D14"/>
  <c r="Q12"/>
  <c r="P12"/>
  <c r="O12"/>
  <c r="N12"/>
  <c r="M12"/>
  <c r="L12"/>
  <c r="K12"/>
  <c r="J12"/>
  <c r="I12"/>
  <c r="H12"/>
  <c r="G12"/>
  <c r="F12"/>
  <c r="E12"/>
  <c r="Q11"/>
  <c r="P11"/>
  <c r="O11"/>
  <c r="N11"/>
  <c r="M11"/>
  <c r="L11"/>
  <c r="K11"/>
  <c r="J11"/>
  <c r="I11"/>
  <c r="H11"/>
  <c r="G11"/>
  <c r="F11"/>
  <c r="E11" s="1"/>
  <c r="Q10"/>
  <c r="P10"/>
  <c r="O10"/>
  <c r="N10"/>
  <c r="M10"/>
  <c r="L10"/>
  <c r="K10"/>
  <c r="J10"/>
  <c r="I10"/>
  <c r="H10"/>
  <c r="G10"/>
  <c r="F10"/>
  <c r="E10"/>
  <c r="E55" l="1"/>
  <c r="G55"/>
  <c r="I55"/>
  <c r="K55"/>
  <c r="M55"/>
  <c r="O55"/>
  <c r="F56"/>
  <c r="Q56" s="1"/>
  <c r="H56"/>
  <c r="J56"/>
  <c r="L56"/>
  <c r="N56"/>
  <c r="P56"/>
  <c r="E57"/>
  <c r="G57"/>
  <c r="I57"/>
  <c r="K57"/>
  <c r="M57"/>
  <c r="O57"/>
  <c r="Q48"/>
  <c r="F55"/>
  <c r="F58" s="1"/>
  <c r="G13" s="1"/>
  <c r="G14" s="1"/>
  <c r="G19" s="1"/>
  <c r="H55"/>
  <c r="H58" s="1"/>
  <c r="I13" s="1"/>
  <c r="I14" s="1"/>
  <c r="I19" s="1"/>
  <c r="J55"/>
  <c r="J58" s="1"/>
  <c r="K13" s="1"/>
  <c r="K14" s="1"/>
  <c r="K19" s="1"/>
  <c r="L55"/>
  <c r="L58" s="1"/>
  <c r="M13" s="1"/>
  <c r="M14" s="1"/>
  <c r="M19" s="1"/>
  <c r="N55"/>
  <c r="N58" s="1"/>
  <c r="O13" s="1"/>
  <c r="O14" s="1"/>
  <c r="O19" s="1"/>
  <c r="P55"/>
  <c r="P58" s="1"/>
  <c r="Q13" s="1"/>
  <c r="Q14" s="1"/>
  <c r="Q19" s="1"/>
  <c r="E58" l="1"/>
  <c r="F13" s="1"/>
  <c r="Q55"/>
  <c r="Q58" s="1"/>
  <c r="Q57"/>
  <c r="M58"/>
  <c r="N13" s="1"/>
  <c r="N14" s="1"/>
  <c r="N19" s="1"/>
  <c r="I58"/>
  <c r="J13" s="1"/>
  <c r="J14" s="1"/>
  <c r="J19" s="1"/>
  <c r="O58"/>
  <c r="P13" s="1"/>
  <c r="P14" s="1"/>
  <c r="P19" s="1"/>
  <c r="K58"/>
  <c r="L13" s="1"/>
  <c r="L14" s="1"/>
  <c r="L19" s="1"/>
  <c r="G58"/>
  <c r="H13" s="1"/>
  <c r="H14" s="1"/>
  <c r="H19" s="1"/>
  <c r="E13" l="1"/>
  <c r="E14" s="1"/>
  <c r="E19" s="1"/>
  <c r="F14"/>
  <c r="F19" s="1"/>
</calcChain>
</file>

<file path=xl/sharedStrings.xml><?xml version="1.0" encoding="utf-8"?>
<sst xmlns="http://schemas.openxmlformats.org/spreadsheetml/2006/main" count="430" uniqueCount="173">
  <si>
    <t>AVISTA UTILITIES</t>
  </si>
  <si>
    <t>Washington - Gas</t>
  </si>
  <si>
    <t>Approved Decoupling Mechanism per Order No. 10 Docket No. UG-090135</t>
  </si>
  <si>
    <t>Adjusted for Actual New Customer Usage and Schedule Shifting</t>
  </si>
  <si>
    <t>Period to Date</t>
  </si>
  <si>
    <t>July</t>
  </si>
  <si>
    <t>August</t>
  </si>
  <si>
    <t>September</t>
  </si>
  <si>
    <t>October</t>
  </si>
  <si>
    <t>November</t>
  </si>
  <si>
    <t>December</t>
  </si>
  <si>
    <t>January</t>
  </si>
  <si>
    <t>February</t>
  </si>
  <si>
    <t>March</t>
  </si>
  <si>
    <t>April</t>
  </si>
  <si>
    <t>May</t>
  </si>
  <si>
    <t>June</t>
  </si>
  <si>
    <t>Total</t>
  </si>
  <si>
    <t>Schedule 101</t>
  </si>
  <si>
    <t>Schedule 101 Billed Therms</t>
  </si>
  <si>
    <t>Deduct New Customer Usage(1)</t>
  </si>
  <si>
    <t>Schedule Shifting Adjustment (2)</t>
  </si>
  <si>
    <t>Deduct Prior Month Unbilled Therms</t>
  </si>
  <si>
    <t>Add Current Month Unbilled Therms</t>
  </si>
  <si>
    <t>Add Weather Adjustment</t>
  </si>
  <si>
    <t xml:space="preserve">   Weather Adj Calendar Therms</t>
  </si>
  <si>
    <t>Weather Adj Calendar Therms</t>
  </si>
  <si>
    <t>Less Test Year Therms</t>
  </si>
  <si>
    <t xml:space="preserve">      Therm Difference</t>
  </si>
  <si>
    <t xml:space="preserve">      Times Current Margin Rate per Therm</t>
  </si>
  <si>
    <t xml:space="preserve">         Revenue Excess (Shortfall)</t>
  </si>
  <si>
    <t>45% Limitation</t>
  </si>
  <si>
    <t xml:space="preserve">Deferred Revenue Account Entry </t>
  </si>
  <si>
    <t>407328 or (407428)</t>
  </si>
  <si>
    <t>Weather Normalization</t>
  </si>
  <si>
    <t>Actual Degree Days</t>
  </si>
  <si>
    <t>Monthly</t>
  </si>
  <si>
    <t>Res 101</t>
  </si>
  <si>
    <t>Com 101</t>
  </si>
  <si>
    <t>Ind 101</t>
  </si>
  <si>
    <t>Sch. 101</t>
  </si>
  <si>
    <t xml:space="preserve">  Total 101</t>
  </si>
  <si>
    <t>Monthly Unbilled Calculation</t>
  </si>
  <si>
    <t xml:space="preserve">   Total</t>
  </si>
  <si>
    <t>Revenue Run Customers (Meters Billed)</t>
  </si>
  <si>
    <t>Class</t>
  </si>
  <si>
    <t>Residential 101</t>
  </si>
  <si>
    <t>01</t>
  </si>
  <si>
    <t>Commercial 101</t>
  </si>
  <si>
    <t>21</t>
  </si>
  <si>
    <t>Industrial 101</t>
  </si>
  <si>
    <t>31</t>
  </si>
  <si>
    <t>Interdepartmental 101</t>
  </si>
  <si>
    <t>80</t>
  </si>
  <si>
    <t>Avista Utilities</t>
  </si>
  <si>
    <t xml:space="preserve">Washington - Gas - Test Year Calculations for Decoupling </t>
  </si>
  <si>
    <t>Annual Total</t>
  </si>
  <si>
    <t>Therms</t>
  </si>
  <si>
    <t>Usage from Revenue Run(2)</t>
  </si>
  <si>
    <t>Ded: Prior Mo. Unbilled(2)</t>
  </si>
  <si>
    <t>Add: Current Mo. Unbilled(2)</t>
  </si>
  <si>
    <t>Add: Weather Adjustment(2)</t>
  </si>
  <si>
    <t xml:space="preserve">   Test Year Monthly Therms</t>
  </si>
  <si>
    <t>Customers / Billings</t>
  </si>
  <si>
    <t>Test Yr Customers/Billings(2)</t>
  </si>
  <si>
    <t>Test Year Average Use/Cust</t>
  </si>
  <si>
    <t>Sch 101 Base Rate/therm(3)</t>
  </si>
  <si>
    <t>Times:  1 minus Revenue Related Items (4)</t>
  </si>
  <si>
    <t>Revenue prior to gross up</t>
  </si>
  <si>
    <t>Less: Weighted Average Gas Cost/therm(5)</t>
  </si>
  <si>
    <t xml:space="preserve">   Margin Rate/therm</t>
  </si>
  <si>
    <t>Revenue Run Therms</t>
  </si>
  <si>
    <t xml:space="preserve">(1) Per monthly reports - current month usage for new services opened since that month of the test year. </t>
  </si>
  <si>
    <t xml:space="preserve">(2)  The schedule shifting adjustment adds back test year usage of customers that have shifted away from Schedule 101 and deducts the current month usage of customers that were on a different schedule during the test year and have shifted to Schedule 101. </t>
  </si>
  <si>
    <t>Per PDE(1)</t>
  </si>
  <si>
    <t xml:space="preserve">(2) From Monthly Data below </t>
  </si>
  <si>
    <t>Total 101 (6)</t>
  </si>
  <si>
    <t>Use/DD/Cust(7)</t>
  </si>
  <si>
    <t>(8)</t>
  </si>
  <si>
    <t>WA101 (9)</t>
  </si>
  <si>
    <t>Unbilled Sch 101 per Books</t>
  </si>
  <si>
    <t>Rev Run Customers (Meters Billed)</t>
  </si>
  <si>
    <t>Average Unbilled per Customer</t>
  </si>
  <si>
    <t>Test Year Customer Current Unbilled</t>
  </si>
  <si>
    <t xml:space="preserve"> </t>
  </si>
  <si>
    <t>Use/DD/Cust</t>
  </si>
  <si>
    <t>Test Year Revenue Run Customers (Meters Billed)</t>
  </si>
  <si>
    <t>Current Monthly Unbilled Calculation</t>
  </si>
  <si>
    <t>12 Months Ended December 2010 - Docket No. UG-110877</t>
  </si>
  <si>
    <t xml:space="preserve">12 MONTHS ENDED DECEMBER 2010 TEST YEAR BASE </t>
  </si>
  <si>
    <t>Proposed Base Docket No. UG-110877</t>
  </si>
  <si>
    <t>(1) From Ehrbar workpapers in Docket No. UG-110877  PDE-G -1, PDE-G-3, PDE-G-14, and PDE-G-16</t>
  </si>
  <si>
    <t>(3) From Docket No. UG-110877 Settlement Appendix 3, page 6 Schedule 101 base per therm rate</t>
  </si>
  <si>
    <t>(4) From Docket No. UG-110877 Andrews Exhibit No. ___ (EMA-3), page 4, line 7</t>
  </si>
  <si>
    <t>(5) From Docket No. UG-110877 Ehrbar Exhibit No. ___ (PDE-6) proposed Tenth Revision Sheet 150, weighted average gas cost</t>
  </si>
  <si>
    <t>UG-110877 Weather Normalization and Unbilled Calculation</t>
  </si>
  <si>
    <t>12 Months Ended December 2010 Monthly Data</t>
  </si>
  <si>
    <t>Normal Degree Days (30 Year Average 1981 - 2010)</t>
  </si>
  <si>
    <t>Degree Day Adjustment (7)</t>
  </si>
  <si>
    <t>(6) From Knox Revenue Normalization workpapers in Docket No. UG-110877, TLK-R-22</t>
  </si>
  <si>
    <t>(7) From Knox Revenue Normalization workpapers in Docket No. UG-110877, TLK-R-27 also shown in Ehrbar workpapers PDE-G-15</t>
  </si>
  <si>
    <t>(8) From Knox Revenue Normalization workpapers in Docket No. UG-110877, TLK-R-29</t>
  </si>
  <si>
    <t>(9) From Knox Revenue Normalization workpapers in Docket No. UG-110877, TLK-R-25 also shown in Ehrbar workpapers PDE-G-14</t>
  </si>
  <si>
    <t>12 Months Ended December 2010 Test Year Monthly Data</t>
  </si>
  <si>
    <t>Degree Day Adjustment</t>
  </si>
  <si>
    <t>Balance Sheet Accounts</t>
  </si>
  <si>
    <t>Ferc Acct:186328</t>
  </si>
  <si>
    <t xml:space="preserve">Ferc Acct Desc:REG ASSET-DECOUPLING DEFERRED </t>
  </si>
  <si>
    <t>Service:GD</t>
  </si>
  <si>
    <t>Jurisdiction:WA</t>
  </si>
  <si>
    <t>Accounting Period</t>
  </si>
  <si>
    <t>Beginning Balance</t>
  </si>
  <si>
    <t>Monthly Activity</t>
  </si>
  <si>
    <t>Ending Balance</t>
  </si>
  <si>
    <t>Ferc Acct:182328</t>
  </si>
  <si>
    <t>Ferc Acct Desc:REG ASSET- DECOUPLING SURCHARG</t>
  </si>
  <si>
    <t>Ferc Acct:182329</t>
  </si>
  <si>
    <t>Ferc Acct Desc:REG ASSET- DECOUPLING PRIOR YE</t>
  </si>
  <si>
    <t>Ferc Acct:283328</t>
  </si>
  <si>
    <t>Ferc Acct Desc:ADFIT DECOUPLING DEFERRED REV</t>
  </si>
  <si>
    <t>Income Statement Accounts</t>
  </si>
  <si>
    <t>Ferc Acct:407428</t>
  </si>
  <si>
    <t>Ferc Acct Desc:REG CREDIT DECOUPLING DEF REV</t>
  </si>
  <si>
    <t>Ferc Acct:407328</t>
  </si>
  <si>
    <t>Ferc Acct Desc:REG DEBIT DECOUPLING DEF REV</t>
  </si>
  <si>
    <t>Ferc Acct:407329</t>
  </si>
  <si>
    <t>Ferc Acct Desc:REG DEBIT AMT DECOUPLING SURCH</t>
  </si>
  <si>
    <t>Period July 2012 - June 2013</t>
  </si>
  <si>
    <t>12 Months Ended June 2013 Actual</t>
  </si>
  <si>
    <t>2010 Test Year Factors,  2012 -2013 Actual Weather and Unbilled</t>
  </si>
  <si>
    <t>Check</t>
  </si>
  <si>
    <t xml:space="preserve">2012 Actual compared to 2010 Test Year (UG-110877 Settlement) </t>
  </si>
  <si>
    <t xml:space="preserve">2013 Actual compared to 2011 Test Year (UG-120437 Settlement) </t>
  </si>
  <si>
    <t>Ferc Acct:254328</t>
  </si>
  <si>
    <t>Ferc Acct Desc:REG LIABILITY DECOUPLING REBAT</t>
  </si>
  <si>
    <t>Ferc Acct:407429</t>
  </si>
  <si>
    <t>Ferc Acct Desc:REG CREDIT AMT DECOUPLING REBA</t>
  </si>
  <si>
    <t>Note 1</t>
  </si>
  <si>
    <t>General Ledger Impairment Recorded December 2012 (3)</t>
  </si>
  <si>
    <t>General Ledger Balance</t>
  </si>
  <si>
    <t>(3)  The Company recorded a general ledger impairment against the deferred revenue surcharge balance at December 2012 due to little or no opportunity to collect this balance from our customers through future revenues.</t>
  </si>
  <si>
    <t>2011 Test Year Factors,  2012 -2013 Actual Weather and Unbilled</t>
  </si>
  <si>
    <t>12 Months Ended December 2011 Test Year Monthly Data</t>
  </si>
  <si>
    <t>Normal Degree Days (30 Year Average 1982 - 2011)</t>
  </si>
  <si>
    <t>12 Months Ended December 2011 - Docket No. UG-120437</t>
  </si>
  <si>
    <t xml:space="preserve">12 MONTHS ENDED DECEMBER 2011 TEST YEAR BASE </t>
  </si>
  <si>
    <t>Docket No. UG-120437 Settlement</t>
  </si>
  <si>
    <t>Net Unbilled</t>
  </si>
  <si>
    <t>(1) From Ehrbar workpapers in Docket No. UG-120437  PDE-G -1, PDE-G-3</t>
  </si>
  <si>
    <t>(3) From Docket No. UG-120437 Settlement Appendix 3 page 7, Schedule 101 weighted average block rate per therm</t>
  </si>
  <si>
    <t>(4) From Docket No. UG-120437 Andrews Exhibit No. ___ (EMA-3), page 4, line 7</t>
  </si>
  <si>
    <t>(5) From Docket No. UG-120437 Ehrbar Exhibit No. ___ (PDE-6) proposed Twelfth Revision Sheet 150, weighted average gas cost</t>
  </si>
  <si>
    <t>UG-120437 Weather Normalization and Unbilled Calculation</t>
  </si>
  <si>
    <t>12 Months Ended December 2011 Monthly Data</t>
  </si>
  <si>
    <t>(6) From Knox Revenue Normalization workpapers in Docket No. UG-120437, TLK-R-21</t>
  </si>
  <si>
    <t>(7) From Knox Revenue Normalization workpapers in Docket No. UG-120437, TLK-R-28 also shown in Ehrbar workpapers PDE-G-15</t>
  </si>
  <si>
    <t>(8) From Knox Revenue Normalization workpapers in Docket No. UG-120437, TLK-R-30</t>
  </si>
  <si>
    <t xml:space="preserve">(9) From Knox Revenue Normalization workpapers in Docket No. UG-120437, TLK-R-26 </t>
  </si>
  <si>
    <t>GL Account Balance  Accounting Period : '201301, 201302, 201303'</t>
  </si>
  <si>
    <t>201301</t>
  </si>
  <si>
    <t>201302</t>
  </si>
  <si>
    <t>201303</t>
  </si>
  <si>
    <t>Sum: 144,264.00</t>
  </si>
  <si>
    <t>Sum: 0.00</t>
  </si>
  <si>
    <t>Sum: 59.66</t>
  </si>
  <si>
    <t>Sum: 2,024.26</t>
  </si>
  <si>
    <t>Sum: -51,221.77</t>
  </si>
  <si>
    <t>Sum: -170,693.00</t>
  </si>
  <si>
    <t>Sum: 26,429.00</t>
  </si>
  <si>
    <t>Sum: -2,059.92</t>
  </si>
  <si>
    <t>Note 2</t>
  </si>
  <si>
    <t>In February the deferral entry was incorrectly debited to the Regulatory Credit FERC Account 407428.  In March this entry was reversed and the correct entry was made to the Regulatory Debit FERC Account 407328.</t>
  </si>
  <si>
    <t>As noted in the 4th quarter 2012 WA Decoupling Report, the Company recorded an impairment of this balance per books at December 31, 2012 resulting in the $0 beginning balance.  Also see Note 3 on Page 1 of this quarterly report regarding the impairment.</t>
  </si>
</sst>
</file>

<file path=xl/styles.xml><?xml version="1.0" encoding="utf-8"?>
<styleSheet xmlns="http://schemas.openxmlformats.org/spreadsheetml/2006/main">
  <numFmts count="14">
    <numFmt numFmtId="5" formatCode="&quot;$&quot;#,##0_);\(&quot;$&quot;#,##0\)"/>
    <numFmt numFmtId="44" formatCode="_(&quot;$&quot;* #,##0.00_);_(&quot;$&quot;* \(#,##0.00\);_(&quot;$&quot;* &quot;-&quot;??_);_(@_)"/>
    <numFmt numFmtId="43" formatCode="_(* #,##0.00_);_(* \(#,##0.00\);_(* &quot;-&quot;??_);_(@_)"/>
    <numFmt numFmtId="164" formatCode="_(* #,##0_);_(* \(#,##0\);_(* &quot;-&quot;??_);_(@_)"/>
    <numFmt numFmtId="165" formatCode="0.00000"/>
    <numFmt numFmtId="166" formatCode="0.0000"/>
    <numFmt numFmtId="167" formatCode="0.0"/>
    <numFmt numFmtId="168" formatCode="&quot;$&quot;#,##0.00000_);\(&quot;$&quot;#,##0.00000\)"/>
    <numFmt numFmtId="169" formatCode="0.0000%"/>
    <numFmt numFmtId="170" formatCode="_(* #,##0.00000_);_(* \(#,##0.00000\);_(* &quot;-&quot;??_);_(@_)"/>
    <numFmt numFmtId="171" formatCode="&quot;$&quot;#,##0.000000_);\(&quot;$&quot;#,##0.000000\)"/>
    <numFmt numFmtId="172" formatCode="#,###,###,##0.00"/>
    <numFmt numFmtId="173" formatCode="###,###,##0.00"/>
    <numFmt numFmtId="174" formatCode="_(&quot;$&quot;* #,##0_);_(&quot;$&quot;* \(#,##0\);_(&quot;$&quot;* &quot;-&quot;??_);_(@_)"/>
  </numFmts>
  <fonts count="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0"/>
      <name val="Arial"/>
      <family val="2"/>
    </font>
    <font>
      <sz val="10"/>
      <color indexed="12"/>
      <name val="Arial"/>
      <family val="2"/>
    </font>
    <font>
      <b/>
      <i/>
      <sz val="10"/>
      <name val="Arial"/>
      <family val="2"/>
    </font>
    <font>
      <u/>
      <sz val="10"/>
      <name val="Arial"/>
      <family val="2"/>
    </font>
    <font>
      <sz val="9"/>
      <name val="Arial"/>
      <family val="2"/>
    </font>
    <font>
      <sz val="20"/>
      <name val="Arial"/>
      <family val="2"/>
    </font>
    <font>
      <sz val="16"/>
      <name val="Arial"/>
      <family val="2"/>
    </font>
    <font>
      <u val="singleAccounting"/>
      <sz val="10"/>
      <name val="Arial"/>
      <family val="2"/>
    </font>
    <font>
      <sz val="11"/>
      <color theme="1"/>
      <name val="Calibri"/>
      <family val="2"/>
      <scheme val="minor"/>
    </font>
    <font>
      <sz val="11"/>
      <color theme="1"/>
      <name val="Calibri"/>
      <family val="2"/>
    </font>
    <font>
      <sz val="10"/>
      <color rgb="FF0000FF"/>
      <name val="Arial"/>
      <family val="2"/>
    </font>
    <font>
      <sz val="10"/>
      <color indexed="8"/>
      <name val="Times New Roman"/>
      <family val="1"/>
    </font>
    <font>
      <sz val="10"/>
      <color indexed="8"/>
      <name val="Arial"/>
      <family val="2"/>
    </font>
    <font>
      <b/>
      <sz val="10"/>
      <color indexed="8"/>
      <name val="Arial"/>
      <family val="2"/>
    </font>
    <font>
      <sz val="10"/>
      <color rgb="FF090DB7"/>
      <name val="Arial"/>
      <family val="2"/>
    </font>
    <font>
      <sz val="10"/>
      <color theme="1"/>
      <name val="Arial"/>
      <family val="2"/>
    </font>
    <font>
      <b/>
      <sz val="10"/>
      <color theme="1"/>
      <name val="Arial"/>
      <family val="2"/>
    </font>
    <font>
      <sz val="20"/>
      <color theme="1"/>
      <name val="Arial"/>
      <family val="2"/>
    </font>
    <font>
      <sz val="16"/>
      <color theme="1"/>
      <name val="Arial"/>
      <family val="2"/>
    </font>
    <font>
      <b/>
      <u/>
      <sz val="10"/>
      <color theme="1"/>
      <name val="Arial"/>
      <family val="2"/>
    </font>
    <font>
      <u/>
      <sz val="10"/>
      <color theme="1"/>
      <name val="Arial"/>
      <family val="2"/>
    </font>
    <font>
      <u val="singleAccounting"/>
      <sz val="10"/>
      <color theme="1"/>
      <name val="Arial"/>
      <family val="2"/>
    </font>
    <font>
      <sz val="9"/>
      <color theme="1"/>
      <name val="Arial"/>
      <family val="2"/>
    </font>
  </fonts>
  <fills count="4">
    <fill>
      <patternFill patternType="none"/>
    </fill>
    <fill>
      <patternFill patternType="gray125"/>
    </fill>
    <fill>
      <patternFill patternType="gray0625"/>
    </fill>
    <fill>
      <patternFill patternType="solid">
        <fgColor indexed="13"/>
        <bgColor indexed="64"/>
      </patternFill>
    </fill>
  </fills>
  <borders count="5">
    <border>
      <left/>
      <right/>
      <top/>
      <bottom/>
      <diagonal/>
    </border>
    <border>
      <left/>
      <right/>
      <top style="thin">
        <color indexed="64"/>
      </top>
      <bottom/>
      <diagonal/>
    </border>
    <border>
      <left/>
      <right/>
      <top style="thin">
        <color indexed="8"/>
      </top>
      <bottom style="thin">
        <color indexed="8"/>
      </bottom>
      <diagonal/>
    </border>
    <border>
      <left style="thick">
        <color auto="1"/>
      </left>
      <right/>
      <top/>
      <bottom/>
      <diagonal/>
    </border>
    <border>
      <left style="thick">
        <color auto="1"/>
      </left>
      <right/>
      <top style="thin">
        <color indexed="64"/>
      </top>
      <bottom/>
      <diagonal/>
    </border>
  </borders>
  <cellStyleXfs count="25">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17" fillId="0" borderId="0" applyFont="0" applyFill="0" applyBorder="0" applyAlignment="0" applyProtection="0"/>
    <xf numFmtId="0" fontId="17" fillId="0" borderId="0"/>
    <xf numFmtId="44"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4"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43" fontId="2" fillId="0" borderId="0" applyFont="0" applyFill="0" applyBorder="0" applyAlignment="0" applyProtection="0"/>
    <xf numFmtId="43" fontId="1" fillId="0" borderId="0" applyFont="0" applyFill="0" applyBorder="0" applyAlignment="0" applyProtection="0"/>
  </cellStyleXfs>
  <cellXfs count="236">
    <xf numFmtId="0" fontId="0" fillId="0" borderId="0" xfId="0"/>
    <xf numFmtId="0" fontId="8" fillId="0" borderId="0" xfId="0" applyFont="1"/>
    <xf numFmtId="0" fontId="7" fillId="0" borderId="0" xfId="0" applyFont="1"/>
    <xf numFmtId="164" fontId="8" fillId="0" borderId="0" xfId="1" applyNumberFormat="1" applyFont="1"/>
    <xf numFmtId="164" fontId="10" fillId="0" borderId="0" xfId="1" applyNumberFormat="1" applyFont="1" applyFill="1"/>
    <xf numFmtId="164" fontId="10" fillId="0" borderId="0" xfId="1" applyNumberFormat="1" applyFont="1" applyFill="1" applyBorder="1"/>
    <xf numFmtId="164" fontId="8" fillId="0" borderId="0" xfId="0" applyNumberFormat="1" applyFont="1"/>
    <xf numFmtId="0" fontId="11" fillId="0" borderId="0" xfId="0" applyFont="1"/>
    <xf numFmtId="5" fontId="7" fillId="0" borderId="0" xfId="2" applyNumberFormat="1" applyFont="1"/>
    <xf numFmtId="5" fontId="7" fillId="0" borderId="0" xfId="2" applyNumberFormat="1" applyFont="1" applyFill="1"/>
    <xf numFmtId="5" fontId="7" fillId="0" borderId="0" xfId="2" applyNumberFormat="1" applyFont="1" applyBorder="1"/>
    <xf numFmtId="0" fontId="7" fillId="0" borderId="0" xfId="4" applyFont="1"/>
    <xf numFmtId="0" fontId="6" fillId="0" borderId="0" xfId="4"/>
    <xf numFmtId="0" fontId="9" fillId="0" borderId="0" xfId="4" applyFont="1"/>
    <xf numFmtId="0" fontId="12" fillId="0" borderId="0" xfId="4" applyFont="1" applyAlignment="1">
      <alignment horizontal="center"/>
    </xf>
    <xf numFmtId="0" fontId="9" fillId="0" borderId="0" xfId="4" applyFont="1" applyAlignment="1">
      <alignment horizontal="center"/>
    </xf>
    <xf numFmtId="164" fontId="6" fillId="0" borderId="0" xfId="5" applyNumberFormat="1" applyFont="1" applyFill="1"/>
    <xf numFmtId="164" fontId="6" fillId="0" borderId="0" xfId="5" applyNumberFormat="1" applyFont="1"/>
    <xf numFmtId="164" fontId="16" fillId="0" borderId="0" xfId="5" applyNumberFormat="1" applyFont="1" applyFill="1"/>
    <xf numFmtId="164" fontId="6" fillId="0" borderId="1" xfId="4" applyNumberFormat="1" applyBorder="1"/>
    <xf numFmtId="164" fontId="6" fillId="0" borderId="0" xfId="4" applyNumberFormat="1" applyBorder="1"/>
    <xf numFmtId="164" fontId="6" fillId="0" borderId="0" xfId="4" applyNumberFormat="1"/>
    <xf numFmtId="0" fontId="6" fillId="0" borderId="0" xfId="4" applyFont="1"/>
    <xf numFmtId="168" fontId="6" fillId="0" borderId="0" xfId="8" applyNumberFormat="1" applyFont="1" applyFill="1" applyBorder="1"/>
    <xf numFmtId="0" fontId="6" fillId="0" borderId="0" xfId="4" applyFont="1" applyFill="1"/>
    <xf numFmtId="168" fontId="6" fillId="0" borderId="1" xfId="8" applyNumberFormat="1" applyFont="1" applyFill="1" applyBorder="1"/>
    <xf numFmtId="168" fontId="6" fillId="0" borderId="0" xfId="4" applyNumberFormat="1"/>
    <xf numFmtId="170" fontId="6" fillId="0" borderId="0" xfId="4" applyNumberFormat="1"/>
    <xf numFmtId="168" fontId="7" fillId="0" borderId="1" xfId="4" applyNumberFormat="1" applyFont="1" applyFill="1" applyBorder="1"/>
    <xf numFmtId="171" fontId="6" fillId="0" borderId="0" xfId="4" applyNumberFormat="1"/>
    <xf numFmtId="169" fontId="6" fillId="0" borderId="0" xfId="9" applyNumberFormat="1" applyFont="1"/>
    <xf numFmtId="0" fontId="6" fillId="0" borderId="0" xfId="4" applyFill="1"/>
    <xf numFmtId="17" fontId="12" fillId="0" borderId="0" xfId="4" applyNumberFormat="1" applyFont="1" applyAlignment="1">
      <alignment horizontal="right"/>
    </xf>
    <xf numFmtId="0" fontId="12" fillId="0" borderId="0" xfId="4" applyFont="1" applyAlignment="1">
      <alignment horizontal="right"/>
    </xf>
    <xf numFmtId="0" fontId="13" fillId="0" borderId="0" xfId="4" applyFont="1"/>
    <xf numFmtId="0" fontId="12" fillId="0" borderId="0" xfId="4" quotePrefix="1" applyFont="1" applyAlignment="1">
      <alignment horizontal="right"/>
    </xf>
    <xf numFmtId="166" fontId="6" fillId="0" borderId="0" xfId="4" applyNumberFormat="1"/>
    <xf numFmtId="0" fontId="12" fillId="0" borderId="0" xfId="4" applyFont="1"/>
    <xf numFmtId="164" fontId="6" fillId="0" borderId="1" xfId="5" applyNumberFormat="1" applyFont="1" applyBorder="1"/>
    <xf numFmtId="164" fontId="6" fillId="0" borderId="0" xfId="5" applyNumberFormat="1" applyFont="1" applyBorder="1"/>
    <xf numFmtId="17" fontId="12" fillId="0" borderId="0" xfId="4" applyNumberFormat="1" applyFont="1"/>
    <xf numFmtId="17" fontId="12" fillId="0" borderId="0" xfId="4" applyNumberFormat="1" applyFont="1" applyAlignment="1">
      <alignment horizontal="center"/>
    </xf>
    <xf numFmtId="0" fontId="6" fillId="0" borderId="0" xfId="4" quotePrefix="1" applyAlignment="1">
      <alignment horizontal="center"/>
    </xf>
    <xf numFmtId="164" fontId="6" fillId="0" borderId="0" xfId="5" quotePrefix="1" applyNumberFormat="1" applyFont="1"/>
    <xf numFmtId="0" fontId="6" fillId="0" borderId="0" xfId="4" applyAlignment="1">
      <alignment horizontal="left"/>
    </xf>
    <xf numFmtId="0" fontId="6" fillId="0" borderId="0" xfId="4" applyBorder="1"/>
    <xf numFmtId="167" fontId="6" fillId="0" borderId="0" xfId="4" applyNumberFormat="1" applyFont="1" applyBorder="1"/>
    <xf numFmtId="0" fontId="6" fillId="0" borderId="0" xfId="4" applyFont="1" applyBorder="1"/>
    <xf numFmtId="3" fontId="6" fillId="0" borderId="0" xfId="4" applyNumberFormat="1" applyBorder="1"/>
    <xf numFmtId="164" fontId="6" fillId="0" borderId="0" xfId="9" applyNumberFormat="1" applyFont="1" applyBorder="1"/>
    <xf numFmtId="10" fontId="6" fillId="0" borderId="0" xfId="9" applyNumberFormat="1" applyFont="1" applyBorder="1"/>
    <xf numFmtId="0" fontId="6" fillId="0" borderId="0" xfId="4" applyBorder="1" applyAlignment="1">
      <alignment horizontal="center"/>
    </xf>
    <xf numFmtId="0" fontId="12" fillId="0" borderId="0" xfId="4" applyFont="1" applyBorder="1" applyAlignment="1">
      <alignment horizontal="right"/>
    </xf>
    <xf numFmtId="166" fontId="6" fillId="0" borderId="0" xfId="4" applyNumberFormat="1" applyBorder="1"/>
    <xf numFmtId="0" fontId="12" fillId="0" borderId="0" xfId="4" applyFont="1" applyBorder="1"/>
    <xf numFmtId="0" fontId="9" fillId="0" borderId="0" xfId="4" applyFont="1" applyBorder="1"/>
    <xf numFmtId="0" fontId="12" fillId="0" borderId="0" xfId="4" quotePrefix="1" applyFont="1" applyBorder="1" applyAlignment="1">
      <alignment horizontal="right"/>
    </xf>
    <xf numFmtId="164" fontId="0" fillId="0" borderId="0" xfId="5" applyNumberFormat="1" applyFont="1" applyBorder="1"/>
    <xf numFmtId="0" fontId="6" fillId="0" borderId="0" xfId="0" applyFont="1"/>
    <xf numFmtId="164" fontId="19" fillId="0" borderId="0" xfId="9" applyNumberFormat="1" applyFont="1" applyBorder="1"/>
    <xf numFmtId="164" fontId="19" fillId="0" borderId="0" xfId="9" applyNumberFormat="1" applyFont="1" applyFill="1" applyBorder="1"/>
    <xf numFmtId="0" fontId="8" fillId="0" borderId="0" xfId="0" applyFont="1" applyAlignment="1">
      <alignment wrapText="1"/>
    </xf>
    <xf numFmtId="164" fontId="6" fillId="0" borderId="0" xfId="4" applyNumberFormat="1" applyFont="1"/>
    <xf numFmtId="0" fontId="11" fillId="0" borderId="0" xfId="4" applyFont="1"/>
    <xf numFmtId="43" fontId="6" fillId="0" borderId="0" xfId="5" applyFont="1"/>
    <xf numFmtId="17" fontId="12" fillId="2" borderId="0" xfId="4" applyNumberFormat="1" applyFont="1" applyFill="1"/>
    <xf numFmtId="17" fontId="12" fillId="2" borderId="0" xfId="4" applyNumberFormat="1" applyFont="1" applyFill="1" applyAlignment="1">
      <alignment horizontal="right"/>
    </xf>
    <xf numFmtId="0" fontId="6" fillId="2" borderId="0" xfId="4" applyFill="1"/>
    <xf numFmtId="166" fontId="6" fillId="2" borderId="0" xfId="4" applyNumberFormat="1" applyFill="1"/>
    <xf numFmtId="164" fontId="6" fillId="2" borderId="0" xfId="5" applyNumberFormat="1" applyFont="1" applyFill="1"/>
    <xf numFmtId="164" fontId="6" fillId="2" borderId="1" xfId="5" applyNumberFormat="1" applyFont="1" applyFill="1" applyBorder="1"/>
    <xf numFmtId="164" fontId="6" fillId="2" borderId="0" xfId="5" applyNumberFormat="1" applyFont="1" applyFill="1" applyBorder="1"/>
    <xf numFmtId="164" fontId="6" fillId="2" borderId="1" xfId="4" applyNumberFormat="1" applyFill="1" applyBorder="1"/>
    <xf numFmtId="164" fontId="18" fillId="0" borderId="0" xfId="11" applyNumberFormat="1" applyFont="1" applyBorder="1"/>
    <xf numFmtId="0" fontId="4" fillId="0" borderId="0" xfId="12"/>
    <xf numFmtId="170" fontId="6" fillId="0" borderId="0" xfId="11" applyNumberFormat="1" applyFont="1"/>
    <xf numFmtId="164" fontId="6" fillId="0" borderId="0" xfId="11" applyNumberFormat="1" applyFont="1"/>
    <xf numFmtId="164" fontId="6" fillId="0" borderId="1" xfId="11" applyNumberFormat="1" applyFont="1" applyBorder="1"/>
    <xf numFmtId="0" fontId="20" fillId="0" borderId="2" xfId="4" applyFont="1" applyFill="1" applyBorder="1" applyAlignment="1">
      <alignment horizontal="left" vertical="center" wrapText="1"/>
    </xf>
    <xf numFmtId="0" fontId="21" fillId="0" borderId="2" xfId="4" applyFont="1" applyFill="1" applyBorder="1" applyAlignment="1">
      <alignment horizontal="left" vertical="top"/>
    </xf>
    <xf numFmtId="0" fontId="20" fillId="0" borderId="2" xfId="4" applyFont="1" applyFill="1" applyBorder="1" applyAlignment="1">
      <alignment horizontal="left" vertical="top"/>
    </xf>
    <xf numFmtId="0" fontId="20" fillId="0" borderId="2" xfId="4" applyFont="1" applyFill="1" applyBorder="1" applyAlignment="1">
      <alignment horizontal="center" vertical="center" wrapText="1"/>
    </xf>
    <xf numFmtId="0" fontId="20" fillId="0" borderId="2" xfId="4" applyFont="1" applyFill="1" applyBorder="1" applyAlignment="1">
      <alignment horizontal="right" vertical="center" wrapText="1"/>
    </xf>
    <xf numFmtId="0" fontId="20" fillId="0" borderId="2" xfId="4" applyFont="1" applyFill="1" applyBorder="1" applyAlignment="1">
      <alignment horizontal="left" vertical="center"/>
    </xf>
    <xf numFmtId="172" fontId="20" fillId="0" borderId="2" xfId="4" applyNumberFormat="1" applyFont="1" applyFill="1" applyBorder="1" applyAlignment="1">
      <alignment horizontal="right" vertical="center"/>
    </xf>
    <xf numFmtId="173" fontId="20" fillId="0" borderId="2" xfId="4" applyNumberFormat="1" applyFont="1" applyFill="1" applyBorder="1" applyAlignment="1">
      <alignment horizontal="right" vertical="center"/>
    </xf>
    <xf numFmtId="0" fontId="22" fillId="0" borderId="2" xfId="4" applyFont="1" applyFill="1" applyBorder="1" applyAlignment="1">
      <alignment horizontal="left" vertical="top"/>
    </xf>
    <xf numFmtId="172" fontId="22" fillId="0" borderId="2" xfId="4" applyNumberFormat="1" applyFont="1" applyFill="1" applyBorder="1" applyAlignment="1">
      <alignment horizontal="left" vertical="top"/>
    </xf>
    <xf numFmtId="173" fontId="22" fillId="0" borderId="2" xfId="4" applyNumberFormat="1" applyFont="1" applyFill="1" applyBorder="1" applyAlignment="1">
      <alignment horizontal="right" vertical="top"/>
    </xf>
    <xf numFmtId="0" fontId="22" fillId="0" borderId="0" xfId="4" applyFont="1" applyFill="1" applyBorder="1" applyAlignment="1">
      <alignment horizontal="left" vertical="top"/>
    </xf>
    <xf numFmtId="172" fontId="22" fillId="0" borderId="0" xfId="4" applyNumberFormat="1" applyFont="1" applyFill="1" applyBorder="1" applyAlignment="1">
      <alignment horizontal="left" vertical="top"/>
    </xf>
    <xf numFmtId="173" fontId="22" fillId="0" borderId="0" xfId="4" applyNumberFormat="1" applyFont="1" applyFill="1" applyBorder="1" applyAlignment="1">
      <alignment horizontal="left" vertical="top"/>
    </xf>
    <xf numFmtId="172" fontId="6" fillId="0" borderId="0" xfId="4" applyNumberFormat="1"/>
    <xf numFmtId="0" fontId="6" fillId="0" borderId="0" xfId="4" applyFont="1" applyAlignment="1">
      <alignment vertical="top"/>
    </xf>
    <xf numFmtId="164" fontId="6" fillId="0" borderId="0" xfId="1" applyNumberFormat="1" applyFont="1" applyFill="1"/>
    <xf numFmtId="0" fontId="7" fillId="0" borderId="0" xfId="4" applyFont="1" applyBorder="1" applyAlignment="1">
      <alignment horizontal="center"/>
    </xf>
    <xf numFmtId="0" fontId="9" fillId="0" borderId="0" xfId="4" applyFont="1" applyBorder="1" applyAlignment="1">
      <alignment horizontal="center"/>
    </xf>
    <xf numFmtId="164" fontId="6" fillId="0" borderId="0" xfId="1" applyNumberFormat="1" applyFont="1"/>
    <xf numFmtId="164" fontId="6" fillId="0" borderId="0" xfId="1" applyNumberFormat="1" applyFont="1" applyFill="1" applyBorder="1"/>
    <xf numFmtId="164" fontId="6" fillId="0" borderId="1" xfId="4" applyNumberFormat="1" applyFont="1" applyBorder="1"/>
    <xf numFmtId="164" fontId="6" fillId="0" borderId="0" xfId="4" applyNumberFormat="1" applyFont="1" applyBorder="1"/>
    <xf numFmtId="164" fontId="6" fillId="0" borderId="0" xfId="4" applyNumberFormat="1" applyFill="1" applyBorder="1"/>
    <xf numFmtId="165" fontId="12" fillId="0" borderId="0" xfId="4" applyNumberFormat="1" applyFont="1" applyFill="1" applyBorder="1"/>
    <xf numFmtId="0" fontId="6" fillId="0" borderId="0" xfId="4" applyFont="1" applyAlignment="1">
      <alignment horizontal="right"/>
    </xf>
    <xf numFmtId="9" fontId="6" fillId="0" borderId="0" xfId="3" applyFont="1" applyBorder="1"/>
    <xf numFmtId="164" fontId="6" fillId="0" borderId="0" xfId="1" applyNumberFormat="1" applyFont="1" applyBorder="1"/>
    <xf numFmtId="0" fontId="11" fillId="0" borderId="0" xfId="4" applyFont="1" applyFill="1"/>
    <xf numFmtId="0" fontId="7" fillId="0" borderId="0" xfId="4" applyFont="1" applyFill="1"/>
    <xf numFmtId="5" fontId="7" fillId="0" borderId="0" xfId="4" applyNumberFormat="1" applyFont="1" applyFill="1"/>
    <xf numFmtId="5" fontId="7" fillId="0" borderId="0" xfId="4" applyNumberFormat="1" applyFont="1" applyBorder="1"/>
    <xf numFmtId="164" fontId="6" fillId="0" borderId="0" xfId="0" applyNumberFormat="1" applyFont="1"/>
    <xf numFmtId="164" fontId="6" fillId="0" borderId="0" xfId="4" applyNumberFormat="1" applyFill="1"/>
    <xf numFmtId="0" fontId="6" fillId="3" borderId="0" xfId="4" applyFont="1" applyFill="1"/>
    <xf numFmtId="164" fontId="6" fillId="0" borderId="0" xfId="23" applyNumberFormat="1" applyFont="1"/>
    <xf numFmtId="17" fontId="12" fillId="0" borderId="0" xfId="4" applyNumberFormat="1" applyFont="1" applyFill="1" applyAlignment="1">
      <alignment horizontal="right"/>
    </xf>
    <xf numFmtId="164" fontId="6" fillId="0" borderId="0" xfId="23" applyNumberFormat="1" applyFont="1" applyFill="1"/>
    <xf numFmtId="164" fontId="19" fillId="0" borderId="0" xfId="23" applyNumberFormat="1" applyFont="1"/>
    <xf numFmtId="164" fontId="6" fillId="0" borderId="1" xfId="23" applyNumberFormat="1" applyFont="1" applyFill="1" applyBorder="1"/>
    <xf numFmtId="164" fontId="6" fillId="0" borderId="1" xfId="23" applyNumberFormat="1" applyFont="1" applyBorder="1"/>
    <xf numFmtId="166" fontId="6" fillId="0" borderId="0" xfId="4" applyNumberFormat="1" applyFill="1"/>
    <xf numFmtId="164" fontId="6" fillId="0" borderId="1" xfId="5" applyNumberFormat="1" applyFont="1" applyFill="1" applyBorder="1"/>
    <xf numFmtId="164" fontId="6" fillId="0" borderId="0" xfId="5" applyNumberFormat="1" applyFont="1" applyFill="1" applyBorder="1"/>
    <xf numFmtId="17" fontId="12" fillId="0" borderId="0" xfId="4" applyNumberFormat="1" applyFont="1" applyFill="1"/>
    <xf numFmtId="164" fontId="6" fillId="0" borderId="1" xfId="4" applyNumberFormat="1" applyFill="1" applyBorder="1"/>
    <xf numFmtId="0" fontId="6" fillId="0" borderId="0" xfId="4" applyFont="1" applyFill="1" applyBorder="1"/>
    <xf numFmtId="43" fontId="6" fillId="0" borderId="0" xfId="5" applyFont="1" applyFill="1"/>
    <xf numFmtId="164" fontId="6" fillId="0" borderId="0" xfId="4" applyNumberFormat="1" applyFont="1" applyFill="1"/>
    <xf numFmtId="0" fontId="8" fillId="0" borderId="0" xfId="0" applyFont="1" applyFill="1"/>
    <xf numFmtId="164" fontId="6" fillId="2" borderId="0" xfId="23" applyNumberFormat="1" applyFont="1" applyFill="1"/>
    <xf numFmtId="164" fontId="6" fillId="2" borderId="1" xfId="23" applyNumberFormat="1" applyFont="1" applyFill="1" applyBorder="1"/>
    <xf numFmtId="164" fontId="6" fillId="0" borderId="0" xfId="1" applyNumberFormat="1"/>
    <xf numFmtId="0" fontId="6" fillId="0" borderId="0" xfId="4" applyAlignment="1">
      <alignment horizontal="center"/>
    </xf>
    <xf numFmtId="0" fontId="7" fillId="0" borderId="3" xfId="4" applyFont="1" applyBorder="1" applyAlignment="1">
      <alignment horizontal="center"/>
    </xf>
    <xf numFmtId="0" fontId="9" fillId="0" borderId="3" xfId="4" applyFont="1" applyBorder="1" applyAlignment="1">
      <alignment horizontal="center"/>
    </xf>
    <xf numFmtId="0" fontId="6" fillId="0" borderId="3" xfId="4" applyFont="1" applyBorder="1"/>
    <xf numFmtId="164" fontId="6" fillId="0" borderId="3" xfId="1" applyNumberFormat="1" applyFont="1" applyFill="1" applyBorder="1"/>
    <xf numFmtId="164" fontId="10" fillId="0" borderId="3" xfId="1" applyNumberFormat="1" applyFont="1" applyFill="1" applyBorder="1"/>
    <xf numFmtId="164" fontId="6" fillId="0" borderId="3" xfId="1" applyNumberFormat="1" applyFont="1" applyBorder="1"/>
    <xf numFmtId="164" fontId="6" fillId="0" borderId="4" xfId="4" applyNumberFormat="1" applyFont="1" applyBorder="1"/>
    <xf numFmtId="164" fontId="6" fillId="0" borderId="3" xfId="4" applyNumberFormat="1" applyFont="1" applyBorder="1"/>
    <xf numFmtId="164" fontId="6" fillId="0" borderId="3" xfId="4" applyNumberFormat="1" applyFill="1" applyBorder="1"/>
    <xf numFmtId="164" fontId="6" fillId="0" borderId="4" xfId="4" applyNumberFormat="1" applyBorder="1"/>
    <xf numFmtId="165" fontId="12" fillId="0" borderId="3" xfId="4" applyNumberFormat="1" applyFont="1" applyFill="1" applyBorder="1"/>
    <xf numFmtId="5" fontId="7" fillId="0" borderId="3" xfId="2" applyNumberFormat="1" applyFont="1" applyBorder="1"/>
    <xf numFmtId="9" fontId="6" fillId="0" borderId="3" xfId="3" applyFont="1" applyBorder="1"/>
    <xf numFmtId="167" fontId="6" fillId="2" borderId="0" xfId="4" applyNumberFormat="1" applyFont="1" applyFill="1" applyBorder="1"/>
    <xf numFmtId="164" fontId="19" fillId="2" borderId="0" xfId="9" applyNumberFormat="1" applyFont="1" applyFill="1" applyBorder="1"/>
    <xf numFmtId="43" fontId="6" fillId="2" borderId="0" xfId="5" applyFont="1" applyFill="1"/>
    <xf numFmtId="0" fontId="6" fillId="2" borderId="0" xfId="4" applyFont="1" applyFill="1"/>
    <xf numFmtId="164" fontId="6" fillId="2" borderId="0" xfId="4" applyNumberFormat="1" applyFont="1" applyFill="1"/>
    <xf numFmtId="173" fontId="22" fillId="0" borderId="0" xfId="4" applyNumberFormat="1" applyFont="1" applyFill="1" applyBorder="1" applyAlignment="1">
      <alignment horizontal="right" vertical="top"/>
    </xf>
    <xf numFmtId="0" fontId="0" fillId="0" borderId="0" xfId="0" applyFill="1"/>
    <xf numFmtId="0" fontId="20" fillId="0" borderId="2" xfId="0" applyFont="1" applyFill="1" applyBorder="1" applyAlignment="1">
      <alignment horizontal="left" vertical="center" wrapText="1"/>
    </xf>
    <xf numFmtId="0" fontId="21" fillId="0" borderId="2" xfId="0" applyFont="1" applyFill="1" applyBorder="1" applyAlignment="1">
      <alignment horizontal="left" vertical="top"/>
    </xf>
    <xf numFmtId="0" fontId="20" fillId="0" borderId="2" xfId="0" applyFont="1" applyFill="1" applyBorder="1" applyAlignment="1">
      <alignment horizontal="left" vertical="top"/>
    </xf>
    <xf numFmtId="0" fontId="20" fillId="0" borderId="2" xfId="0" applyFont="1" applyFill="1" applyBorder="1" applyAlignment="1">
      <alignment horizontal="center" vertical="center" wrapText="1"/>
    </xf>
    <xf numFmtId="0" fontId="20" fillId="0" borderId="2" xfId="0" applyFont="1" applyFill="1" applyBorder="1" applyAlignment="1">
      <alignment horizontal="right" vertical="center" wrapText="1"/>
    </xf>
    <xf numFmtId="0" fontId="20" fillId="0" borderId="2" xfId="0" applyFont="1" applyFill="1" applyBorder="1" applyAlignment="1">
      <alignment horizontal="left" vertical="center"/>
    </xf>
    <xf numFmtId="172" fontId="20" fillId="0" borderId="2" xfId="0" applyNumberFormat="1" applyFont="1" applyFill="1" applyBorder="1" applyAlignment="1">
      <alignment horizontal="right" vertical="center"/>
    </xf>
    <xf numFmtId="173" fontId="20" fillId="0" borderId="2" xfId="0" applyNumberFormat="1" applyFont="1" applyFill="1" applyBorder="1" applyAlignment="1">
      <alignment horizontal="right" vertical="center"/>
    </xf>
    <xf numFmtId="0" fontId="7" fillId="0" borderId="0" xfId="4" applyFont="1" applyAlignment="1">
      <alignment horizontal="center"/>
    </xf>
    <xf numFmtId="164" fontId="19" fillId="0" borderId="0" xfId="1" applyNumberFormat="1" applyFont="1" applyFill="1"/>
    <xf numFmtId="164" fontId="7" fillId="0" borderId="0" xfId="2" applyNumberFormat="1" applyFont="1" applyBorder="1"/>
    <xf numFmtId="164" fontId="7" fillId="0" borderId="0" xfId="4" applyNumberFormat="1" applyFont="1"/>
    <xf numFmtId="0" fontId="6" fillId="2" borderId="0" xfId="4" applyFont="1" applyFill="1" applyBorder="1"/>
    <xf numFmtId="164" fontId="6" fillId="0" borderId="0" xfId="24" applyNumberFormat="1" applyFont="1"/>
    <xf numFmtId="164" fontId="6" fillId="2" borderId="0" xfId="24" applyNumberFormat="1" applyFont="1" applyFill="1"/>
    <xf numFmtId="164" fontId="19" fillId="0" borderId="0" xfId="24" applyNumberFormat="1" applyFont="1" applyFill="1"/>
    <xf numFmtId="164" fontId="6" fillId="0" borderId="1" xfId="24" applyNumberFormat="1" applyFont="1" applyBorder="1"/>
    <xf numFmtId="164" fontId="6" fillId="2" borderId="1" xfId="24" applyNumberFormat="1" applyFont="1" applyFill="1" applyBorder="1"/>
    <xf numFmtId="166" fontId="23" fillId="0" borderId="0" xfId="4" applyNumberFormat="1" applyFont="1"/>
    <xf numFmtId="166" fontId="23" fillId="2" borderId="0" xfId="4" applyNumberFormat="1" applyFont="1" applyFill="1"/>
    <xf numFmtId="164" fontId="19" fillId="0" borderId="3" xfId="1" applyNumberFormat="1" applyFont="1" applyFill="1" applyBorder="1"/>
    <xf numFmtId="164" fontId="6" fillId="0" borderId="3" xfId="4" applyNumberFormat="1" applyFont="1" applyFill="1" applyBorder="1"/>
    <xf numFmtId="164" fontId="7" fillId="0" borderId="3" xfId="1" applyNumberFormat="1" applyFont="1" applyBorder="1"/>
    <xf numFmtId="174" fontId="7" fillId="0" borderId="3" xfId="2" applyNumberFormat="1" applyFont="1" applyBorder="1"/>
    <xf numFmtId="0" fontId="24" fillId="0" borderId="0" xfId="4" applyFont="1"/>
    <xf numFmtId="0" fontId="25" fillId="0" borderId="0" xfId="4" applyFont="1"/>
    <xf numFmtId="0" fontId="24" fillId="0" borderId="0" xfId="4" applyFont="1" applyAlignment="1">
      <alignment horizontal="center"/>
    </xf>
    <xf numFmtId="0" fontId="28" fillId="0" borderId="0" xfId="4" applyFont="1"/>
    <xf numFmtId="0" fontId="29" fillId="0" borderId="0" xfId="4" applyFont="1" applyAlignment="1">
      <alignment horizontal="center"/>
    </xf>
    <xf numFmtId="0" fontId="28" fillId="0" borderId="0" xfId="4" applyFont="1" applyAlignment="1">
      <alignment horizontal="center"/>
    </xf>
    <xf numFmtId="164" fontId="24" fillId="0" borderId="0" xfId="5" applyNumberFormat="1" applyFont="1" applyFill="1"/>
    <xf numFmtId="164" fontId="24" fillId="0" borderId="0" xfId="5" applyNumberFormat="1" applyFont="1"/>
    <xf numFmtId="164" fontId="18" fillId="0" borderId="0" xfId="1" applyNumberFormat="1" applyFont="1" applyBorder="1"/>
    <xf numFmtId="164" fontId="30" fillId="0" borderId="0" xfId="5" applyNumberFormat="1" applyFont="1" applyFill="1"/>
    <xf numFmtId="164" fontId="24" fillId="0" borderId="1" xfId="4" applyNumberFormat="1" applyFont="1" applyBorder="1"/>
    <xf numFmtId="164" fontId="24" fillId="0" borderId="0" xfId="4" applyNumberFormat="1" applyFont="1" applyBorder="1"/>
    <xf numFmtId="164" fontId="24" fillId="0" borderId="0" xfId="4" applyNumberFormat="1" applyFont="1"/>
    <xf numFmtId="0" fontId="1" fillId="0" borderId="0" xfId="13" applyFont="1"/>
    <xf numFmtId="168" fontId="24" fillId="0" borderId="0" xfId="8" applyNumberFormat="1" applyFont="1" applyFill="1" applyBorder="1"/>
    <xf numFmtId="170" fontId="24" fillId="0" borderId="0" xfId="1" applyNumberFormat="1" applyFont="1"/>
    <xf numFmtId="0" fontId="24" fillId="0" borderId="0" xfId="4" applyFont="1" applyFill="1"/>
    <xf numFmtId="168" fontId="24" fillId="0" borderId="1" xfId="8" applyNumberFormat="1" applyFont="1" applyFill="1" applyBorder="1"/>
    <xf numFmtId="168" fontId="24" fillId="0" borderId="0" xfId="4" applyNumberFormat="1" applyFont="1"/>
    <xf numFmtId="170" fontId="24" fillId="0" borderId="0" xfId="4" applyNumberFormat="1" applyFont="1"/>
    <xf numFmtId="168" fontId="25" fillId="0" borderId="1" xfId="4" applyNumberFormat="1" applyFont="1" applyFill="1" applyBorder="1"/>
    <xf numFmtId="171" fontId="24" fillId="0" borderId="0" xfId="4" applyNumberFormat="1" applyFont="1"/>
    <xf numFmtId="169" fontId="24" fillId="0" borderId="0" xfId="9" applyNumberFormat="1" applyFont="1"/>
    <xf numFmtId="17" fontId="29" fillId="0" borderId="0" xfId="4" applyNumberFormat="1" applyFont="1" applyAlignment="1">
      <alignment horizontal="right"/>
    </xf>
    <xf numFmtId="0" fontId="29" fillId="0" borderId="0" xfId="4" applyFont="1" applyAlignment="1">
      <alignment horizontal="right"/>
    </xf>
    <xf numFmtId="0" fontId="31" fillId="0" borderId="0" xfId="4" applyFont="1"/>
    <xf numFmtId="164" fontId="24" fillId="0" borderId="0" xfId="1" applyNumberFormat="1" applyFont="1"/>
    <xf numFmtId="164" fontId="24" fillId="0" borderId="1" xfId="1" applyNumberFormat="1" applyFont="1" applyBorder="1"/>
    <xf numFmtId="0" fontId="29" fillId="0" borderId="0" xfId="4" quotePrefix="1" applyFont="1" applyAlignment="1">
      <alignment horizontal="right"/>
    </xf>
    <xf numFmtId="166" fontId="24" fillId="0" borderId="0" xfId="4" applyNumberFormat="1" applyFont="1"/>
    <xf numFmtId="0" fontId="29" fillId="0" borderId="0" xfId="4" applyFont="1"/>
    <xf numFmtId="164" fontId="24" fillId="0" borderId="1" xfId="5" applyNumberFormat="1" applyFont="1" applyBorder="1"/>
    <xf numFmtId="164" fontId="24" fillId="0" borderId="0" xfId="5" applyNumberFormat="1" applyFont="1" applyBorder="1"/>
    <xf numFmtId="17" fontId="29" fillId="0" borderId="0" xfId="4" applyNumberFormat="1" applyFont="1"/>
    <xf numFmtId="17" fontId="29" fillId="0" borderId="0" xfId="4" applyNumberFormat="1" applyFont="1" applyAlignment="1">
      <alignment horizontal="center"/>
    </xf>
    <xf numFmtId="0" fontId="24" fillId="0" borderId="0" xfId="4" quotePrefix="1" applyFont="1" applyAlignment="1">
      <alignment horizontal="center"/>
    </xf>
    <xf numFmtId="164" fontId="24" fillId="0" borderId="0" xfId="5" quotePrefix="1" applyNumberFormat="1" applyFont="1"/>
    <xf numFmtId="0" fontId="24" fillId="0" borderId="0" xfId="4" applyFont="1" applyAlignment="1">
      <alignment horizontal="left"/>
    </xf>
    <xf numFmtId="0" fontId="24" fillId="0" borderId="0" xfId="4" applyFont="1" applyBorder="1"/>
    <xf numFmtId="167" fontId="24" fillId="0" borderId="0" xfId="4" applyNumberFormat="1" applyFont="1" applyBorder="1"/>
    <xf numFmtId="3" fontId="24" fillId="0" borderId="0" xfId="4" applyNumberFormat="1" applyFont="1" applyBorder="1"/>
    <xf numFmtId="164" fontId="24" fillId="0" borderId="0" xfId="9" applyNumberFormat="1" applyFont="1" applyBorder="1"/>
    <xf numFmtId="10" fontId="24" fillId="0" borderId="0" xfId="9" applyNumberFormat="1" applyFont="1" applyBorder="1"/>
    <xf numFmtId="0" fontId="24" fillId="0" borderId="0" xfId="4" applyFont="1" applyBorder="1" applyAlignment="1">
      <alignment horizontal="center"/>
    </xf>
    <xf numFmtId="0" fontId="29" fillId="0" borderId="0" xfId="4" applyFont="1" applyBorder="1" applyAlignment="1">
      <alignment horizontal="right"/>
    </xf>
    <xf numFmtId="166" fontId="24" fillId="0" borderId="0" xfId="4" applyNumberFormat="1" applyFont="1" applyBorder="1"/>
    <xf numFmtId="0" fontId="29" fillId="0" borderId="0" xfId="4" applyFont="1" applyBorder="1"/>
    <xf numFmtId="0" fontId="28" fillId="0" borderId="0" xfId="4" applyFont="1" applyBorder="1"/>
    <xf numFmtId="0" fontId="29" fillId="0" borderId="0" xfId="4" quotePrefix="1" applyFont="1" applyBorder="1" applyAlignment="1">
      <alignment horizontal="right"/>
    </xf>
    <xf numFmtId="164" fontId="1" fillId="0" borderId="0" xfId="5" applyNumberFormat="1" applyFont="1" applyBorder="1"/>
    <xf numFmtId="0" fontId="6" fillId="0" borderId="0" xfId="4" applyAlignment="1">
      <alignment vertical="top"/>
    </xf>
    <xf numFmtId="0" fontId="14" fillId="0" borderId="0" xfId="4" applyFont="1" applyAlignment="1">
      <alignment horizontal="center"/>
    </xf>
    <xf numFmtId="0" fontId="15" fillId="0" borderId="0" xfId="4" applyFont="1" applyAlignment="1">
      <alignment horizontal="center" vertical="top"/>
    </xf>
    <xf numFmtId="0" fontId="26" fillId="0" borderId="0" xfId="4" applyFont="1" applyAlignment="1">
      <alignment horizontal="center"/>
    </xf>
    <xf numFmtId="0" fontId="27" fillId="0" borderId="0" xfId="4" applyFont="1" applyAlignment="1">
      <alignment horizontal="center" vertical="top"/>
    </xf>
    <xf numFmtId="0" fontId="11" fillId="0" borderId="0" xfId="0" applyFont="1" applyAlignment="1">
      <alignment wrapText="1"/>
    </xf>
    <xf numFmtId="0" fontId="7" fillId="0" borderId="0" xfId="4" applyFont="1" applyAlignment="1">
      <alignment horizontal="center"/>
    </xf>
    <xf numFmtId="0" fontId="6" fillId="0" borderId="0" xfId="4" applyFont="1" applyAlignment="1">
      <alignment horizontal="justify" vertical="top" wrapText="1"/>
    </xf>
    <xf numFmtId="0" fontId="6" fillId="0" borderId="0" xfId="4" applyAlignment="1">
      <alignment horizontal="justify" vertical="top" wrapText="1"/>
    </xf>
    <xf numFmtId="0" fontId="6" fillId="0" borderId="0" xfId="4" applyAlignment="1">
      <alignment horizontal="left" vertical="top" wrapText="1"/>
    </xf>
  </cellXfs>
  <cellStyles count="25">
    <cellStyle name="Comma" xfId="1" builtinId="3"/>
    <cellStyle name="Comma 2" xfId="5"/>
    <cellStyle name="Comma 3" xfId="6"/>
    <cellStyle name="Comma 3 2" xfId="10"/>
    <cellStyle name="Comma 3 3" xfId="23"/>
    <cellStyle name="Comma 4" xfId="11"/>
    <cellStyle name="Comma 4 2" xfId="24"/>
    <cellStyle name="Currency" xfId="2" builtinId="4"/>
    <cellStyle name="Currency 2" xfId="8"/>
    <cellStyle name="Normal" xfId="0" builtinId="0"/>
    <cellStyle name="Normal 10" xfId="13"/>
    <cellStyle name="Normal 11" xfId="14"/>
    <cellStyle name="Normal 12" xfId="15"/>
    <cellStyle name="Normal 2" xfId="4"/>
    <cellStyle name="Normal 2 2" xfId="16"/>
    <cellStyle name="Normal 3" xfId="7"/>
    <cellStyle name="Normal 3 2" xfId="17"/>
    <cellStyle name="Normal 4" xfId="12"/>
    <cellStyle name="Normal 5" xfId="18"/>
    <cellStyle name="Normal 6" xfId="19"/>
    <cellStyle name="Normal 7" xfId="20"/>
    <cellStyle name="Normal 8" xfId="21"/>
    <cellStyle name="Normal 9" xfId="22"/>
    <cellStyle name="Percent" xfId="3" builtinId="5"/>
    <cellStyle name="Percent 2" xfId="9"/>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indexed="35"/>
  </sheetPr>
  <dimension ref="A1:Q86"/>
  <sheetViews>
    <sheetView topLeftCell="D1" zoomScaleNormal="100" workbookViewId="0">
      <selection activeCell="L27" sqref="L27"/>
    </sheetView>
  </sheetViews>
  <sheetFormatPr defaultRowHeight="12.75"/>
  <cols>
    <col min="1" max="1" width="2.85546875" style="12" customWidth="1"/>
    <col min="2" max="2" width="19.5703125" style="12" customWidth="1"/>
    <col min="3" max="3" width="6.42578125" style="12" customWidth="1"/>
    <col min="4" max="4" width="15.28515625" style="12" customWidth="1"/>
    <col min="5" max="5" width="12.85546875" style="12" customWidth="1"/>
    <col min="6" max="6" width="13.140625" style="12" customWidth="1"/>
    <col min="7" max="7" width="12.5703125" style="12" customWidth="1"/>
    <col min="8" max="8" width="12.7109375" style="12" customWidth="1"/>
    <col min="9" max="9" width="12.140625" style="12" customWidth="1"/>
    <col min="10" max="10" width="12.7109375" style="12" customWidth="1"/>
    <col min="11" max="11" width="11.5703125" style="12" customWidth="1"/>
    <col min="12" max="13" width="11.42578125" style="12" customWidth="1"/>
    <col min="14" max="14" width="11.28515625" style="12" customWidth="1"/>
    <col min="15" max="15" width="11.42578125" style="12" customWidth="1"/>
    <col min="16" max="16" width="11.85546875" style="12" customWidth="1"/>
    <col min="17" max="17" width="12.7109375" style="12" customWidth="1"/>
    <col min="18" max="18" width="14" style="12" bestFit="1" customWidth="1"/>
    <col min="19" max="19" width="12.85546875" style="12" bestFit="1" customWidth="1"/>
    <col min="20" max="20" width="14" style="12" bestFit="1" customWidth="1"/>
    <col min="21" max="16384" width="9.140625" style="12"/>
  </cols>
  <sheetData>
    <row r="1" spans="1:17">
      <c r="A1" s="11" t="s">
        <v>54</v>
      </c>
    </row>
    <row r="2" spans="1:17">
      <c r="A2" s="11" t="s">
        <v>55</v>
      </c>
    </row>
    <row r="3" spans="1:17">
      <c r="A3" s="11" t="s">
        <v>88</v>
      </c>
    </row>
    <row r="4" spans="1:17" ht="25.5">
      <c r="A4" s="227" t="s">
        <v>89</v>
      </c>
      <c r="B4" s="227"/>
      <c r="C4" s="227"/>
      <c r="D4" s="227"/>
      <c r="E4" s="227"/>
      <c r="F4" s="227"/>
      <c r="G4" s="227"/>
      <c r="H4" s="227"/>
      <c r="I4" s="227"/>
      <c r="J4" s="227"/>
      <c r="K4" s="227"/>
      <c r="L4" s="227"/>
      <c r="M4" s="227"/>
      <c r="N4" s="227"/>
      <c r="O4" s="227"/>
      <c r="P4" s="227"/>
      <c r="Q4" s="227"/>
    </row>
    <row r="5" spans="1:17" ht="20.25">
      <c r="A5" s="228" t="s">
        <v>90</v>
      </c>
      <c r="B5" s="228"/>
      <c r="C5" s="228"/>
      <c r="D5" s="228"/>
      <c r="E5" s="228"/>
      <c r="F5" s="228"/>
      <c r="G5" s="228"/>
      <c r="H5" s="228"/>
      <c r="I5" s="228"/>
      <c r="J5" s="228"/>
      <c r="K5" s="228"/>
      <c r="L5" s="228"/>
      <c r="M5" s="228"/>
      <c r="N5" s="228"/>
      <c r="O5" s="228"/>
      <c r="P5" s="228"/>
      <c r="Q5" s="228"/>
    </row>
    <row r="6" spans="1:17">
      <c r="A6" s="11"/>
    </row>
    <row r="8" spans="1:17">
      <c r="A8" s="13" t="s">
        <v>18</v>
      </c>
      <c r="D8" s="14" t="s">
        <v>74</v>
      </c>
      <c r="E8" s="13" t="s">
        <v>56</v>
      </c>
      <c r="F8" s="15" t="s">
        <v>11</v>
      </c>
      <c r="G8" s="15" t="s">
        <v>12</v>
      </c>
      <c r="H8" s="15" t="s">
        <v>13</v>
      </c>
      <c r="I8" s="15" t="s">
        <v>14</v>
      </c>
      <c r="J8" s="15" t="s">
        <v>15</v>
      </c>
      <c r="K8" s="15" t="s">
        <v>16</v>
      </c>
      <c r="L8" s="15" t="s">
        <v>5</v>
      </c>
      <c r="M8" s="15" t="s">
        <v>6</v>
      </c>
      <c r="N8" s="15" t="s">
        <v>7</v>
      </c>
      <c r="O8" s="15" t="s">
        <v>8</v>
      </c>
      <c r="P8" s="15" t="s">
        <v>9</v>
      </c>
      <c r="Q8" s="15" t="s">
        <v>10</v>
      </c>
    </row>
    <row r="9" spans="1:17">
      <c r="A9" s="13" t="s">
        <v>57</v>
      </c>
    </row>
    <row r="10" spans="1:17" ht="15">
      <c r="A10" s="12" t="s">
        <v>58</v>
      </c>
      <c r="D10" s="16">
        <v>114318036</v>
      </c>
      <c r="E10" s="17">
        <f>SUM(F10:Q10)</f>
        <v>114318036</v>
      </c>
      <c r="F10" s="73">
        <f>E42</f>
        <v>20975430</v>
      </c>
      <c r="G10" s="73">
        <f t="shared" ref="G10:Q10" si="0">F42</f>
        <v>15686649</v>
      </c>
      <c r="H10" s="73">
        <f t="shared" si="0"/>
        <v>13792342</v>
      </c>
      <c r="I10" s="73">
        <f t="shared" si="0"/>
        <v>12118647</v>
      </c>
      <c r="J10" s="73">
        <f t="shared" si="0"/>
        <v>8026903</v>
      </c>
      <c r="K10" s="73">
        <f t="shared" si="0"/>
        <v>5208692</v>
      </c>
      <c r="L10" s="73">
        <f t="shared" si="0"/>
        <v>3313811</v>
      </c>
      <c r="M10" s="73">
        <f t="shared" si="0"/>
        <v>2388155</v>
      </c>
      <c r="N10" s="73">
        <f t="shared" si="0"/>
        <v>2436473</v>
      </c>
      <c r="O10" s="73">
        <f t="shared" si="0"/>
        <v>3588712</v>
      </c>
      <c r="P10" s="73">
        <f t="shared" si="0"/>
        <v>8096570</v>
      </c>
      <c r="Q10" s="73">
        <f t="shared" si="0"/>
        <v>18685652</v>
      </c>
    </row>
    <row r="11" spans="1:17">
      <c r="A11" s="12" t="s">
        <v>59</v>
      </c>
      <c r="D11" s="16">
        <v>-17350672</v>
      </c>
      <c r="E11" s="17">
        <f>SUM(F11:Q11)</f>
        <v>-90481660</v>
      </c>
      <c r="F11" s="17">
        <f>-E71</f>
        <v>-17350672</v>
      </c>
      <c r="G11" s="17">
        <f t="shared" ref="G11:Q11" si="1">-F71</f>
        <v>-13817871</v>
      </c>
      <c r="H11" s="17">
        <f t="shared" si="1"/>
        <v>-11521757</v>
      </c>
      <c r="I11" s="17">
        <f t="shared" si="1"/>
        <v>-9744690</v>
      </c>
      <c r="J11" s="17">
        <f t="shared" si="1"/>
        <v>-6713208</v>
      </c>
      <c r="K11" s="17">
        <f t="shared" si="1"/>
        <v>-4487622</v>
      </c>
      <c r="L11" s="17">
        <f t="shared" si="1"/>
        <v>-2796588</v>
      </c>
      <c r="M11" s="17">
        <f t="shared" si="1"/>
        <v>-1968283</v>
      </c>
      <c r="N11" s="17">
        <f t="shared" si="1"/>
        <v>-1872445</v>
      </c>
      <c r="O11" s="17">
        <f t="shared" si="1"/>
        <v>-2236801</v>
      </c>
      <c r="P11" s="17">
        <f t="shared" si="1"/>
        <v>-5232198</v>
      </c>
      <c r="Q11" s="17">
        <f t="shared" si="1"/>
        <v>-12739525</v>
      </c>
    </row>
    <row r="12" spans="1:17">
      <c r="A12" s="12" t="s">
        <v>60</v>
      </c>
      <c r="D12" s="16">
        <v>14293952</v>
      </c>
      <c r="E12" s="17">
        <f>SUM(F12:Q12)</f>
        <v>87424940</v>
      </c>
      <c r="F12" s="17">
        <f>F71</f>
        <v>13817871</v>
      </c>
      <c r="G12" s="17">
        <f t="shared" ref="G12:Q12" si="2">G71</f>
        <v>11521757</v>
      </c>
      <c r="H12" s="17">
        <f t="shared" si="2"/>
        <v>9744690</v>
      </c>
      <c r="I12" s="17">
        <f t="shared" si="2"/>
        <v>6713208</v>
      </c>
      <c r="J12" s="17">
        <f t="shared" si="2"/>
        <v>4487622</v>
      </c>
      <c r="K12" s="17">
        <f t="shared" si="2"/>
        <v>2796588</v>
      </c>
      <c r="L12" s="17">
        <f t="shared" si="2"/>
        <v>1968283</v>
      </c>
      <c r="M12" s="17">
        <f t="shared" si="2"/>
        <v>1872445</v>
      </c>
      <c r="N12" s="17">
        <f t="shared" si="2"/>
        <v>2236801</v>
      </c>
      <c r="O12" s="17">
        <f t="shared" si="2"/>
        <v>5232198</v>
      </c>
      <c r="P12" s="17">
        <f t="shared" si="2"/>
        <v>12739525</v>
      </c>
      <c r="Q12" s="17">
        <f t="shared" si="2"/>
        <v>14293952</v>
      </c>
    </row>
    <row r="13" spans="1:17" ht="15">
      <c r="A13" s="12" t="s">
        <v>61</v>
      </c>
      <c r="D13" s="18">
        <v>5966808</v>
      </c>
      <c r="E13" s="17">
        <f>SUM(F13:Q13)</f>
        <v>5966808</v>
      </c>
      <c r="F13" s="17">
        <f>E58</f>
        <v>3203570</v>
      </c>
      <c r="G13" s="17">
        <f t="shared" ref="G13:Q13" si="3">F58</f>
        <v>2702811</v>
      </c>
      <c r="H13" s="17">
        <f t="shared" si="3"/>
        <v>705646</v>
      </c>
      <c r="I13" s="17">
        <f t="shared" si="3"/>
        <v>139926</v>
      </c>
      <c r="J13" s="17">
        <f t="shared" si="3"/>
        <v>-1444037</v>
      </c>
      <c r="K13" s="17">
        <f t="shared" si="3"/>
        <v>-744947</v>
      </c>
      <c r="L13" s="17">
        <f t="shared" si="3"/>
        <v>0</v>
      </c>
      <c r="M13" s="17">
        <f t="shared" si="3"/>
        <v>0</v>
      </c>
      <c r="N13" s="17">
        <f t="shared" si="3"/>
        <v>0</v>
      </c>
      <c r="O13" s="17">
        <f t="shared" si="3"/>
        <v>1185407</v>
      </c>
      <c r="P13" s="17">
        <f t="shared" si="3"/>
        <v>-1032111</v>
      </c>
      <c r="Q13" s="17">
        <f t="shared" si="3"/>
        <v>1250543</v>
      </c>
    </row>
    <row r="14" spans="1:17">
      <c r="A14" s="12" t="s">
        <v>62</v>
      </c>
      <c r="D14" s="16">
        <f t="shared" ref="D14:Q14" si="4">SUM(D10:D13)</f>
        <v>117228124</v>
      </c>
      <c r="E14" s="19">
        <f t="shared" si="4"/>
        <v>117228124</v>
      </c>
      <c r="F14" s="19">
        <f t="shared" si="4"/>
        <v>20646199</v>
      </c>
      <c r="G14" s="19">
        <f t="shared" si="4"/>
        <v>16093346</v>
      </c>
      <c r="H14" s="19">
        <f t="shared" si="4"/>
        <v>12720921</v>
      </c>
      <c r="I14" s="19">
        <f t="shared" si="4"/>
        <v>9227091</v>
      </c>
      <c r="J14" s="19">
        <f t="shared" si="4"/>
        <v>4357280</v>
      </c>
      <c r="K14" s="19">
        <f t="shared" si="4"/>
        <v>2772711</v>
      </c>
      <c r="L14" s="19">
        <f t="shared" si="4"/>
        <v>2485506</v>
      </c>
      <c r="M14" s="19">
        <f t="shared" si="4"/>
        <v>2292317</v>
      </c>
      <c r="N14" s="19">
        <f t="shared" si="4"/>
        <v>2800829</v>
      </c>
      <c r="O14" s="19">
        <f t="shared" si="4"/>
        <v>7769516</v>
      </c>
      <c r="P14" s="19">
        <f t="shared" si="4"/>
        <v>14571786</v>
      </c>
      <c r="Q14" s="19">
        <f t="shared" si="4"/>
        <v>21490622</v>
      </c>
    </row>
    <row r="15" spans="1:17">
      <c r="D15" s="17"/>
      <c r="E15" s="20"/>
      <c r="F15" s="20"/>
      <c r="G15" s="20"/>
      <c r="H15" s="20"/>
      <c r="I15" s="20"/>
      <c r="J15" s="20"/>
      <c r="K15" s="20"/>
      <c r="L15" s="20"/>
      <c r="M15" s="20"/>
      <c r="N15" s="20"/>
      <c r="O15" s="20"/>
      <c r="P15" s="20"/>
      <c r="Q15" s="20"/>
    </row>
    <row r="16" spans="1:17">
      <c r="D16" s="17"/>
      <c r="E16" s="21"/>
    </row>
    <row r="17" spans="1:17">
      <c r="A17" s="13" t="s">
        <v>63</v>
      </c>
      <c r="D17" s="17"/>
    </row>
    <row r="18" spans="1:17">
      <c r="A18" s="12" t="s">
        <v>64</v>
      </c>
      <c r="D18" s="17">
        <v>1736100</v>
      </c>
      <c r="E18" s="17">
        <f>SUM(F18:Q18)</f>
        <v>1736100</v>
      </c>
      <c r="F18" s="20">
        <f>E66</f>
        <v>144558</v>
      </c>
      <c r="G18" s="20">
        <f t="shared" ref="G18:Q18" si="5">F66</f>
        <v>144489</v>
      </c>
      <c r="H18" s="20">
        <f t="shared" si="5"/>
        <v>144456</v>
      </c>
      <c r="I18" s="20">
        <f t="shared" si="5"/>
        <v>144390</v>
      </c>
      <c r="J18" s="20">
        <f t="shared" si="5"/>
        <v>144232</v>
      </c>
      <c r="K18" s="20">
        <f t="shared" si="5"/>
        <v>144143</v>
      </c>
      <c r="L18" s="20">
        <f t="shared" si="5"/>
        <v>144244</v>
      </c>
      <c r="M18" s="20">
        <f t="shared" si="5"/>
        <v>144649</v>
      </c>
      <c r="N18" s="20">
        <f t="shared" si="5"/>
        <v>144788</v>
      </c>
      <c r="O18" s="20">
        <f t="shared" si="5"/>
        <v>144976</v>
      </c>
      <c r="P18" s="20">
        <f t="shared" si="5"/>
        <v>145338</v>
      </c>
      <c r="Q18" s="20">
        <f t="shared" si="5"/>
        <v>145837</v>
      </c>
    </row>
    <row r="19" spans="1:17">
      <c r="A19" s="12" t="s">
        <v>65</v>
      </c>
      <c r="D19" s="17"/>
      <c r="E19" s="20">
        <f>E14/E18</f>
        <v>67.523831576522085</v>
      </c>
      <c r="F19" s="20">
        <f>F14/F18</f>
        <v>142.82294304016381</v>
      </c>
      <c r="G19" s="20">
        <f t="shared" ref="G19:Q19" si="6">G14/G18</f>
        <v>111.38111551744423</v>
      </c>
      <c r="H19" s="20">
        <f t="shared" si="6"/>
        <v>88.060869745804951</v>
      </c>
      <c r="I19" s="20">
        <f t="shared" si="6"/>
        <v>63.903947641803448</v>
      </c>
      <c r="J19" s="20">
        <f t="shared" si="6"/>
        <v>30.210216872816019</v>
      </c>
      <c r="K19" s="20">
        <f t="shared" si="6"/>
        <v>19.235835246942273</v>
      </c>
      <c r="L19" s="20">
        <f t="shared" si="6"/>
        <v>17.231260918998363</v>
      </c>
      <c r="M19" s="20">
        <f t="shared" si="6"/>
        <v>15.847444503591452</v>
      </c>
      <c r="N19" s="20">
        <f t="shared" si="6"/>
        <v>19.344344835207337</v>
      </c>
      <c r="O19" s="20">
        <f t="shared" si="6"/>
        <v>53.5917393223706</v>
      </c>
      <c r="P19" s="20">
        <f t="shared" si="6"/>
        <v>100.26136316723775</v>
      </c>
      <c r="Q19" s="20">
        <f t="shared" si="6"/>
        <v>147.36056007734663</v>
      </c>
    </row>
    <row r="20" spans="1:17">
      <c r="D20" s="17"/>
      <c r="E20" s="20"/>
      <c r="F20" s="20"/>
      <c r="G20" s="20"/>
      <c r="H20" s="20"/>
      <c r="I20" s="20"/>
      <c r="J20" s="20"/>
      <c r="K20" s="20"/>
      <c r="L20" s="20"/>
      <c r="M20" s="20"/>
      <c r="N20" s="20"/>
      <c r="O20" s="20"/>
      <c r="P20" s="20"/>
      <c r="Q20" s="20"/>
    </row>
    <row r="21" spans="1:17" ht="15">
      <c r="D21" s="17"/>
      <c r="E21" s="74"/>
      <c r="F21" s="20" t="s">
        <v>18</v>
      </c>
      <c r="G21" s="74"/>
      <c r="H21" s="20"/>
      <c r="I21" s="20"/>
      <c r="J21" s="20"/>
      <c r="K21" s="20"/>
      <c r="L21" s="20"/>
      <c r="M21" s="20"/>
      <c r="N21" s="20"/>
      <c r="O21" s="20"/>
      <c r="P21" s="20"/>
      <c r="Q21" s="20"/>
    </row>
    <row r="22" spans="1:17" ht="15">
      <c r="A22" s="22" t="s">
        <v>66</v>
      </c>
      <c r="E22" s="74"/>
      <c r="F22" s="23">
        <v>0.89510999999999996</v>
      </c>
      <c r="G22" s="74"/>
      <c r="H22" s="75"/>
      <c r="I22" s="75"/>
    </row>
    <row r="23" spans="1:17" ht="15">
      <c r="A23" s="22" t="s">
        <v>67</v>
      </c>
      <c r="E23" s="74"/>
      <c r="F23" s="24">
        <v>0.95600200000000002</v>
      </c>
      <c r="G23" s="74"/>
      <c r="H23" s="75"/>
      <c r="I23" s="75"/>
    </row>
    <row r="24" spans="1:17" ht="15">
      <c r="A24" s="22" t="s">
        <v>68</v>
      </c>
      <c r="E24" s="74"/>
      <c r="F24" s="25">
        <f>F22*F23</f>
        <v>0.85572695022</v>
      </c>
      <c r="G24" s="74"/>
      <c r="H24" s="75"/>
      <c r="I24" s="75"/>
      <c r="J24" s="26"/>
    </row>
    <row r="25" spans="1:17" ht="15">
      <c r="A25" s="22" t="s">
        <v>69</v>
      </c>
      <c r="E25" s="74"/>
      <c r="F25" s="23">
        <v>0.55981000000000003</v>
      </c>
      <c r="G25" s="74"/>
      <c r="H25" s="27"/>
    </row>
    <row r="26" spans="1:17" ht="15">
      <c r="A26" s="11" t="s">
        <v>70</v>
      </c>
      <c r="E26" s="74"/>
      <c r="F26" s="28">
        <f>F24-F25</f>
        <v>0.29591695021999997</v>
      </c>
      <c r="G26" s="74"/>
      <c r="I26" s="26"/>
      <c r="J26" s="29"/>
    </row>
    <row r="27" spans="1:17">
      <c r="D27" s="30"/>
      <c r="E27" s="17"/>
      <c r="F27" s="17"/>
      <c r="G27" s="17"/>
      <c r="H27" s="17"/>
      <c r="I27" s="17"/>
      <c r="J27" s="17"/>
      <c r="K27" s="17"/>
      <c r="L27" s="17"/>
      <c r="M27" s="17"/>
      <c r="N27" s="17"/>
      <c r="O27" s="17"/>
      <c r="P27" s="17"/>
      <c r="Q27" s="17"/>
    </row>
    <row r="30" spans="1:17">
      <c r="A30" s="24" t="s">
        <v>91</v>
      </c>
      <c r="B30" s="31"/>
    </row>
    <row r="31" spans="1:17">
      <c r="A31" s="24" t="s">
        <v>75</v>
      </c>
      <c r="B31" s="31"/>
    </row>
    <row r="32" spans="1:17">
      <c r="A32" s="24" t="s">
        <v>92</v>
      </c>
      <c r="B32" s="31"/>
    </row>
    <row r="33" spans="1:17">
      <c r="A33" s="24" t="s">
        <v>93</v>
      </c>
      <c r="B33" s="31"/>
    </row>
    <row r="34" spans="1:17">
      <c r="A34" s="24" t="s">
        <v>94</v>
      </c>
      <c r="B34" s="31"/>
    </row>
    <row r="35" spans="1:17">
      <c r="A35" s="24"/>
      <c r="B35" s="31"/>
    </row>
    <row r="36" spans="1:17" ht="25.5">
      <c r="A36" s="227" t="s">
        <v>89</v>
      </c>
      <c r="B36" s="227"/>
      <c r="C36" s="227"/>
      <c r="D36" s="227"/>
      <c r="E36" s="227"/>
      <c r="F36" s="227"/>
      <c r="G36" s="227"/>
      <c r="H36" s="227"/>
      <c r="I36" s="227"/>
      <c r="J36" s="227"/>
      <c r="K36" s="227"/>
      <c r="L36" s="227"/>
      <c r="M36" s="227"/>
      <c r="N36" s="227"/>
      <c r="O36" s="227"/>
      <c r="P36" s="227"/>
      <c r="Q36" s="227"/>
    </row>
    <row r="37" spans="1:17" ht="20.25">
      <c r="A37" s="228" t="s">
        <v>95</v>
      </c>
      <c r="B37" s="228"/>
      <c r="C37" s="228"/>
      <c r="D37" s="228"/>
      <c r="E37" s="228"/>
      <c r="F37" s="228"/>
      <c r="G37" s="228"/>
      <c r="H37" s="228"/>
      <c r="I37" s="228"/>
      <c r="J37" s="228"/>
      <c r="K37" s="228"/>
      <c r="L37" s="228"/>
      <c r="M37" s="228"/>
      <c r="N37" s="228"/>
      <c r="O37" s="228"/>
      <c r="P37" s="228"/>
      <c r="Q37" s="228"/>
    </row>
    <row r="39" spans="1:17">
      <c r="A39" s="11" t="s">
        <v>96</v>
      </c>
    </row>
    <row r="40" spans="1:17">
      <c r="A40" s="11"/>
    </row>
    <row r="41" spans="1:17">
      <c r="A41" s="11"/>
      <c r="B41" s="11" t="s">
        <v>71</v>
      </c>
      <c r="E41" s="32">
        <v>40179</v>
      </c>
      <c r="F41" s="32">
        <v>40210</v>
      </c>
      <c r="G41" s="32">
        <v>40238</v>
      </c>
      <c r="H41" s="32">
        <v>40269</v>
      </c>
      <c r="I41" s="32">
        <v>40299</v>
      </c>
      <c r="J41" s="32">
        <v>40330</v>
      </c>
      <c r="K41" s="32">
        <v>40360</v>
      </c>
      <c r="L41" s="32">
        <v>40391</v>
      </c>
      <c r="M41" s="32">
        <v>40422</v>
      </c>
      <c r="N41" s="32">
        <v>40452</v>
      </c>
      <c r="O41" s="32">
        <v>40483</v>
      </c>
      <c r="P41" s="32">
        <v>40513</v>
      </c>
      <c r="Q41" s="33" t="s">
        <v>17</v>
      </c>
    </row>
    <row r="42" spans="1:17">
      <c r="A42" s="11"/>
      <c r="B42" s="12" t="s">
        <v>76</v>
      </c>
      <c r="E42" s="17">
        <v>20975430</v>
      </c>
      <c r="F42" s="17">
        <v>15686649</v>
      </c>
      <c r="G42" s="17">
        <v>13792342</v>
      </c>
      <c r="H42" s="17">
        <v>12118647</v>
      </c>
      <c r="I42" s="17">
        <v>8026903</v>
      </c>
      <c r="J42" s="17">
        <v>5208692</v>
      </c>
      <c r="K42" s="17">
        <v>3313811</v>
      </c>
      <c r="L42" s="17">
        <v>2388155</v>
      </c>
      <c r="M42" s="17">
        <v>2436473</v>
      </c>
      <c r="N42" s="17">
        <v>3588712</v>
      </c>
      <c r="O42" s="17">
        <v>8096570</v>
      </c>
      <c r="P42" s="17">
        <v>18685652</v>
      </c>
      <c r="Q42" s="17">
        <f>SUM(E42:P42)</f>
        <v>114318036</v>
      </c>
    </row>
    <row r="44" spans="1:17">
      <c r="B44" s="13" t="s">
        <v>34</v>
      </c>
    </row>
    <row r="45" spans="1:17">
      <c r="E45" s="32">
        <v>40179</v>
      </c>
      <c r="F45" s="32">
        <v>40210</v>
      </c>
      <c r="G45" s="32">
        <v>40238</v>
      </c>
      <c r="H45" s="32">
        <v>40269</v>
      </c>
      <c r="I45" s="32">
        <v>40299</v>
      </c>
      <c r="J45" s="32">
        <v>40330</v>
      </c>
      <c r="K45" s="32">
        <v>40360</v>
      </c>
      <c r="L45" s="32">
        <v>40391</v>
      </c>
      <c r="M45" s="32">
        <v>40422</v>
      </c>
      <c r="N45" s="32">
        <v>40452</v>
      </c>
      <c r="O45" s="32">
        <v>40483</v>
      </c>
      <c r="P45" s="32">
        <v>40513</v>
      </c>
      <c r="Q45" s="33" t="s">
        <v>17</v>
      </c>
    </row>
    <row r="46" spans="1:17">
      <c r="B46" s="34" t="s">
        <v>97</v>
      </c>
      <c r="E46" s="76">
        <v>1105</v>
      </c>
      <c r="F46" s="76">
        <v>908</v>
      </c>
      <c r="G46" s="76">
        <v>774</v>
      </c>
      <c r="H46" s="76">
        <v>547</v>
      </c>
      <c r="I46" s="76">
        <v>327</v>
      </c>
      <c r="J46" s="76">
        <v>142</v>
      </c>
      <c r="K46" s="76">
        <v>35</v>
      </c>
      <c r="L46" s="76">
        <v>34</v>
      </c>
      <c r="M46" s="76">
        <v>185</v>
      </c>
      <c r="N46" s="76">
        <v>548</v>
      </c>
      <c r="O46" s="76">
        <v>882</v>
      </c>
      <c r="P46" s="76">
        <v>1168</v>
      </c>
      <c r="Q46" s="76">
        <f>SUM(E46:P46)</f>
        <v>6655</v>
      </c>
    </row>
    <row r="47" spans="1:17">
      <c r="B47" s="12" t="s">
        <v>35</v>
      </c>
      <c r="E47" s="76">
        <v>919</v>
      </c>
      <c r="F47" s="76">
        <v>751</v>
      </c>
      <c r="G47" s="76">
        <v>733</v>
      </c>
      <c r="H47" s="76">
        <v>538</v>
      </c>
      <c r="I47" s="76">
        <v>420</v>
      </c>
      <c r="J47" s="76">
        <v>190</v>
      </c>
      <c r="K47" s="76">
        <v>48</v>
      </c>
      <c r="L47" s="76">
        <v>47</v>
      </c>
      <c r="M47" s="76">
        <v>158</v>
      </c>
      <c r="N47" s="76">
        <v>472</v>
      </c>
      <c r="O47" s="76">
        <v>948</v>
      </c>
      <c r="P47" s="76">
        <v>1096</v>
      </c>
      <c r="Q47" s="76">
        <f>SUM(E47:P47)</f>
        <v>6320</v>
      </c>
    </row>
    <row r="48" spans="1:17">
      <c r="B48" s="11" t="s">
        <v>98</v>
      </c>
      <c r="E48" s="77">
        <f>E46-E47</f>
        <v>186</v>
      </c>
      <c r="F48" s="77">
        <f>F46-F47</f>
        <v>157</v>
      </c>
      <c r="G48" s="77">
        <f>G46-G47</f>
        <v>41</v>
      </c>
      <c r="H48" s="77">
        <f>H46-H47</f>
        <v>9</v>
      </c>
      <c r="I48" s="77">
        <f t="shared" ref="I48:P48" si="7">I46-I47</f>
        <v>-93</v>
      </c>
      <c r="J48" s="77">
        <f t="shared" si="7"/>
        <v>-48</v>
      </c>
      <c r="K48" s="77">
        <f t="shared" si="7"/>
        <v>-13</v>
      </c>
      <c r="L48" s="77">
        <f t="shared" si="7"/>
        <v>-13</v>
      </c>
      <c r="M48" s="77">
        <f t="shared" si="7"/>
        <v>27</v>
      </c>
      <c r="N48" s="77">
        <f t="shared" si="7"/>
        <v>76</v>
      </c>
      <c r="O48" s="77">
        <f t="shared" si="7"/>
        <v>-66</v>
      </c>
      <c r="P48" s="77">
        <f t="shared" si="7"/>
        <v>72</v>
      </c>
      <c r="Q48" s="77">
        <f>SUM(E48:P48)</f>
        <v>335</v>
      </c>
    </row>
    <row r="49" spans="2:17">
      <c r="B49" s="11"/>
      <c r="C49" s="35"/>
      <c r="D49" s="14" t="s">
        <v>36</v>
      </c>
    </row>
    <row r="50" spans="2:17">
      <c r="B50" s="12" t="s">
        <v>37</v>
      </c>
      <c r="D50" s="33" t="s">
        <v>77</v>
      </c>
      <c r="E50" s="36">
        <v>0.1066</v>
      </c>
      <c r="F50" s="36">
        <v>0.1066</v>
      </c>
      <c r="G50" s="36">
        <v>0.1066</v>
      </c>
      <c r="H50" s="36">
        <v>9.6500000000000002E-2</v>
      </c>
      <c r="I50" s="36">
        <v>9.6500000000000002E-2</v>
      </c>
      <c r="J50" s="36">
        <v>9.6500000000000002E-2</v>
      </c>
      <c r="K50" s="36">
        <v>0</v>
      </c>
      <c r="L50" s="36">
        <v>0</v>
      </c>
      <c r="M50" s="36">
        <v>0</v>
      </c>
      <c r="N50" s="36">
        <v>9.6500000000000002E-2</v>
      </c>
      <c r="O50" s="36">
        <v>9.6500000000000002E-2</v>
      </c>
      <c r="P50" s="36">
        <v>0.1066</v>
      </c>
    </row>
    <row r="51" spans="2:17">
      <c r="B51" s="12" t="s">
        <v>38</v>
      </c>
      <c r="D51" s="33" t="s">
        <v>77</v>
      </c>
      <c r="E51" s="36">
        <v>0.25690000000000002</v>
      </c>
      <c r="F51" s="36">
        <v>0.25690000000000002</v>
      </c>
      <c r="G51" s="36">
        <v>0.25690000000000002</v>
      </c>
      <c r="H51" s="36">
        <v>0.23019999999999999</v>
      </c>
      <c r="I51" s="36">
        <v>0.23019999999999999</v>
      </c>
      <c r="J51" s="36">
        <v>0.23019999999999999</v>
      </c>
      <c r="K51" s="36">
        <v>0</v>
      </c>
      <c r="L51" s="36">
        <v>0</v>
      </c>
      <c r="M51" s="36">
        <v>0</v>
      </c>
      <c r="N51" s="36">
        <v>0.23019999999999999</v>
      </c>
      <c r="O51" s="36">
        <v>0.23019999999999999</v>
      </c>
      <c r="P51" s="36">
        <v>0.25690000000000002</v>
      </c>
    </row>
    <row r="52" spans="2:17">
      <c r="B52" s="12" t="s">
        <v>39</v>
      </c>
      <c r="D52" s="33" t="s">
        <v>77</v>
      </c>
      <c r="E52" s="36">
        <v>0.43290000000000001</v>
      </c>
      <c r="F52" s="36">
        <v>0.43290000000000001</v>
      </c>
      <c r="G52" s="36">
        <v>0.43290000000000001</v>
      </c>
      <c r="H52" s="36">
        <v>0.35120000000000001</v>
      </c>
      <c r="I52" s="36">
        <v>0.35120000000000001</v>
      </c>
      <c r="J52" s="36">
        <v>0.35120000000000001</v>
      </c>
      <c r="K52" s="36">
        <v>0</v>
      </c>
      <c r="L52" s="36">
        <v>0</v>
      </c>
      <c r="M52" s="36">
        <v>0</v>
      </c>
      <c r="N52" s="36">
        <v>0.35120000000000001</v>
      </c>
      <c r="O52" s="36">
        <v>0.35120000000000001</v>
      </c>
      <c r="P52" s="36">
        <v>0.43290000000000001</v>
      </c>
    </row>
    <row r="53" spans="2:17">
      <c r="C53" s="37"/>
    </row>
    <row r="54" spans="2:17">
      <c r="B54" s="13" t="s">
        <v>40</v>
      </c>
      <c r="C54" s="37"/>
      <c r="D54" s="37"/>
    </row>
    <row r="55" spans="2:17">
      <c r="B55" s="12" t="s">
        <v>37</v>
      </c>
      <c r="E55" s="17">
        <f t="shared" ref="E55:P57" si="8">ROUND(E$48*E50*E62,0)</f>
        <v>2628148</v>
      </c>
      <c r="F55" s="17">
        <f t="shared" si="8"/>
        <v>2217229</v>
      </c>
      <c r="G55" s="17">
        <f t="shared" si="8"/>
        <v>578895</v>
      </c>
      <c r="H55" s="17">
        <f t="shared" si="8"/>
        <v>114947</v>
      </c>
      <c r="I55" s="17">
        <f t="shared" si="8"/>
        <v>-1186671</v>
      </c>
      <c r="J55" s="17">
        <f t="shared" si="8"/>
        <v>-612035</v>
      </c>
      <c r="K55" s="17">
        <f t="shared" si="8"/>
        <v>0</v>
      </c>
      <c r="L55" s="17">
        <f t="shared" si="8"/>
        <v>0</v>
      </c>
      <c r="M55" s="17">
        <f t="shared" si="8"/>
        <v>0</v>
      </c>
      <c r="N55" s="17">
        <f t="shared" si="8"/>
        <v>975305</v>
      </c>
      <c r="O55" s="17">
        <f t="shared" si="8"/>
        <v>-849000</v>
      </c>
      <c r="P55" s="17">
        <f t="shared" si="8"/>
        <v>1026642</v>
      </c>
      <c r="Q55" s="17">
        <f>SUM(E55:P55)</f>
        <v>4893460</v>
      </c>
    </row>
    <row r="56" spans="2:17">
      <c r="B56" s="12" t="s">
        <v>38</v>
      </c>
      <c r="E56" s="17">
        <f t="shared" si="8"/>
        <v>568336</v>
      </c>
      <c r="F56" s="17">
        <f t="shared" si="8"/>
        <v>479805</v>
      </c>
      <c r="G56" s="17">
        <f t="shared" si="8"/>
        <v>125278</v>
      </c>
      <c r="H56" s="17">
        <f t="shared" si="8"/>
        <v>24710</v>
      </c>
      <c r="I56" s="17">
        <f t="shared" si="8"/>
        <v>-254655</v>
      </c>
      <c r="J56" s="17">
        <f t="shared" si="8"/>
        <v>-131479</v>
      </c>
      <c r="K56" s="17">
        <f t="shared" si="8"/>
        <v>0</v>
      </c>
      <c r="L56" s="17">
        <f t="shared" si="8"/>
        <v>0</v>
      </c>
      <c r="M56" s="17">
        <f t="shared" si="8"/>
        <v>0</v>
      </c>
      <c r="N56" s="17">
        <f t="shared" si="8"/>
        <v>207860</v>
      </c>
      <c r="O56" s="17">
        <f t="shared" si="8"/>
        <v>-181164</v>
      </c>
      <c r="P56" s="17">
        <f t="shared" si="8"/>
        <v>221314</v>
      </c>
      <c r="Q56" s="17">
        <f>SUM(E56:P56)</f>
        <v>1060005</v>
      </c>
    </row>
    <row r="57" spans="2:17">
      <c r="B57" s="12" t="s">
        <v>39</v>
      </c>
      <c r="E57" s="17">
        <f t="shared" si="8"/>
        <v>7086</v>
      </c>
      <c r="F57" s="17">
        <f t="shared" si="8"/>
        <v>5777</v>
      </c>
      <c r="G57" s="17">
        <f t="shared" si="8"/>
        <v>1473</v>
      </c>
      <c r="H57" s="17">
        <f t="shared" si="8"/>
        <v>269</v>
      </c>
      <c r="I57" s="17">
        <f t="shared" si="8"/>
        <v>-2711</v>
      </c>
      <c r="J57" s="17">
        <f t="shared" si="8"/>
        <v>-1433</v>
      </c>
      <c r="K57" s="17">
        <f t="shared" si="8"/>
        <v>0</v>
      </c>
      <c r="L57" s="17">
        <f t="shared" si="8"/>
        <v>0</v>
      </c>
      <c r="M57" s="17">
        <f t="shared" si="8"/>
        <v>0</v>
      </c>
      <c r="N57" s="17">
        <f t="shared" si="8"/>
        <v>2242</v>
      </c>
      <c r="O57" s="17">
        <f t="shared" si="8"/>
        <v>-1947</v>
      </c>
      <c r="P57" s="17">
        <f t="shared" si="8"/>
        <v>2587</v>
      </c>
      <c r="Q57" s="17">
        <f>SUM(E57:P57)</f>
        <v>13343</v>
      </c>
    </row>
    <row r="58" spans="2:17">
      <c r="B58" s="12" t="s">
        <v>41</v>
      </c>
      <c r="E58" s="38">
        <f>SUM(E55:E57)</f>
        <v>3203570</v>
      </c>
      <c r="F58" s="38">
        <f>SUM(F55:F57)</f>
        <v>2702811</v>
      </c>
      <c r="G58" s="38">
        <f>SUM(G55:G57)</f>
        <v>705646</v>
      </c>
      <c r="H58" s="38">
        <f t="shared" ref="H58:Q58" si="9">SUM(H55:H57)</f>
        <v>139926</v>
      </c>
      <c r="I58" s="38">
        <f t="shared" si="9"/>
        <v>-1444037</v>
      </c>
      <c r="J58" s="38">
        <f t="shared" si="9"/>
        <v>-744947</v>
      </c>
      <c r="K58" s="38">
        <f t="shared" si="9"/>
        <v>0</v>
      </c>
      <c r="L58" s="38">
        <f t="shared" si="9"/>
        <v>0</v>
      </c>
      <c r="M58" s="38">
        <f t="shared" si="9"/>
        <v>0</v>
      </c>
      <c r="N58" s="38">
        <f t="shared" si="9"/>
        <v>1185407</v>
      </c>
      <c r="O58" s="38">
        <f t="shared" si="9"/>
        <v>-1032111</v>
      </c>
      <c r="P58" s="38">
        <f t="shared" si="9"/>
        <v>1250543</v>
      </c>
      <c r="Q58" s="38">
        <f t="shared" si="9"/>
        <v>5966808</v>
      </c>
    </row>
    <row r="59" spans="2:17">
      <c r="E59" s="39"/>
      <c r="F59" s="39"/>
      <c r="G59" s="39"/>
      <c r="H59" s="39"/>
      <c r="I59" s="39"/>
      <c r="J59" s="39"/>
      <c r="K59" s="39"/>
      <c r="L59" s="39"/>
      <c r="M59" s="39"/>
      <c r="N59" s="39"/>
      <c r="O59" s="39"/>
      <c r="P59" s="39"/>
      <c r="Q59" s="39"/>
    </row>
    <row r="60" spans="2:17">
      <c r="B60" s="11" t="s">
        <v>44</v>
      </c>
    </row>
    <row r="61" spans="2:17">
      <c r="B61" s="11"/>
      <c r="C61" s="12" t="s">
        <v>45</v>
      </c>
      <c r="D61" s="40"/>
      <c r="E61" s="40">
        <v>40179</v>
      </c>
      <c r="F61" s="40">
        <v>40210</v>
      </c>
      <c r="G61" s="40">
        <v>40238</v>
      </c>
      <c r="H61" s="40">
        <v>40269</v>
      </c>
      <c r="I61" s="40">
        <v>40299</v>
      </c>
      <c r="J61" s="40">
        <v>40330</v>
      </c>
      <c r="K61" s="40">
        <v>40360</v>
      </c>
      <c r="L61" s="40">
        <v>40391</v>
      </c>
      <c r="M61" s="40">
        <v>40422</v>
      </c>
      <c r="N61" s="40">
        <v>40452</v>
      </c>
      <c r="O61" s="40">
        <v>40483</v>
      </c>
      <c r="P61" s="40">
        <v>40513</v>
      </c>
      <c r="Q61" s="41" t="s">
        <v>56</v>
      </c>
    </row>
    <row r="62" spans="2:17">
      <c r="B62" s="12" t="s">
        <v>46</v>
      </c>
      <c r="C62" s="42" t="s">
        <v>47</v>
      </c>
      <c r="D62" s="43" t="s">
        <v>78</v>
      </c>
      <c r="E62" s="17">
        <v>132550</v>
      </c>
      <c r="F62" s="17">
        <v>132481</v>
      </c>
      <c r="G62" s="17">
        <v>132452</v>
      </c>
      <c r="H62" s="17">
        <v>132351</v>
      </c>
      <c r="I62" s="17">
        <v>132227</v>
      </c>
      <c r="J62" s="17">
        <v>132132</v>
      </c>
      <c r="K62" s="17">
        <v>132233</v>
      </c>
      <c r="L62" s="17">
        <v>132638</v>
      </c>
      <c r="M62" s="17">
        <v>132775</v>
      </c>
      <c r="N62" s="17">
        <v>132984</v>
      </c>
      <c r="O62" s="17">
        <v>133302</v>
      </c>
      <c r="P62" s="17">
        <v>133761</v>
      </c>
      <c r="Q62" s="17">
        <f>SUM(E62:P62)</f>
        <v>1591886</v>
      </c>
    </row>
    <row r="63" spans="2:17">
      <c r="B63" s="12" t="s">
        <v>48</v>
      </c>
      <c r="C63" s="42" t="s">
        <v>49</v>
      </c>
      <c r="D63" s="43" t="s">
        <v>78</v>
      </c>
      <c r="E63" s="17">
        <v>11894</v>
      </c>
      <c r="F63" s="17">
        <v>11896</v>
      </c>
      <c r="G63" s="17">
        <v>11894</v>
      </c>
      <c r="H63" s="17">
        <v>11927</v>
      </c>
      <c r="I63" s="17">
        <v>11895</v>
      </c>
      <c r="J63" s="17">
        <v>11899</v>
      </c>
      <c r="K63" s="17">
        <v>11900</v>
      </c>
      <c r="L63" s="17">
        <v>11900</v>
      </c>
      <c r="M63" s="17">
        <v>11901</v>
      </c>
      <c r="N63" s="17">
        <v>11881</v>
      </c>
      <c r="O63" s="17">
        <v>11924</v>
      </c>
      <c r="P63" s="17">
        <v>11965</v>
      </c>
      <c r="Q63" s="17">
        <f>SUM(E63:P63)</f>
        <v>142876</v>
      </c>
    </row>
    <row r="64" spans="2:17">
      <c r="B64" s="12" t="s">
        <v>50</v>
      </c>
      <c r="C64" s="42" t="s">
        <v>51</v>
      </c>
      <c r="D64" s="43" t="s">
        <v>78</v>
      </c>
      <c r="E64" s="17">
        <v>88</v>
      </c>
      <c r="F64" s="17">
        <v>85</v>
      </c>
      <c r="G64" s="17">
        <v>83</v>
      </c>
      <c r="H64" s="17">
        <v>85</v>
      </c>
      <c r="I64" s="17">
        <v>83</v>
      </c>
      <c r="J64" s="17">
        <v>85</v>
      </c>
      <c r="K64" s="17">
        <v>84</v>
      </c>
      <c r="L64" s="17">
        <v>84</v>
      </c>
      <c r="M64" s="17">
        <v>85</v>
      </c>
      <c r="N64" s="17">
        <v>84</v>
      </c>
      <c r="O64" s="17">
        <v>84</v>
      </c>
      <c r="P64" s="17">
        <v>83</v>
      </c>
      <c r="Q64" s="17">
        <f>SUM(E64:P64)</f>
        <v>1013</v>
      </c>
    </row>
    <row r="65" spans="1:17">
      <c r="B65" s="12" t="s">
        <v>52</v>
      </c>
      <c r="C65" s="42" t="s">
        <v>53</v>
      </c>
      <c r="D65" s="43" t="s">
        <v>78</v>
      </c>
      <c r="E65" s="17">
        <v>26</v>
      </c>
      <c r="F65" s="17">
        <v>27</v>
      </c>
      <c r="G65" s="17">
        <v>27</v>
      </c>
      <c r="H65" s="17">
        <v>27</v>
      </c>
      <c r="I65" s="17">
        <v>27</v>
      </c>
      <c r="J65" s="17">
        <v>27</v>
      </c>
      <c r="K65" s="17">
        <v>27</v>
      </c>
      <c r="L65" s="17">
        <v>27</v>
      </c>
      <c r="M65" s="17">
        <v>27</v>
      </c>
      <c r="N65" s="17">
        <v>27</v>
      </c>
      <c r="O65" s="17">
        <v>28</v>
      </c>
      <c r="P65" s="17">
        <v>28</v>
      </c>
      <c r="Q65" s="17">
        <f>SUM(E65:P65)</f>
        <v>325</v>
      </c>
    </row>
    <row r="66" spans="1:17">
      <c r="B66" s="12" t="s">
        <v>43</v>
      </c>
      <c r="D66" s="43"/>
      <c r="E66" s="19">
        <f>SUM(E62:E65)</f>
        <v>144558</v>
      </c>
      <c r="F66" s="19">
        <f>SUM(F62:F65)</f>
        <v>144489</v>
      </c>
      <c r="G66" s="19">
        <f>SUM(G62:G65)</f>
        <v>144456</v>
      </c>
      <c r="H66" s="19">
        <f>SUM(H62:H65)</f>
        <v>144390</v>
      </c>
      <c r="I66" s="19">
        <f t="shared" ref="I66:Q66" si="10">SUM(I62:I65)</f>
        <v>144232</v>
      </c>
      <c r="J66" s="19">
        <f t="shared" si="10"/>
        <v>144143</v>
      </c>
      <c r="K66" s="19">
        <f t="shared" si="10"/>
        <v>144244</v>
      </c>
      <c r="L66" s="19">
        <f t="shared" si="10"/>
        <v>144649</v>
      </c>
      <c r="M66" s="19">
        <f t="shared" si="10"/>
        <v>144788</v>
      </c>
      <c r="N66" s="19">
        <f t="shared" si="10"/>
        <v>144976</v>
      </c>
      <c r="O66" s="19">
        <f t="shared" si="10"/>
        <v>145338</v>
      </c>
      <c r="P66" s="19">
        <f t="shared" si="10"/>
        <v>145837</v>
      </c>
      <c r="Q66" s="19">
        <f t="shared" si="10"/>
        <v>1736100</v>
      </c>
    </row>
    <row r="68" spans="1:17">
      <c r="B68" s="13" t="s">
        <v>42</v>
      </c>
      <c r="E68" s="39"/>
    </row>
    <row r="69" spans="1:17">
      <c r="B69" s="44"/>
      <c r="E69" s="40">
        <v>40148</v>
      </c>
      <c r="F69" s="40">
        <v>40179</v>
      </c>
      <c r="G69" s="40">
        <v>40210</v>
      </c>
      <c r="H69" s="40">
        <v>40238</v>
      </c>
      <c r="I69" s="40">
        <v>40269</v>
      </c>
      <c r="J69" s="40">
        <v>40299</v>
      </c>
      <c r="K69" s="40">
        <v>40330</v>
      </c>
      <c r="L69" s="40">
        <v>40360</v>
      </c>
      <c r="M69" s="40">
        <v>40391</v>
      </c>
      <c r="N69" s="40">
        <v>40422</v>
      </c>
      <c r="O69" s="40">
        <v>40452</v>
      </c>
      <c r="P69" s="40">
        <v>40483</v>
      </c>
      <c r="Q69" s="40">
        <v>40513</v>
      </c>
    </row>
    <row r="70" spans="1:17">
      <c r="B70" s="45"/>
      <c r="C70" s="45"/>
      <c r="D70" s="45"/>
      <c r="E70" s="46"/>
      <c r="F70" s="47"/>
      <c r="G70" s="46"/>
      <c r="H70" s="45"/>
      <c r="I70" s="46"/>
      <c r="J70" s="47"/>
      <c r="K70" s="46"/>
      <c r="L70" s="46"/>
      <c r="M70" s="46"/>
      <c r="N70" s="46"/>
      <c r="O70" s="46"/>
      <c r="P70" s="46"/>
      <c r="Q70" s="46"/>
    </row>
    <row r="71" spans="1:17">
      <c r="B71" s="45"/>
      <c r="C71" s="45"/>
      <c r="D71" s="48" t="s">
        <v>79</v>
      </c>
      <c r="E71" s="49">
        <v>17350672</v>
      </c>
      <c r="F71" s="49">
        <v>13817871</v>
      </c>
      <c r="G71" s="49">
        <v>11521757</v>
      </c>
      <c r="H71" s="49">
        <v>9744690</v>
      </c>
      <c r="I71" s="49">
        <v>6713208</v>
      </c>
      <c r="J71" s="49">
        <v>4487622</v>
      </c>
      <c r="K71" s="49">
        <v>2796588</v>
      </c>
      <c r="L71" s="49">
        <v>1968283</v>
      </c>
      <c r="M71" s="49">
        <v>1872445</v>
      </c>
      <c r="N71" s="49">
        <v>2236801</v>
      </c>
      <c r="O71" s="49">
        <v>5232198</v>
      </c>
      <c r="P71" s="49">
        <v>12739525</v>
      </c>
      <c r="Q71" s="49">
        <v>14293952</v>
      </c>
    </row>
    <row r="72" spans="1:17">
      <c r="B72" s="45"/>
      <c r="C72" s="45"/>
      <c r="D72" s="45"/>
      <c r="E72" s="50"/>
      <c r="F72" s="50"/>
      <c r="G72" s="50"/>
      <c r="H72" s="50"/>
      <c r="I72" s="50"/>
      <c r="J72" s="50"/>
      <c r="K72" s="50"/>
      <c r="L72" s="50"/>
      <c r="M72" s="50"/>
      <c r="N72" s="50"/>
      <c r="O72" s="50"/>
      <c r="P72" s="50"/>
      <c r="Q72" s="50"/>
    </row>
    <row r="73" spans="1:17">
      <c r="B73" s="45"/>
      <c r="C73" s="45"/>
      <c r="D73" s="45"/>
      <c r="E73" s="50"/>
      <c r="F73" s="50"/>
      <c r="G73" s="50"/>
      <c r="H73" s="50"/>
      <c r="I73" s="50"/>
      <c r="J73" s="50"/>
      <c r="K73" s="50"/>
      <c r="L73" s="50"/>
      <c r="M73" s="50"/>
      <c r="N73" s="50"/>
      <c r="O73" s="50"/>
      <c r="P73" s="50"/>
      <c r="Q73" s="50"/>
    </row>
    <row r="74" spans="1:17">
      <c r="B74" s="45"/>
      <c r="C74" s="51"/>
      <c r="D74" s="52"/>
      <c r="E74" s="53"/>
      <c r="F74" s="53"/>
      <c r="G74" s="53"/>
      <c r="H74" s="53"/>
      <c r="I74" s="53"/>
      <c r="J74" s="53"/>
      <c r="K74" s="53"/>
      <c r="L74" s="53"/>
      <c r="M74" s="53"/>
      <c r="N74" s="53"/>
      <c r="O74" s="53"/>
      <c r="P74" s="53"/>
      <c r="Q74" s="53"/>
    </row>
    <row r="75" spans="1:17">
      <c r="B75" s="45"/>
      <c r="C75" s="51"/>
      <c r="D75" s="52"/>
      <c r="E75" s="53"/>
      <c r="F75" s="53"/>
      <c r="G75" s="53"/>
      <c r="H75" s="53"/>
      <c r="I75" s="53"/>
      <c r="J75" s="53"/>
      <c r="K75" s="53"/>
      <c r="L75" s="53"/>
      <c r="M75" s="53"/>
      <c r="N75" s="53"/>
      <c r="O75" s="53"/>
      <c r="P75" s="53"/>
      <c r="Q75" s="53"/>
    </row>
    <row r="76" spans="1:17">
      <c r="A76" s="12" t="s">
        <v>99</v>
      </c>
      <c r="B76" s="45"/>
      <c r="C76" s="51"/>
      <c r="D76" s="52"/>
      <c r="E76" s="53"/>
      <c r="F76" s="53"/>
      <c r="G76" s="53"/>
      <c r="H76" s="53"/>
      <c r="I76" s="53"/>
      <c r="J76" s="53"/>
      <c r="K76" s="53"/>
      <c r="L76" s="53"/>
      <c r="M76" s="53"/>
      <c r="N76" s="53"/>
      <c r="O76" s="53"/>
      <c r="P76" s="53"/>
      <c r="Q76" s="53"/>
    </row>
    <row r="77" spans="1:17">
      <c r="A77" s="12" t="s">
        <v>100</v>
      </c>
      <c r="B77" s="45"/>
      <c r="C77" s="45"/>
      <c r="D77" s="54"/>
      <c r="E77" s="50"/>
      <c r="F77" s="50"/>
      <c r="G77" s="50"/>
      <c r="H77" s="50"/>
      <c r="I77" s="50"/>
      <c r="J77" s="50"/>
      <c r="K77" s="50"/>
      <c r="L77" s="50"/>
      <c r="M77" s="50"/>
      <c r="N77" s="50"/>
      <c r="O77" s="50"/>
      <c r="P77" s="50"/>
      <c r="Q77" s="50"/>
    </row>
    <row r="78" spans="1:17">
      <c r="A78" s="12" t="s">
        <v>101</v>
      </c>
      <c r="B78" s="55"/>
      <c r="C78" s="56"/>
      <c r="D78" s="52"/>
      <c r="E78" s="50"/>
      <c r="F78" s="50"/>
      <c r="G78" s="50"/>
      <c r="H78" s="50"/>
      <c r="I78" s="50"/>
      <c r="J78" s="50"/>
      <c r="K78" s="50"/>
      <c r="L78" s="50"/>
      <c r="M78" s="50"/>
      <c r="N78" s="50"/>
      <c r="O78" s="50"/>
      <c r="P78" s="50"/>
      <c r="Q78" s="50"/>
    </row>
    <row r="79" spans="1:17">
      <c r="A79" s="12" t="s">
        <v>102</v>
      </c>
      <c r="B79" s="45"/>
      <c r="C79" s="45"/>
      <c r="D79" s="45"/>
      <c r="E79" s="39"/>
      <c r="F79" s="39"/>
      <c r="G79" s="39"/>
      <c r="H79" s="39"/>
      <c r="I79" s="39"/>
      <c r="J79" s="39"/>
      <c r="K79" s="39"/>
      <c r="L79" s="39"/>
      <c r="M79" s="39"/>
      <c r="N79" s="39"/>
      <c r="O79" s="39"/>
      <c r="P79" s="39"/>
      <c r="Q79" s="39"/>
    </row>
    <row r="80" spans="1:17">
      <c r="B80" s="45"/>
      <c r="C80" s="45"/>
      <c r="D80" s="45"/>
      <c r="E80" s="39"/>
      <c r="F80" s="39"/>
      <c r="G80" s="39"/>
      <c r="H80" s="39"/>
      <c r="I80" s="39"/>
      <c r="J80" s="39"/>
      <c r="K80" s="39"/>
      <c r="L80" s="39"/>
      <c r="M80" s="39"/>
      <c r="N80" s="39"/>
      <c r="O80" s="39"/>
      <c r="P80" s="39"/>
      <c r="Q80" s="39"/>
    </row>
    <row r="81" spans="2:17">
      <c r="B81" s="45"/>
      <c r="C81" s="45"/>
      <c r="D81" s="45"/>
      <c r="E81" s="39"/>
      <c r="F81" s="39"/>
      <c r="G81" s="39"/>
      <c r="H81" s="39"/>
      <c r="I81" s="39"/>
      <c r="J81" s="39"/>
      <c r="K81" s="39"/>
      <c r="L81" s="39"/>
      <c r="M81" s="39"/>
      <c r="N81" s="39"/>
      <c r="O81" s="39"/>
      <c r="P81" s="39"/>
      <c r="Q81" s="39"/>
    </row>
    <row r="82" spans="2:17">
      <c r="B82" s="45"/>
      <c r="C82" s="45"/>
      <c r="D82" s="45"/>
      <c r="E82" s="39"/>
      <c r="F82" s="39"/>
      <c r="G82" s="39"/>
      <c r="H82" s="39"/>
      <c r="I82" s="39"/>
      <c r="J82" s="39"/>
      <c r="K82" s="39"/>
      <c r="L82" s="39"/>
      <c r="M82" s="39"/>
      <c r="N82" s="39"/>
      <c r="O82" s="39"/>
      <c r="P82" s="39"/>
      <c r="Q82" s="39"/>
    </row>
    <row r="83" spans="2:17">
      <c r="B83" s="45"/>
      <c r="C83" s="45"/>
      <c r="D83" s="45"/>
      <c r="E83" s="45"/>
      <c r="F83" s="45"/>
      <c r="G83" s="45"/>
      <c r="H83" s="45"/>
      <c r="I83" s="45"/>
      <c r="J83" s="45"/>
      <c r="K83" s="45"/>
      <c r="L83" s="45"/>
      <c r="M83" s="45"/>
      <c r="N83" s="45"/>
      <c r="O83" s="45"/>
      <c r="P83" s="45"/>
      <c r="Q83" s="45"/>
    </row>
    <row r="84" spans="2:17">
      <c r="B84" s="45"/>
      <c r="C84" s="45"/>
      <c r="D84" s="45"/>
      <c r="E84" s="20"/>
      <c r="F84" s="45"/>
      <c r="G84" s="45"/>
      <c r="H84" s="45"/>
      <c r="I84" s="45"/>
      <c r="J84" s="45"/>
      <c r="K84" s="45"/>
      <c r="L84" s="45"/>
      <c r="M84" s="45"/>
      <c r="N84" s="45"/>
      <c r="O84" s="45"/>
      <c r="P84" s="45"/>
      <c r="Q84" s="20"/>
    </row>
    <row r="85" spans="2:17">
      <c r="B85" s="45"/>
      <c r="C85" s="45"/>
      <c r="D85" s="45"/>
      <c r="E85" s="57"/>
      <c r="F85" s="45"/>
      <c r="G85" s="45"/>
      <c r="H85" s="45"/>
      <c r="I85" s="45"/>
      <c r="J85" s="45"/>
      <c r="K85" s="45"/>
      <c r="L85" s="45"/>
      <c r="M85" s="45"/>
      <c r="N85" s="45"/>
      <c r="O85" s="45"/>
      <c r="P85" s="45"/>
      <c r="Q85" s="57"/>
    </row>
    <row r="86" spans="2:17">
      <c r="B86" s="45"/>
      <c r="C86" s="45"/>
      <c r="D86" s="45"/>
      <c r="E86" s="45"/>
      <c r="F86" s="45"/>
      <c r="G86" s="45"/>
      <c r="H86" s="45"/>
      <c r="I86" s="45"/>
      <c r="J86" s="45"/>
      <c r="K86" s="45"/>
      <c r="L86" s="45"/>
      <c r="M86" s="45"/>
      <c r="N86" s="45"/>
      <c r="O86" s="45"/>
      <c r="P86" s="45"/>
      <c r="Q86" s="45"/>
    </row>
  </sheetData>
  <customSheetViews>
    <customSheetView guid="{A6955850-675F-4B7A-99D7-C52DA0B2D2D6}">
      <selection activeCell="A32" sqref="A32"/>
      <rowBreaks count="1" manualBreakCount="1">
        <brk id="35" max="16383" man="1"/>
      </rowBreaks>
      <pageMargins left="0.25" right="0.25" top="0.25" bottom="0.25" header="0.5" footer="0.5"/>
      <printOptions horizontalCentered="1" verticalCentered="1"/>
      <pageSetup scale="65" orientation="landscape" r:id="rId1"/>
      <headerFooter scaleWithDoc="0" alignWithMargins="0">
        <oddHeader>&amp;CAVISTA UTILITIES&amp;RAPPENDIX 3</oddHeader>
        <oddFooter>&amp;RPage &amp;P of &amp;N</oddFooter>
      </headerFooter>
    </customSheetView>
  </customSheetViews>
  <mergeCells count="4">
    <mergeCell ref="A4:Q4"/>
    <mergeCell ref="A5:Q5"/>
    <mergeCell ref="A36:Q36"/>
    <mergeCell ref="A37:Q37"/>
  </mergeCells>
  <printOptions horizontalCentered="1" verticalCentered="1"/>
  <pageMargins left="0.25" right="0.25" top="0.25" bottom="0.25" header="0.5" footer="0.5"/>
  <pageSetup scale="65" orientation="landscape" r:id="rId2"/>
  <headerFooter scaleWithDoc="0" alignWithMargins="0">
    <oddHeader>&amp;CAVISTA UTILITIES&amp;RAPPENDIX 3</oddHeader>
    <oddFooter>&amp;RPage &amp;P of &amp;N</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sheetPr>
    <tabColor theme="9" tint="0.39997558519241921"/>
  </sheetPr>
  <dimension ref="A1:R87"/>
  <sheetViews>
    <sheetView zoomScaleNormal="100" workbookViewId="0">
      <selection activeCell="X54" sqref="X54"/>
    </sheetView>
  </sheetViews>
  <sheetFormatPr defaultRowHeight="12.75"/>
  <cols>
    <col min="1" max="1" width="4" style="176" customWidth="1"/>
    <col min="2" max="2" width="2.85546875" style="176" customWidth="1"/>
    <col min="3" max="3" width="19.5703125" style="176" customWidth="1"/>
    <col min="4" max="4" width="6.42578125" style="176" customWidth="1"/>
    <col min="5" max="5" width="15.28515625" style="176" customWidth="1"/>
    <col min="6" max="6" width="12.85546875" style="176" customWidth="1"/>
    <col min="7" max="7" width="13.140625" style="176" customWidth="1"/>
    <col min="8" max="8" width="12.5703125" style="176" customWidth="1"/>
    <col min="9" max="9" width="12.7109375" style="176" customWidth="1"/>
    <col min="10" max="10" width="12.140625" style="176" customWidth="1"/>
    <col min="11" max="11" width="12.7109375" style="176" customWidth="1"/>
    <col min="12" max="12" width="11.5703125" style="176" customWidth="1"/>
    <col min="13" max="14" width="11.42578125" style="176" customWidth="1"/>
    <col min="15" max="15" width="11.28515625" style="176" customWidth="1"/>
    <col min="16" max="16" width="11.42578125" style="176" customWidth="1"/>
    <col min="17" max="17" width="11.85546875" style="176" customWidth="1"/>
    <col min="18" max="18" width="12.7109375" style="176" customWidth="1"/>
    <col min="19" max="19" width="14" style="176" bestFit="1" customWidth="1"/>
    <col min="20" max="20" width="12.85546875" style="176" bestFit="1" customWidth="1"/>
    <col min="21" max="21" width="14" style="176" bestFit="1" customWidth="1"/>
    <col min="22" max="16384" width="9.140625" style="176"/>
  </cols>
  <sheetData>
    <row r="1" spans="1:18">
      <c r="B1" s="177" t="s">
        <v>54</v>
      </c>
    </row>
    <row r="2" spans="1:18">
      <c r="B2" s="177" t="s">
        <v>55</v>
      </c>
    </row>
    <row r="3" spans="1:18">
      <c r="B3" s="177" t="s">
        <v>144</v>
      </c>
    </row>
    <row r="4" spans="1:18" ht="25.5">
      <c r="B4" s="229" t="s">
        <v>145</v>
      </c>
      <c r="C4" s="229"/>
      <c r="D4" s="229"/>
      <c r="E4" s="229"/>
      <c r="F4" s="229"/>
      <c r="G4" s="229"/>
      <c r="H4" s="229"/>
      <c r="I4" s="229"/>
      <c r="J4" s="229"/>
      <c r="K4" s="229"/>
      <c r="L4" s="229"/>
      <c r="M4" s="229"/>
      <c r="N4" s="229"/>
      <c r="O4" s="229"/>
      <c r="P4" s="229"/>
      <c r="Q4" s="229"/>
      <c r="R4" s="229"/>
    </row>
    <row r="5" spans="1:18" ht="20.25">
      <c r="B5" s="230" t="s">
        <v>146</v>
      </c>
      <c r="C5" s="230"/>
      <c r="D5" s="230"/>
      <c r="E5" s="230"/>
      <c r="F5" s="230"/>
      <c r="G5" s="230"/>
      <c r="H5" s="230"/>
      <c r="I5" s="230"/>
      <c r="J5" s="230"/>
      <c r="K5" s="230"/>
      <c r="L5" s="230"/>
      <c r="M5" s="230"/>
      <c r="N5" s="230"/>
      <c r="O5" s="230"/>
      <c r="P5" s="230"/>
      <c r="Q5" s="230"/>
      <c r="R5" s="230"/>
    </row>
    <row r="6" spans="1:18">
      <c r="B6" s="177"/>
    </row>
    <row r="8" spans="1:18">
      <c r="A8" s="178">
        <v>1</v>
      </c>
      <c r="B8" s="179" t="s">
        <v>18</v>
      </c>
      <c r="E8" s="180" t="s">
        <v>74</v>
      </c>
      <c r="F8" s="179" t="s">
        <v>56</v>
      </c>
      <c r="G8" s="181" t="s">
        <v>11</v>
      </c>
      <c r="H8" s="181" t="s">
        <v>12</v>
      </c>
      <c r="I8" s="181" t="s">
        <v>13</v>
      </c>
      <c r="J8" s="181" t="s">
        <v>14</v>
      </c>
      <c r="K8" s="181" t="s">
        <v>15</v>
      </c>
      <c r="L8" s="181" t="s">
        <v>16</v>
      </c>
      <c r="M8" s="181" t="s">
        <v>5</v>
      </c>
      <c r="N8" s="181" t="s">
        <v>6</v>
      </c>
      <c r="O8" s="181" t="s">
        <v>7</v>
      </c>
      <c r="P8" s="181" t="s">
        <v>8</v>
      </c>
      <c r="Q8" s="181" t="s">
        <v>9</v>
      </c>
      <c r="R8" s="181" t="s">
        <v>10</v>
      </c>
    </row>
    <row r="9" spans="1:18">
      <c r="A9" s="178">
        <v>2</v>
      </c>
      <c r="B9" s="179" t="s">
        <v>57</v>
      </c>
    </row>
    <row r="10" spans="1:18" ht="15">
      <c r="A10" s="178">
        <v>3</v>
      </c>
      <c r="B10" s="176" t="s">
        <v>58</v>
      </c>
      <c r="E10" s="182">
        <v>123192356</v>
      </c>
      <c r="F10" s="183">
        <f>SUM(G10:R10)</f>
        <v>123192356</v>
      </c>
      <c r="G10" s="184">
        <f>F43</f>
        <v>20587656</v>
      </c>
      <c r="H10" s="184">
        <f t="shared" ref="H10:R10" si="0">G43</f>
        <v>18101774</v>
      </c>
      <c r="I10" s="184">
        <f t="shared" si="0"/>
        <v>17689122</v>
      </c>
      <c r="J10" s="184">
        <f t="shared" si="0"/>
        <v>12727741</v>
      </c>
      <c r="K10" s="184">
        <f t="shared" si="0"/>
        <v>10355100</v>
      </c>
      <c r="L10" s="184">
        <f t="shared" si="0"/>
        <v>5262768</v>
      </c>
      <c r="M10" s="184">
        <f t="shared" si="0"/>
        <v>2994883</v>
      </c>
      <c r="N10" s="184">
        <f t="shared" si="0"/>
        <v>2297477</v>
      </c>
      <c r="O10" s="184">
        <f t="shared" si="0"/>
        <v>2203697</v>
      </c>
      <c r="P10" s="184">
        <f t="shared" si="0"/>
        <v>3443780</v>
      </c>
      <c r="Q10" s="184">
        <f t="shared" si="0"/>
        <v>9785451</v>
      </c>
      <c r="R10" s="184">
        <f t="shared" si="0"/>
        <v>17742907</v>
      </c>
    </row>
    <row r="11" spans="1:18">
      <c r="A11" s="178">
        <v>4</v>
      </c>
      <c r="B11" s="176" t="s">
        <v>59</v>
      </c>
      <c r="E11" s="182"/>
      <c r="F11" s="183">
        <f>SUM(G11:R11)</f>
        <v>-92962594</v>
      </c>
      <c r="G11" s="183">
        <f>-F72</f>
        <v>-14293952</v>
      </c>
      <c r="H11" s="183">
        <f t="shared" ref="H11:R11" si="1">-G72</f>
        <v>-14203169</v>
      </c>
      <c r="I11" s="183">
        <f t="shared" si="1"/>
        <v>-14414731</v>
      </c>
      <c r="J11" s="183">
        <f t="shared" si="1"/>
        <v>-10637340</v>
      </c>
      <c r="K11" s="183">
        <f t="shared" si="1"/>
        <v>-9290207</v>
      </c>
      <c r="L11" s="183">
        <f t="shared" si="1"/>
        <v>-4956495</v>
      </c>
      <c r="M11" s="183">
        <f t="shared" si="1"/>
        <v>-2725410</v>
      </c>
      <c r="N11" s="183">
        <f t="shared" si="1"/>
        <v>-1968733</v>
      </c>
      <c r="O11" s="183">
        <f t="shared" si="1"/>
        <v>-1782575</v>
      </c>
      <c r="P11" s="183">
        <f t="shared" si="1"/>
        <v>-2045955</v>
      </c>
      <c r="Q11" s="183">
        <f t="shared" si="1"/>
        <v>-5466092</v>
      </c>
      <c r="R11" s="183">
        <f t="shared" si="1"/>
        <v>-11177935</v>
      </c>
    </row>
    <row r="12" spans="1:18">
      <c r="A12" s="178">
        <v>5</v>
      </c>
      <c r="B12" s="176" t="s">
        <v>60</v>
      </c>
      <c r="E12" s="182"/>
      <c r="F12" s="183">
        <f>SUM(G12:R12)</f>
        <v>92575523</v>
      </c>
      <c r="G12" s="183">
        <f>G72</f>
        <v>14203169</v>
      </c>
      <c r="H12" s="183">
        <f t="shared" ref="H12:R12" si="2">H72</f>
        <v>14414731</v>
      </c>
      <c r="I12" s="183">
        <f t="shared" si="2"/>
        <v>10637340</v>
      </c>
      <c r="J12" s="183">
        <f t="shared" si="2"/>
        <v>9290207</v>
      </c>
      <c r="K12" s="183">
        <f t="shared" si="2"/>
        <v>4956495</v>
      </c>
      <c r="L12" s="183">
        <f t="shared" si="2"/>
        <v>2725410</v>
      </c>
      <c r="M12" s="183">
        <f t="shared" si="2"/>
        <v>1968733</v>
      </c>
      <c r="N12" s="183">
        <f t="shared" si="2"/>
        <v>1782575</v>
      </c>
      <c r="O12" s="183">
        <f t="shared" si="2"/>
        <v>2045955</v>
      </c>
      <c r="P12" s="183">
        <f t="shared" si="2"/>
        <v>5466092</v>
      </c>
      <c r="Q12" s="183">
        <f t="shared" si="2"/>
        <v>11177935</v>
      </c>
      <c r="R12" s="183">
        <f t="shared" si="2"/>
        <v>13906881</v>
      </c>
    </row>
    <row r="13" spans="1:18">
      <c r="A13" s="178">
        <v>6</v>
      </c>
      <c r="C13" s="176" t="s">
        <v>147</v>
      </c>
      <c r="E13" s="182">
        <v>-387071</v>
      </c>
      <c r="F13" s="183"/>
      <c r="G13" s="183"/>
      <c r="H13" s="183"/>
      <c r="I13" s="183"/>
      <c r="J13" s="183"/>
      <c r="K13" s="183"/>
      <c r="L13" s="183"/>
      <c r="M13" s="183"/>
      <c r="N13" s="183"/>
      <c r="O13" s="183"/>
      <c r="P13" s="183"/>
      <c r="Q13" s="183"/>
      <c r="R13" s="183"/>
    </row>
    <row r="14" spans="1:18" ht="15">
      <c r="A14" s="178">
        <v>7</v>
      </c>
      <c r="B14" s="176" t="s">
        <v>61</v>
      </c>
      <c r="E14" s="185">
        <v>-3780679</v>
      </c>
      <c r="F14" s="183">
        <f>SUM(G14:R14)</f>
        <v>-3780679</v>
      </c>
      <c r="G14" s="183">
        <f>F59</f>
        <v>96935</v>
      </c>
      <c r="H14" s="183">
        <f t="shared" ref="H14:R14" si="3">G59</f>
        <v>-1501339</v>
      </c>
      <c r="I14" s="183">
        <f t="shared" si="3"/>
        <v>-242010</v>
      </c>
      <c r="J14" s="183">
        <f t="shared" si="3"/>
        <v>-1785343</v>
      </c>
      <c r="K14" s="183">
        <f t="shared" si="3"/>
        <v>-898582</v>
      </c>
      <c r="L14" s="183">
        <f t="shared" si="3"/>
        <v>-630375</v>
      </c>
      <c r="M14" s="183">
        <f t="shared" si="3"/>
        <v>0</v>
      </c>
      <c r="N14" s="183">
        <f t="shared" si="3"/>
        <v>0</v>
      </c>
      <c r="O14" s="183">
        <f t="shared" si="3"/>
        <v>0</v>
      </c>
      <c r="P14" s="183">
        <f t="shared" si="3"/>
        <v>364930</v>
      </c>
      <c r="Q14" s="183">
        <f t="shared" si="3"/>
        <v>-61014</v>
      </c>
      <c r="R14" s="183">
        <f t="shared" si="3"/>
        <v>876119</v>
      </c>
    </row>
    <row r="15" spans="1:18">
      <c r="A15" s="178">
        <v>8</v>
      </c>
      <c r="B15" s="176" t="s">
        <v>62</v>
      </c>
      <c r="E15" s="182">
        <f t="shared" ref="E15:R15" si="4">SUM(E10:E14)</f>
        <v>119024606</v>
      </c>
      <c r="F15" s="186">
        <f t="shared" si="4"/>
        <v>119024606</v>
      </c>
      <c r="G15" s="186">
        <f t="shared" si="4"/>
        <v>20593808</v>
      </c>
      <c r="H15" s="186">
        <f t="shared" si="4"/>
        <v>16811997</v>
      </c>
      <c r="I15" s="186">
        <f t="shared" si="4"/>
        <v>13669721</v>
      </c>
      <c r="J15" s="186">
        <f t="shared" si="4"/>
        <v>9595265</v>
      </c>
      <c r="K15" s="186">
        <f t="shared" si="4"/>
        <v>5122806</v>
      </c>
      <c r="L15" s="186">
        <f t="shared" si="4"/>
        <v>2401308</v>
      </c>
      <c r="M15" s="186">
        <f t="shared" si="4"/>
        <v>2238206</v>
      </c>
      <c r="N15" s="186">
        <f t="shared" si="4"/>
        <v>2111319</v>
      </c>
      <c r="O15" s="186">
        <f t="shared" si="4"/>
        <v>2467077</v>
      </c>
      <c r="P15" s="186">
        <f t="shared" si="4"/>
        <v>7228847</v>
      </c>
      <c r="Q15" s="186">
        <f t="shared" si="4"/>
        <v>15436280</v>
      </c>
      <c r="R15" s="186">
        <f t="shared" si="4"/>
        <v>21347972</v>
      </c>
    </row>
    <row r="16" spans="1:18">
      <c r="A16" s="178">
        <v>9</v>
      </c>
      <c r="E16" s="183"/>
      <c r="F16" s="187"/>
      <c r="G16" s="187"/>
      <c r="H16" s="187"/>
      <c r="I16" s="187"/>
      <c r="J16" s="187"/>
      <c r="K16" s="187"/>
      <c r="L16" s="187"/>
      <c r="M16" s="187"/>
      <c r="N16" s="187"/>
      <c r="O16" s="187"/>
      <c r="P16" s="187"/>
      <c r="Q16" s="187"/>
      <c r="R16" s="187"/>
    </row>
    <row r="17" spans="1:18">
      <c r="A17" s="178">
        <v>10</v>
      </c>
      <c r="E17" s="183"/>
      <c r="F17" s="188"/>
    </row>
    <row r="18" spans="1:18">
      <c r="A18" s="178">
        <v>11</v>
      </c>
      <c r="B18" s="179" t="s">
        <v>63</v>
      </c>
      <c r="E18" s="183"/>
    </row>
    <row r="19" spans="1:18">
      <c r="A19" s="178">
        <v>12</v>
      </c>
      <c r="B19" s="176" t="s">
        <v>64</v>
      </c>
      <c r="E19" s="183">
        <v>1748256</v>
      </c>
      <c r="F19" s="183">
        <f>SUM(G19:R19)</f>
        <v>1748256</v>
      </c>
      <c r="G19" s="187">
        <f>F67</f>
        <v>145882</v>
      </c>
      <c r="H19" s="187">
        <f t="shared" ref="H19:R19" si="5">G67</f>
        <v>145743</v>
      </c>
      <c r="I19" s="187">
        <f t="shared" si="5"/>
        <v>145691</v>
      </c>
      <c r="J19" s="187">
        <f t="shared" si="5"/>
        <v>145487</v>
      </c>
      <c r="K19" s="187">
        <f t="shared" si="5"/>
        <v>145452</v>
      </c>
      <c r="L19" s="187">
        <f t="shared" si="5"/>
        <v>145196</v>
      </c>
      <c r="M19" s="187">
        <f t="shared" si="5"/>
        <v>145263</v>
      </c>
      <c r="N19" s="187">
        <f t="shared" si="5"/>
        <v>145489</v>
      </c>
      <c r="O19" s="187">
        <f t="shared" si="5"/>
        <v>145435</v>
      </c>
      <c r="P19" s="187">
        <f t="shared" si="5"/>
        <v>145737</v>
      </c>
      <c r="Q19" s="187">
        <f t="shared" si="5"/>
        <v>146263</v>
      </c>
      <c r="R19" s="187">
        <f t="shared" si="5"/>
        <v>146618</v>
      </c>
    </row>
    <row r="20" spans="1:18">
      <c r="A20" s="178">
        <v>13</v>
      </c>
      <c r="B20" s="176" t="s">
        <v>65</v>
      </c>
      <c r="E20" s="183"/>
      <c r="F20" s="187">
        <f>F15/F19</f>
        <v>68.081909056797173</v>
      </c>
      <c r="G20" s="187">
        <f>G15/G19</f>
        <v>141.16757379251723</v>
      </c>
      <c r="H20" s="187">
        <f t="shared" ref="H20:R20" si="6">H15/H19</f>
        <v>115.35371853193635</v>
      </c>
      <c r="I20" s="187">
        <f t="shared" si="6"/>
        <v>93.826804675649143</v>
      </c>
      <c r="J20" s="187">
        <f t="shared" si="6"/>
        <v>65.95273117185728</v>
      </c>
      <c r="K20" s="187">
        <f t="shared" si="6"/>
        <v>35.219907598382974</v>
      </c>
      <c r="L20" s="187">
        <f t="shared" si="6"/>
        <v>16.538389487313701</v>
      </c>
      <c r="M20" s="187">
        <f t="shared" si="6"/>
        <v>15.40795660285138</v>
      </c>
      <c r="N20" s="187">
        <f t="shared" si="6"/>
        <v>14.511880623277362</v>
      </c>
      <c r="O20" s="187">
        <f t="shared" si="6"/>
        <v>16.963433836421768</v>
      </c>
      <c r="P20" s="187">
        <f t="shared" si="6"/>
        <v>49.602002236906209</v>
      </c>
      <c r="Q20" s="187">
        <f t="shared" si="6"/>
        <v>105.53783253454394</v>
      </c>
      <c r="R20" s="187">
        <f t="shared" si="6"/>
        <v>145.60266815807063</v>
      </c>
    </row>
    <row r="21" spans="1:18">
      <c r="A21" s="178">
        <v>14</v>
      </c>
      <c r="E21" s="183"/>
      <c r="F21" s="187"/>
      <c r="G21" s="187"/>
      <c r="H21" s="187"/>
      <c r="I21" s="187"/>
      <c r="J21" s="187"/>
      <c r="K21" s="187"/>
      <c r="L21" s="187"/>
      <c r="M21" s="187"/>
      <c r="N21" s="187"/>
      <c r="O21" s="187"/>
      <c r="P21" s="187"/>
      <c r="Q21" s="187"/>
      <c r="R21" s="187"/>
    </row>
    <row r="22" spans="1:18" ht="15">
      <c r="A22" s="178">
        <v>15</v>
      </c>
      <c r="E22" s="183"/>
      <c r="F22" s="189"/>
      <c r="G22" s="187" t="s">
        <v>18</v>
      </c>
      <c r="H22" s="189"/>
      <c r="I22" s="187"/>
      <c r="J22" s="187"/>
      <c r="K22" s="187"/>
      <c r="L22" s="187"/>
      <c r="M22" s="187"/>
      <c r="N22" s="187"/>
      <c r="O22" s="187"/>
      <c r="P22" s="187"/>
      <c r="Q22" s="187"/>
      <c r="R22" s="187"/>
    </row>
    <row r="23" spans="1:18" ht="15">
      <c r="A23" s="178">
        <v>16</v>
      </c>
      <c r="B23" s="176" t="s">
        <v>66</v>
      </c>
      <c r="F23" s="189"/>
      <c r="G23" s="190">
        <v>0.80240999999999996</v>
      </c>
      <c r="H23" s="189"/>
      <c r="I23" s="191"/>
      <c r="J23" s="191"/>
    </row>
    <row r="24" spans="1:18" ht="15">
      <c r="A24" s="178">
        <v>17</v>
      </c>
      <c r="B24" s="176" t="s">
        <v>67</v>
      </c>
      <c r="F24" s="189"/>
      <c r="G24" s="192">
        <v>0.95530899999999996</v>
      </c>
      <c r="H24" s="189"/>
      <c r="I24" s="191"/>
      <c r="J24" s="191"/>
    </row>
    <row r="25" spans="1:18" ht="15">
      <c r="A25" s="178">
        <v>18</v>
      </c>
      <c r="B25" s="176" t="s">
        <v>68</v>
      </c>
      <c r="F25" s="189"/>
      <c r="G25" s="193">
        <f>G23*G24</f>
        <v>0.76654949468999989</v>
      </c>
      <c r="H25" s="189"/>
      <c r="I25" s="191"/>
      <c r="J25" s="191"/>
      <c r="K25" s="194"/>
    </row>
    <row r="26" spans="1:18" ht="15">
      <c r="A26" s="178">
        <v>19</v>
      </c>
      <c r="B26" s="176" t="s">
        <v>69</v>
      </c>
      <c r="F26" s="189"/>
      <c r="G26" s="190">
        <v>0.46816999999999998</v>
      </c>
      <c r="H26" s="189"/>
      <c r="I26" s="195"/>
    </row>
    <row r="27" spans="1:18" ht="15">
      <c r="A27" s="178">
        <v>20</v>
      </c>
      <c r="B27" s="177" t="s">
        <v>70</v>
      </c>
      <c r="F27" s="189"/>
      <c r="G27" s="196">
        <f>G25-G26</f>
        <v>0.29837949468999991</v>
      </c>
      <c r="H27" s="189"/>
      <c r="J27" s="194"/>
      <c r="K27" s="197"/>
    </row>
    <row r="28" spans="1:18">
      <c r="A28" s="178">
        <v>21</v>
      </c>
      <c r="E28" s="198"/>
      <c r="F28" s="183"/>
      <c r="G28" s="183"/>
      <c r="H28" s="183"/>
      <c r="I28" s="183"/>
      <c r="J28" s="183"/>
      <c r="K28" s="183"/>
      <c r="L28" s="183"/>
      <c r="M28" s="183"/>
      <c r="N28" s="183"/>
      <c r="O28" s="183"/>
      <c r="P28" s="183"/>
      <c r="Q28" s="183"/>
      <c r="R28" s="183"/>
    </row>
    <row r="29" spans="1:18">
      <c r="A29" s="178">
        <v>22</v>
      </c>
    </row>
    <row r="30" spans="1:18">
      <c r="A30" s="178">
        <v>23</v>
      </c>
    </row>
    <row r="31" spans="1:18">
      <c r="A31" s="178">
        <v>24</v>
      </c>
      <c r="B31" s="192" t="s">
        <v>148</v>
      </c>
      <c r="C31" s="192"/>
    </row>
    <row r="32" spans="1:18">
      <c r="A32" s="178">
        <v>25</v>
      </c>
      <c r="B32" s="192" t="s">
        <v>75</v>
      </c>
      <c r="C32" s="192"/>
    </row>
    <row r="33" spans="1:18">
      <c r="A33" s="178">
        <v>26</v>
      </c>
      <c r="B33" s="192" t="s">
        <v>149</v>
      </c>
      <c r="C33" s="192"/>
      <c r="D33" s="192"/>
      <c r="E33" s="192"/>
      <c r="F33" s="192"/>
      <c r="G33" s="192"/>
      <c r="H33" s="192"/>
      <c r="I33" s="192"/>
      <c r="J33" s="192"/>
    </row>
    <row r="34" spans="1:18">
      <c r="A34" s="178">
        <v>27</v>
      </c>
      <c r="B34" s="192" t="s">
        <v>150</v>
      </c>
      <c r="C34" s="192"/>
      <c r="D34" s="192"/>
      <c r="E34" s="192"/>
      <c r="F34" s="192"/>
      <c r="G34" s="192"/>
      <c r="H34" s="192"/>
      <c r="I34" s="192"/>
      <c r="J34" s="192"/>
    </row>
    <row r="35" spans="1:18">
      <c r="A35" s="178">
        <v>28</v>
      </c>
      <c r="B35" s="192" t="s">
        <v>151</v>
      </c>
      <c r="C35" s="192"/>
      <c r="D35" s="192"/>
      <c r="E35" s="192"/>
      <c r="F35" s="192"/>
      <c r="G35" s="192"/>
      <c r="H35" s="192"/>
      <c r="I35" s="192"/>
      <c r="J35" s="192"/>
    </row>
    <row r="36" spans="1:18">
      <c r="B36" s="192"/>
      <c r="C36" s="192"/>
    </row>
    <row r="37" spans="1:18" ht="25.5">
      <c r="B37" s="229" t="s">
        <v>145</v>
      </c>
      <c r="C37" s="229"/>
      <c r="D37" s="229"/>
      <c r="E37" s="229"/>
      <c r="F37" s="229"/>
      <c r="G37" s="229"/>
      <c r="H37" s="229"/>
      <c r="I37" s="229"/>
      <c r="J37" s="229"/>
      <c r="K37" s="229"/>
      <c r="L37" s="229"/>
      <c r="M37" s="229"/>
      <c r="N37" s="229"/>
      <c r="O37" s="229"/>
      <c r="P37" s="229"/>
      <c r="Q37" s="229"/>
      <c r="R37" s="229"/>
    </row>
    <row r="38" spans="1:18" ht="20.25">
      <c r="B38" s="230" t="s">
        <v>152</v>
      </c>
      <c r="C38" s="230"/>
      <c r="D38" s="230"/>
      <c r="E38" s="230"/>
      <c r="F38" s="230"/>
      <c r="G38" s="230"/>
      <c r="H38" s="230"/>
      <c r="I38" s="230"/>
      <c r="J38" s="230"/>
      <c r="K38" s="230"/>
      <c r="L38" s="230"/>
      <c r="M38" s="230"/>
      <c r="N38" s="230"/>
      <c r="O38" s="230"/>
      <c r="P38" s="230"/>
      <c r="Q38" s="230"/>
      <c r="R38" s="230"/>
    </row>
    <row r="40" spans="1:18">
      <c r="A40" s="178">
        <v>1</v>
      </c>
      <c r="B40" s="177" t="s">
        <v>153</v>
      </c>
    </row>
    <row r="41" spans="1:18">
      <c r="A41" s="178">
        <v>2</v>
      </c>
      <c r="B41" s="177"/>
    </row>
    <row r="42" spans="1:18">
      <c r="A42" s="178">
        <v>3</v>
      </c>
      <c r="B42" s="177"/>
      <c r="C42" s="177" t="s">
        <v>71</v>
      </c>
      <c r="F42" s="199">
        <v>40544</v>
      </c>
      <c r="G42" s="199">
        <v>40575</v>
      </c>
      <c r="H42" s="199">
        <v>40603</v>
      </c>
      <c r="I42" s="199">
        <v>40634</v>
      </c>
      <c r="J42" s="199">
        <v>40664</v>
      </c>
      <c r="K42" s="199">
        <v>40695</v>
      </c>
      <c r="L42" s="199">
        <v>40725</v>
      </c>
      <c r="M42" s="199">
        <v>40756</v>
      </c>
      <c r="N42" s="199">
        <v>40787</v>
      </c>
      <c r="O42" s="199">
        <v>40817</v>
      </c>
      <c r="P42" s="199">
        <v>40848</v>
      </c>
      <c r="Q42" s="199">
        <v>40878</v>
      </c>
      <c r="R42" s="200" t="s">
        <v>17</v>
      </c>
    </row>
    <row r="43" spans="1:18">
      <c r="A43" s="178">
        <v>4</v>
      </c>
      <c r="B43" s="177"/>
      <c r="C43" s="176" t="s">
        <v>76</v>
      </c>
      <c r="F43" s="183">
        <v>20587656</v>
      </c>
      <c r="G43" s="183">
        <v>18101774</v>
      </c>
      <c r="H43" s="183">
        <v>17689122</v>
      </c>
      <c r="I43" s="183">
        <v>12727741</v>
      </c>
      <c r="J43" s="183">
        <v>10355100</v>
      </c>
      <c r="K43" s="183">
        <v>5262768</v>
      </c>
      <c r="L43" s="183">
        <v>2994883</v>
      </c>
      <c r="M43" s="183">
        <v>2297477</v>
      </c>
      <c r="N43" s="183">
        <v>2203697</v>
      </c>
      <c r="O43" s="183">
        <v>3443780</v>
      </c>
      <c r="P43" s="183">
        <v>9785451</v>
      </c>
      <c r="Q43" s="183">
        <v>17742907</v>
      </c>
      <c r="R43" s="183">
        <f>SUM(F43:Q43)</f>
        <v>123192356</v>
      </c>
    </row>
    <row r="44" spans="1:18">
      <c r="A44" s="178">
        <v>5</v>
      </c>
    </row>
    <row r="45" spans="1:18">
      <c r="A45" s="178">
        <v>6</v>
      </c>
      <c r="C45" s="179" t="s">
        <v>34</v>
      </c>
    </row>
    <row r="46" spans="1:18">
      <c r="A46" s="178">
        <v>7</v>
      </c>
      <c r="F46" s="199">
        <v>40544</v>
      </c>
      <c r="G46" s="199">
        <v>40575</v>
      </c>
      <c r="H46" s="199">
        <v>40603</v>
      </c>
      <c r="I46" s="199">
        <v>40634</v>
      </c>
      <c r="J46" s="199">
        <v>40664</v>
      </c>
      <c r="K46" s="199">
        <v>40695</v>
      </c>
      <c r="L46" s="199">
        <v>40725</v>
      </c>
      <c r="M46" s="199">
        <v>40756</v>
      </c>
      <c r="N46" s="199">
        <v>40787</v>
      </c>
      <c r="O46" s="199">
        <v>40817</v>
      </c>
      <c r="P46" s="199">
        <v>40848</v>
      </c>
      <c r="Q46" s="199">
        <v>40878</v>
      </c>
      <c r="R46" s="200" t="s">
        <v>17</v>
      </c>
    </row>
    <row r="47" spans="1:18">
      <c r="A47" s="178">
        <v>8</v>
      </c>
      <c r="C47" s="201" t="s">
        <v>143</v>
      </c>
      <c r="F47" s="202">
        <v>1109</v>
      </c>
      <c r="G47" s="202">
        <v>913</v>
      </c>
      <c r="H47" s="202">
        <v>775</v>
      </c>
      <c r="I47" s="202">
        <v>551</v>
      </c>
      <c r="J47" s="202">
        <v>327</v>
      </c>
      <c r="K47" s="202">
        <v>140</v>
      </c>
      <c r="L47" s="202">
        <v>36</v>
      </c>
      <c r="M47" s="202">
        <v>33</v>
      </c>
      <c r="N47" s="202">
        <v>184</v>
      </c>
      <c r="O47" s="202">
        <v>546</v>
      </c>
      <c r="P47" s="202">
        <v>885</v>
      </c>
      <c r="Q47" s="202">
        <v>1172</v>
      </c>
      <c r="R47" s="202">
        <f>SUM(F47:Q47)</f>
        <v>6671</v>
      </c>
    </row>
    <row r="48" spans="1:18">
      <c r="A48" s="178">
        <v>9</v>
      </c>
      <c r="C48" s="176" t="s">
        <v>35</v>
      </c>
      <c r="F48" s="202">
        <v>1103</v>
      </c>
      <c r="G48" s="202">
        <v>1006</v>
      </c>
      <c r="H48" s="202">
        <v>790</v>
      </c>
      <c r="I48" s="202">
        <v>698</v>
      </c>
      <c r="J48" s="202">
        <v>401</v>
      </c>
      <c r="K48" s="202">
        <v>192</v>
      </c>
      <c r="L48" s="202">
        <v>40</v>
      </c>
      <c r="M48" s="202">
        <v>8</v>
      </c>
      <c r="N48" s="202">
        <v>99</v>
      </c>
      <c r="O48" s="202">
        <v>516</v>
      </c>
      <c r="P48" s="202">
        <v>890</v>
      </c>
      <c r="Q48" s="202">
        <v>1118</v>
      </c>
      <c r="R48" s="202">
        <f>SUM(F48:Q48)</f>
        <v>6861</v>
      </c>
    </row>
    <row r="49" spans="1:18">
      <c r="A49" s="178">
        <v>10</v>
      </c>
      <c r="C49" s="177" t="s">
        <v>98</v>
      </c>
      <c r="F49" s="203">
        <f>F47-F48</f>
        <v>6</v>
      </c>
      <c r="G49" s="203">
        <f>G47-G48</f>
        <v>-93</v>
      </c>
      <c r="H49" s="203">
        <f>H47-H48</f>
        <v>-15</v>
      </c>
      <c r="I49" s="203">
        <f>I47-I48</f>
        <v>-147</v>
      </c>
      <c r="J49" s="203">
        <f t="shared" ref="J49:Q49" si="7">J47-J48</f>
        <v>-74</v>
      </c>
      <c r="K49" s="203">
        <f t="shared" si="7"/>
        <v>-52</v>
      </c>
      <c r="L49" s="203">
        <f t="shared" si="7"/>
        <v>-4</v>
      </c>
      <c r="M49" s="203">
        <f t="shared" si="7"/>
        <v>25</v>
      </c>
      <c r="N49" s="203">
        <f t="shared" si="7"/>
        <v>85</v>
      </c>
      <c r="O49" s="203">
        <f t="shared" si="7"/>
        <v>30</v>
      </c>
      <c r="P49" s="203">
        <f t="shared" si="7"/>
        <v>-5</v>
      </c>
      <c r="Q49" s="203">
        <f t="shared" si="7"/>
        <v>54</v>
      </c>
      <c r="R49" s="203">
        <f>SUM(F49:Q49)</f>
        <v>-190</v>
      </c>
    </row>
    <row r="50" spans="1:18">
      <c r="A50" s="178">
        <v>11</v>
      </c>
      <c r="C50" s="177"/>
      <c r="D50" s="204"/>
      <c r="E50" s="180" t="s">
        <v>36</v>
      </c>
    </row>
    <row r="51" spans="1:18">
      <c r="A51" s="178">
        <v>12</v>
      </c>
      <c r="C51" s="176" t="s">
        <v>37</v>
      </c>
      <c r="E51" s="200" t="s">
        <v>77</v>
      </c>
      <c r="F51" s="205">
        <v>9.8000000000000004E-2</v>
      </c>
      <c r="G51" s="205">
        <f t="shared" ref="G51:H53" si="8">F51</f>
        <v>9.8000000000000004E-2</v>
      </c>
      <c r="H51" s="205">
        <f t="shared" si="8"/>
        <v>9.8000000000000004E-2</v>
      </c>
      <c r="I51" s="205">
        <v>7.5999999999999998E-2</v>
      </c>
      <c r="J51" s="205">
        <f t="shared" ref="J51:K53" si="9">I51</f>
        <v>7.5999999999999998E-2</v>
      </c>
      <c r="K51" s="205">
        <f t="shared" si="9"/>
        <v>7.5999999999999998E-2</v>
      </c>
      <c r="L51" s="205">
        <v>0</v>
      </c>
      <c r="M51" s="205">
        <f t="shared" ref="M51:N53" si="10">L51</f>
        <v>0</v>
      </c>
      <c r="N51" s="205">
        <f t="shared" si="10"/>
        <v>0</v>
      </c>
      <c r="O51" s="205">
        <f>I51</f>
        <v>7.5999999999999998E-2</v>
      </c>
      <c r="P51" s="205">
        <f>O51</f>
        <v>7.5999999999999998E-2</v>
      </c>
      <c r="Q51" s="205">
        <f>F51</f>
        <v>9.8000000000000004E-2</v>
      </c>
    </row>
    <row r="52" spans="1:18">
      <c r="A52" s="178">
        <v>13</v>
      </c>
      <c r="C52" s="176" t="s">
        <v>38</v>
      </c>
      <c r="E52" s="200" t="s">
        <v>77</v>
      </c>
      <c r="F52" s="205">
        <v>0.252</v>
      </c>
      <c r="G52" s="205">
        <f t="shared" si="8"/>
        <v>0.252</v>
      </c>
      <c r="H52" s="205">
        <f t="shared" si="8"/>
        <v>0.252</v>
      </c>
      <c r="I52" s="205">
        <v>0.1663</v>
      </c>
      <c r="J52" s="205">
        <f t="shared" si="9"/>
        <v>0.1663</v>
      </c>
      <c r="K52" s="205">
        <f t="shared" si="9"/>
        <v>0.1663</v>
      </c>
      <c r="L52" s="205">
        <v>0</v>
      </c>
      <c r="M52" s="205">
        <f t="shared" si="10"/>
        <v>0</v>
      </c>
      <c r="N52" s="205">
        <f t="shared" si="10"/>
        <v>0</v>
      </c>
      <c r="O52" s="205">
        <f>I52</f>
        <v>0.1663</v>
      </c>
      <c r="P52" s="205">
        <f>O52</f>
        <v>0.1663</v>
      </c>
      <c r="Q52" s="205">
        <f>F52</f>
        <v>0.252</v>
      </c>
    </row>
    <row r="53" spans="1:18">
      <c r="A53" s="178">
        <v>14</v>
      </c>
      <c r="C53" s="176" t="s">
        <v>39</v>
      </c>
      <c r="E53" s="200" t="s">
        <v>77</v>
      </c>
      <c r="F53" s="205">
        <v>0.4123</v>
      </c>
      <c r="G53" s="205">
        <f t="shared" si="8"/>
        <v>0.4123</v>
      </c>
      <c r="H53" s="205">
        <f t="shared" si="8"/>
        <v>0.4123</v>
      </c>
      <c r="I53" s="205">
        <v>0.2742</v>
      </c>
      <c r="J53" s="205">
        <f t="shared" si="9"/>
        <v>0.2742</v>
      </c>
      <c r="K53" s="205">
        <f t="shared" si="9"/>
        <v>0.2742</v>
      </c>
      <c r="L53" s="205">
        <v>0</v>
      </c>
      <c r="M53" s="205">
        <f t="shared" si="10"/>
        <v>0</v>
      </c>
      <c r="N53" s="205">
        <f t="shared" si="10"/>
        <v>0</v>
      </c>
      <c r="O53" s="205">
        <f>I53</f>
        <v>0.2742</v>
      </c>
      <c r="P53" s="205">
        <f>O53</f>
        <v>0.2742</v>
      </c>
      <c r="Q53" s="205">
        <f>F53</f>
        <v>0.4123</v>
      </c>
    </row>
    <row r="54" spans="1:18">
      <c r="A54" s="178">
        <v>15</v>
      </c>
      <c r="D54" s="206"/>
    </row>
    <row r="55" spans="1:18">
      <c r="A55" s="178">
        <v>16</v>
      </c>
      <c r="C55" s="179" t="s">
        <v>40</v>
      </c>
      <c r="D55" s="206"/>
      <c r="E55" s="206"/>
    </row>
    <row r="56" spans="1:18">
      <c r="A56" s="178">
        <v>17</v>
      </c>
      <c r="C56" s="176" t="s">
        <v>37</v>
      </c>
      <c r="F56" s="183">
        <f t="shared" ref="F56:Q58" si="11">ROUND(F$49*F51*F63,0)</f>
        <v>78701</v>
      </c>
      <c r="G56" s="183">
        <f t="shared" si="11"/>
        <v>-1218469</v>
      </c>
      <c r="H56" s="183">
        <f t="shared" si="11"/>
        <v>-196495</v>
      </c>
      <c r="I56" s="183">
        <f t="shared" si="11"/>
        <v>-1491227</v>
      </c>
      <c r="J56" s="183">
        <f t="shared" si="11"/>
        <v>-750483</v>
      </c>
      <c r="K56" s="183">
        <f t="shared" si="11"/>
        <v>-526395</v>
      </c>
      <c r="L56" s="183">
        <f t="shared" si="11"/>
        <v>0</v>
      </c>
      <c r="M56" s="183">
        <f t="shared" si="11"/>
        <v>0</v>
      </c>
      <c r="N56" s="183">
        <f t="shared" si="11"/>
        <v>0</v>
      </c>
      <c r="O56" s="183">
        <f t="shared" si="11"/>
        <v>304909</v>
      </c>
      <c r="P56" s="183">
        <f t="shared" si="11"/>
        <v>-51025</v>
      </c>
      <c r="Q56" s="183">
        <f t="shared" si="11"/>
        <v>712361</v>
      </c>
      <c r="R56" s="183">
        <f>SUM(F56:Q56)</f>
        <v>-3138123</v>
      </c>
    </row>
    <row r="57" spans="1:18">
      <c r="A57" s="178">
        <v>18</v>
      </c>
      <c r="C57" s="176" t="s">
        <v>38</v>
      </c>
      <c r="F57" s="183">
        <f t="shared" si="11"/>
        <v>18031</v>
      </c>
      <c r="G57" s="183">
        <f t="shared" si="11"/>
        <v>-279802</v>
      </c>
      <c r="H57" s="183">
        <f t="shared" si="11"/>
        <v>-45020</v>
      </c>
      <c r="I57" s="183">
        <f t="shared" si="11"/>
        <v>-290811</v>
      </c>
      <c r="J57" s="183">
        <f t="shared" si="11"/>
        <v>-146395</v>
      </c>
      <c r="K57" s="183">
        <f t="shared" si="11"/>
        <v>-102768</v>
      </c>
      <c r="L57" s="183">
        <f t="shared" si="11"/>
        <v>0</v>
      </c>
      <c r="M57" s="183">
        <f t="shared" si="11"/>
        <v>0</v>
      </c>
      <c r="N57" s="183">
        <f t="shared" si="11"/>
        <v>0</v>
      </c>
      <c r="O57" s="183">
        <f t="shared" si="11"/>
        <v>59314</v>
      </c>
      <c r="P57" s="183">
        <f t="shared" si="11"/>
        <v>-9867</v>
      </c>
      <c r="Q57" s="183">
        <f t="shared" si="11"/>
        <v>161799</v>
      </c>
      <c r="R57" s="183">
        <f>SUM(F57:Q57)</f>
        <v>-635519</v>
      </c>
    </row>
    <row r="58" spans="1:18">
      <c r="A58" s="178">
        <v>19</v>
      </c>
      <c r="C58" s="176" t="s">
        <v>39</v>
      </c>
      <c r="F58" s="183">
        <f t="shared" si="11"/>
        <v>203</v>
      </c>
      <c r="G58" s="183">
        <f t="shared" si="11"/>
        <v>-3068</v>
      </c>
      <c r="H58" s="183">
        <f t="shared" si="11"/>
        <v>-495</v>
      </c>
      <c r="I58" s="183">
        <f t="shared" si="11"/>
        <v>-3305</v>
      </c>
      <c r="J58" s="183">
        <f t="shared" si="11"/>
        <v>-1704</v>
      </c>
      <c r="K58" s="183">
        <f t="shared" si="11"/>
        <v>-1212</v>
      </c>
      <c r="L58" s="183">
        <f t="shared" si="11"/>
        <v>0</v>
      </c>
      <c r="M58" s="183">
        <f t="shared" si="11"/>
        <v>0</v>
      </c>
      <c r="N58" s="183">
        <f t="shared" si="11"/>
        <v>0</v>
      </c>
      <c r="O58" s="183">
        <f t="shared" si="11"/>
        <v>707</v>
      </c>
      <c r="P58" s="183">
        <f t="shared" si="11"/>
        <v>-122</v>
      </c>
      <c r="Q58" s="183">
        <f t="shared" si="11"/>
        <v>1959</v>
      </c>
      <c r="R58" s="183">
        <f>SUM(F58:Q58)</f>
        <v>-7037</v>
      </c>
    </row>
    <row r="59" spans="1:18">
      <c r="A59" s="178">
        <v>20</v>
      </c>
      <c r="C59" s="176" t="s">
        <v>41</v>
      </c>
      <c r="F59" s="207">
        <f>SUM(F56:F58)</f>
        <v>96935</v>
      </c>
      <c r="G59" s="207">
        <f>SUM(G56:G58)</f>
        <v>-1501339</v>
      </c>
      <c r="H59" s="207">
        <f>SUM(H56:H58)</f>
        <v>-242010</v>
      </c>
      <c r="I59" s="207">
        <f t="shared" ref="I59:R59" si="12">SUM(I56:I58)</f>
        <v>-1785343</v>
      </c>
      <c r="J59" s="207">
        <f t="shared" si="12"/>
        <v>-898582</v>
      </c>
      <c r="K59" s="207">
        <f t="shared" si="12"/>
        <v>-630375</v>
      </c>
      <c r="L59" s="207">
        <f t="shared" si="12"/>
        <v>0</v>
      </c>
      <c r="M59" s="207">
        <f t="shared" si="12"/>
        <v>0</v>
      </c>
      <c r="N59" s="207">
        <f t="shared" si="12"/>
        <v>0</v>
      </c>
      <c r="O59" s="207">
        <f t="shared" si="12"/>
        <v>364930</v>
      </c>
      <c r="P59" s="207">
        <f t="shared" si="12"/>
        <v>-61014</v>
      </c>
      <c r="Q59" s="207">
        <f t="shared" si="12"/>
        <v>876119</v>
      </c>
      <c r="R59" s="207">
        <f t="shared" si="12"/>
        <v>-3780679</v>
      </c>
    </row>
    <row r="60" spans="1:18">
      <c r="A60" s="178">
        <v>21</v>
      </c>
      <c r="F60" s="208"/>
      <c r="G60" s="208"/>
      <c r="H60" s="208"/>
      <c r="I60" s="208"/>
      <c r="J60" s="208"/>
      <c r="K60" s="208"/>
      <c r="L60" s="208"/>
      <c r="M60" s="208"/>
      <c r="N60" s="208"/>
      <c r="O60" s="208"/>
      <c r="P60" s="208"/>
      <c r="Q60" s="208"/>
      <c r="R60" s="208"/>
    </row>
    <row r="61" spans="1:18">
      <c r="A61" s="178">
        <v>22</v>
      </c>
      <c r="C61" s="177" t="s">
        <v>44</v>
      </c>
    </row>
    <row r="62" spans="1:18">
      <c r="A62" s="178">
        <v>23</v>
      </c>
      <c r="C62" s="177"/>
      <c r="D62" s="176" t="s">
        <v>45</v>
      </c>
      <c r="E62" s="209"/>
      <c r="F62" s="209">
        <v>40544</v>
      </c>
      <c r="G62" s="209">
        <v>40575</v>
      </c>
      <c r="H62" s="209">
        <v>40603</v>
      </c>
      <c r="I62" s="209">
        <v>40634</v>
      </c>
      <c r="J62" s="209">
        <v>40664</v>
      </c>
      <c r="K62" s="209">
        <v>40695</v>
      </c>
      <c r="L62" s="209">
        <v>40725</v>
      </c>
      <c r="M62" s="209">
        <v>40756</v>
      </c>
      <c r="N62" s="209">
        <v>40787</v>
      </c>
      <c r="O62" s="209">
        <v>40817</v>
      </c>
      <c r="P62" s="209">
        <v>40848</v>
      </c>
      <c r="Q62" s="209">
        <v>40878</v>
      </c>
      <c r="R62" s="210" t="s">
        <v>56</v>
      </c>
    </row>
    <row r="63" spans="1:18">
      <c r="A63" s="178">
        <v>24</v>
      </c>
      <c r="C63" s="176" t="s">
        <v>46</v>
      </c>
      <c r="D63" s="211" t="s">
        <v>47</v>
      </c>
      <c r="E63" s="212" t="s">
        <v>78</v>
      </c>
      <c r="F63" s="183">
        <v>133846</v>
      </c>
      <c r="G63" s="183">
        <v>133692</v>
      </c>
      <c r="H63" s="183">
        <v>133670</v>
      </c>
      <c r="I63" s="183">
        <v>133479</v>
      </c>
      <c r="J63" s="183">
        <v>133443</v>
      </c>
      <c r="K63" s="183">
        <v>133197</v>
      </c>
      <c r="L63" s="183">
        <v>133325</v>
      </c>
      <c r="M63" s="183">
        <v>133519</v>
      </c>
      <c r="N63" s="183">
        <v>133444</v>
      </c>
      <c r="O63" s="183">
        <v>133732</v>
      </c>
      <c r="P63" s="183">
        <v>134277</v>
      </c>
      <c r="Q63" s="183">
        <v>134611</v>
      </c>
      <c r="R63" s="183">
        <f>SUM(F63:Q63)</f>
        <v>1604235</v>
      </c>
    </row>
    <row r="64" spans="1:18">
      <c r="A64" s="178">
        <v>25</v>
      </c>
      <c r="C64" s="176" t="s">
        <v>48</v>
      </c>
      <c r="D64" s="211" t="s">
        <v>49</v>
      </c>
      <c r="E64" s="212" t="s">
        <v>78</v>
      </c>
      <c r="F64" s="183">
        <v>11925</v>
      </c>
      <c r="G64" s="183">
        <v>11939</v>
      </c>
      <c r="H64" s="183">
        <v>11910</v>
      </c>
      <c r="I64" s="183">
        <v>11896</v>
      </c>
      <c r="J64" s="183">
        <v>11896</v>
      </c>
      <c r="K64" s="183">
        <v>11884</v>
      </c>
      <c r="L64" s="183">
        <v>11825</v>
      </c>
      <c r="M64" s="183">
        <v>11854</v>
      </c>
      <c r="N64" s="183">
        <v>11878</v>
      </c>
      <c r="O64" s="183">
        <v>11889</v>
      </c>
      <c r="P64" s="183">
        <v>11867</v>
      </c>
      <c r="Q64" s="183">
        <v>11890</v>
      </c>
      <c r="R64" s="183">
        <f>SUM(F64:Q64)</f>
        <v>142653</v>
      </c>
    </row>
    <row r="65" spans="1:18">
      <c r="A65" s="178">
        <v>26</v>
      </c>
      <c r="C65" s="176" t="s">
        <v>50</v>
      </c>
      <c r="D65" s="211" t="s">
        <v>51</v>
      </c>
      <c r="E65" s="212" t="s">
        <v>78</v>
      </c>
      <c r="F65" s="183">
        <v>82</v>
      </c>
      <c r="G65" s="183">
        <v>80</v>
      </c>
      <c r="H65" s="183">
        <v>80</v>
      </c>
      <c r="I65" s="183">
        <v>82</v>
      </c>
      <c r="J65" s="183">
        <v>84</v>
      </c>
      <c r="K65" s="183">
        <v>85</v>
      </c>
      <c r="L65" s="183">
        <v>83</v>
      </c>
      <c r="M65" s="183">
        <v>86</v>
      </c>
      <c r="N65" s="183">
        <v>83</v>
      </c>
      <c r="O65" s="183">
        <v>86</v>
      </c>
      <c r="P65" s="183">
        <v>89</v>
      </c>
      <c r="Q65" s="183">
        <v>88</v>
      </c>
      <c r="R65" s="183">
        <f>SUM(F65:Q65)</f>
        <v>1008</v>
      </c>
    </row>
    <row r="66" spans="1:18">
      <c r="A66" s="178">
        <v>27</v>
      </c>
      <c r="C66" s="176" t="s">
        <v>52</v>
      </c>
      <c r="D66" s="211" t="s">
        <v>53</v>
      </c>
      <c r="E66" s="212" t="s">
        <v>78</v>
      </c>
      <c r="F66" s="183">
        <v>29</v>
      </c>
      <c r="G66" s="183">
        <v>32</v>
      </c>
      <c r="H66" s="183">
        <v>31</v>
      </c>
      <c r="I66" s="183">
        <v>30</v>
      </c>
      <c r="J66" s="183">
        <v>29</v>
      </c>
      <c r="K66" s="183">
        <v>30</v>
      </c>
      <c r="L66" s="183">
        <v>30</v>
      </c>
      <c r="M66" s="183">
        <v>30</v>
      </c>
      <c r="N66" s="183">
        <v>30</v>
      </c>
      <c r="O66" s="183">
        <v>30</v>
      </c>
      <c r="P66" s="183">
        <v>30</v>
      </c>
      <c r="Q66" s="183">
        <v>29</v>
      </c>
      <c r="R66" s="183">
        <f>SUM(F66:Q66)</f>
        <v>360</v>
      </c>
    </row>
    <row r="67" spans="1:18">
      <c r="A67" s="178">
        <v>28</v>
      </c>
      <c r="C67" s="176" t="s">
        <v>43</v>
      </c>
      <c r="E67" s="212"/>
      <c r="F67" s="186">
        <f>SUM(F63:F66)</f>
        <v>145882</v>
      </c>
      <c r="G67" s="186">
        <f>SUM(G63:G66)</f>
        <v>145743</v>
      </c>
      <c r="H67" s="186">
        <f>SUM(H63:H66)</f>
        <v>145691</v>
      </c>
      <c r="I67" s="186">
        <f>SUM(I63:I66)</f>
        <v>145487</v>
      </c>
      <c r="J67" s="186">
        <f t="shared" ref="J67:R67" si="13">SUM(J63:J66)</f>
        <v>145452</v>
      </c>
      <c r="K67" s="186">
        <f t="shared" si="13"/>
        <v>145196</v>
      </c>
      <c r="L67" s="186">
        <f t="shared" si="13"/>
        <v>145263</v>
      </c>
      <c r="M67" s="186">
        <f t="shared" si="13"/>
        <v>145489</v>
      </c>
      <c r="N67" s="186">
        <f t="shared" si="13"/>
        <v>145435</v>
      </c>
      <c r="O67" s="186">
        <f t="shared" si="13"/>
        <v>145737</v>
      </c>
      <c r="P67" s="186">
        <f t="shared" si="13"/>
        <v>146263</v>
      </c>
      <c r="Q67" s="186">
        <f t="shared" si="13"/>
        <v>146618</v>
      </c>
      <c r="R67" s="186">
        <f t="shared" si="13"/>
        <v>1748256</v>
      </c>
    </row>
    <row r="68" spans="1:18">
      <c r="A68" s="178">
        <v>29</v>
      </c>
    </row>
    <row r="69" spans="1:18">
      <c r="A69" s="178">
        <v>30</v>
      </c>
      <c r="C69" s="179" t="s">
        <v>42</v>
      </c>
      <c r="F69" s="208"/>
    </row>
    <row r="70" spans="1:18">
      <c r="A70" s="178">
        <v>31</v>
      </c>
      <c r="C70" s="213"/>
      <c r="F70" s="209">
        <v>40513</v>
      </c>
      <c r="G70" s="209">
        <v>40544</v>
      </c>
      <c r="H70" s="209">
        <v>40575</v>
      </c>
      <c r="I70" s="209">
        <v>40603</v>
      </c>
      <c r="J70" s="209">
        <v>40634</v>
      </c>
      <c r="K70" s="209">
        <v>40664</v>
      </c>
      <c r="L70" s="209">
        <v>40695</v>
      </c>
      <c r="M70" s="209">
        <v>40725</v>
      </c>
      <c r="N70" s="209">
        <v>40756</v>
      </c>
      <c r="O70" s="209">
        <v>40787</v>
      </c>
      <c r="P70" s="209">
        <v>40817</v>
      </c>
      <c r="Q70" s="209">
        <v>40848</v>
      </c>
      <c r="R70" s="209">
        <v>40878</v>
      </c>
    </row>
    <row r="71" spans="1:18">
      <c r="A71" s="178">
        <v>32</v>
      </c>
      <c r="C71" s="214"/>
      <c r="D71" s="214"/>
      <c r="E71" s="214"/>
      <c r="F71" s="215"/>
      <c r="G71" s="214"/>
      <c r="H71" s="215"/>
      <c r="I71" s="214"/>
      <c r="J71" s="215"/>
      <c r="K71" s="214"/>
      <c r="L71" s="215"/>
      <c r="M71" s="215"/>
      <c r="N71" s="215"/>
      <c r="O71" s="215"/>
      <c r="P71" s="215"/>
      <c r="Q71" s="215"/>
      <c r="R71" s="215"/>
    </row>
    <row r="72" spans="1:18">
      <c r="A72" s="178">
        <v>33</v>
      </c>
      <c r="C72" s="214"/>
      <c r="D72" s="214"/>
      <c r="E72" s="216" t="s">
        <v>79</v>
      </c>
      <c r="F72" s="217">
        <v>14293952</v>
      </c>
      <c r="G72" s="217">
        <v>14203169</v>
      </c>
      <c r="H72" s="217">
        <v>14414731</v>
      </c>
      <c r="I72" s="217">
        <v>10637340</v>
      </c>
      <c r="J72" s="217">
        <v>9290207</v>
      </c>
      <c r="K72" s="217">
        <v>4956495</v>
      </c>
      <c r="L72" s="217">
        <v>2725410</v>
      </c>
      <c r="M72" s="217">
        <v>1968733</v>
      </c>
      <c r="N72" s="217">
        <v>1782575</v>
      </c>
      <c r="O72" s="217">
        <v>2045955</v>
      </c>
      <c r="P72" s="217">
        <v>5466092</v>
      </c>
      <c r="Q72" s="217">
        <v>11177935</v>
      </c>
      <c r="R72" s="217">
        <v>13906881</v>
      </c>
    </row>
    <row r="73" spans="1:18">
      <c r="A73" s="178">
        <v>34</v>
      </c>
      <c r="C73" s="214"/>
      <c r="D73" s="214"/>
      <c r="E73" s="214"/>
      <c r="F73" s="218"/>
      <c r="G73" s="218"/>
      <c r="H73" s="218"/>
      <c r="I73" s="218"/>
      <c r="J73" s="218"/>
      <c r="K73" s="218"/>
      <c r="L73" s="218"/>
      <c r="M73" s="218"/>
      <c r="N73" s="218"/>
      <c r="O73" s="218"/>
      <c r="P73" s="218"/>
      <c r="Q73" s="218"/>
      <c r="R73" s="218"/>
    </row>
    <row r="74" spans="1:18">
      <c r="A74" s="178">
        <v>35</v>
      </c>
      <c r="C74" s="214"/>
      <c r="D74" s="214"/>
      <c r="E74" s="214"/>
      <c r="F74" s="218"/>
      <c r="G74" s="218"/>
      <c r="H74" s="218"/>
      <c r="I74" s="218"/>
      <c r="J74" s="218"/>
      <c r="K74" s="218"/>
      <c r="L74" s="218"/>
      <c r="M74" s="218"/>
      <c r="N74" s="218"/>
      <c r="O74" s="218"/>
      <c r="P74" s="218"/>
      <c r="Q74" s="218"/>
      <c r="R74" s="218"/>
    </row>
    <row r="75" spans="1:18">
      <c r="A75" s="178">
        <v>36</v>
      </c>
      <c r="C75" s="214"/>
      <c r="D75" s="219"/>
      <c r="E75" s="220"/>
      <c r="F75" s="221"/>
      <c r="G75" s="221"/>
      <c r="H75" s="221"/>
      <c r="I75" s="221"/>
      <c r="J75" s="221"/>
      <c r="K75" s="221"/>
      <c r="L75" s="221"/>
      <c r="M75" s="221"/>
      <c r="N75" s="221"/>
      <c r="O75" s="221"/>
      <c r="P75" s="221"/>
      <c r="Q75" s="221"/>
      <c r="R75" s="221"/>
    </row>
    <row r="76" spans="1:18">
      <c r="A76" s="178">
        <v>37</v>
      </c>
      <c r="C76" s="214"/>
      <c r="D76" s="219"/>
      <c r="E76" s="220"/>
      <c r="F76" s="221"/>
      <c r="G76" s="221"/>
      <c r="H76" s="221"/>
      <c r="I76" s="221"/>
      <c r="J76" s="221"/>
      <c r="K76" s="221"/>
      <c r="L76" s="221"/>
      <c r="M76" s="221"/>
      <c r="N76" s="221"/>
      <c r="O76" s="221"/>
      <c r="P76" s="221"/>
      <c r="Q76" s="221"/>
      <c r="R76" s="221"/>
    </row>
    <row r="77" spans="1:18">
      <c r="A77" s="178">
        <v>38</v>
      </c>
      <c r="B77" s="176" t="s">
        <v>154</v>
      </c>
      <c r="C77" s="214"/>
      <c r="D77" s="219"/>
      <c r="E77" s="220"/>
      <c r="F77" s="221"/>
      <c r="G77" s="221"/>
      <c r="H77" s="221"/>
      <c r="I77" s="221"/>
      <c r="J77" s="221"/>
      <c r="K77" s="221"/>
      <c r="L77" s="221"/>
      <c r="M77" s="221"/>
      <c r="N77" s="221"/>
      <c r="O77" s="221"/>
      <c r="P77" s="221"/>
      <c r="Q77" s="221"/>
      <c r="R77" s="221"/>
    </row>
    <row r="78" spans="1:18">
      <c r="A78" s="178">
        <v>39</v>
      </c>
      <c r="B78" s="176" t="s">
        <v>155</v>
      </c>
      <c r="C78" s="214"/>
      <c r="D78" s="214"/>
      <c r="E78" s="222"/>
      <c r="F78" s="218"/>
      <c r="G78" s="218"/>
      <c r="H78" s="218"/>
      <c r="I78" s="218"/>
      <c r="J78" s="218"/>
      <c r="K78" s="218"/>
      <c r="L78" s="218"/>
      <c r="M78" s="218"/>
      <c r="N78" s="218"/>
      <c r="O78" s="218"/>
      <c r="P78" s="218"/>
      <c r="Q78" s="218"/>
      <c r="R78" s="218"/>
    </row>
    <row r="79" spans="1:18">
      <c r="A79" s="178">
        <v>40</v>
      </c>
      <c r="B79" s="176" t="s">
        <v>156</v>
      </c>
      <c r="C79" s="223"/>
      <c r="D79" s="224"/>
      <c r="E79" s="220"/>
      <c r="F79" s="218"/>
      <c r="G79" s="218"/>
      <c r="H79" s="218"/>
      <c r="I79" s="218"/>
      <c r="J79" s="218"/>
      <c r="K79" s="218"/>
      <c r="L79" s="218"/>
      <c r="M79" s="218"/>
      <c r="N79" s="218"/>
      <c r="O79" s="218"/>
      <c r="P79" s="218"/>
      <c r="Q79" s="218"/>
      <c r="R79" s="218"/>
    </row>
    <row r="80" spans="1:18">
      <c r="A80" s="178">
        <v>41</v>
      </c>
      <c r="B80" s="176" t="s">
        <v>157</v>
      </c>
      <c r="C80" s="214"/>
      <c r="D80" s="214"/>
      <c r="E80" s="214"/>
      <c r="F80" s="208"/>
      <c r="G80" s="208"/>
      <c r="H80" s="208"/>
      <c r="I80" s="208"/>
      <c r="J80" s="208"/>
      <c r="K80" s="208"/>
      <c r="L80" s="208"/>
      <c r="M80" s="208"/>
      <c r="N80" s="208"/>
      <c r="O80" s="208"/>
      <c r="P80" s="208"/>
      <c r="Q80" s="208"/>
      <c r="R80" s="208"/>
    </row>
    <row r="81" spans="3:18">
      <c r="C81" s="214"/>
      <c r="D81" s="214"/>
      <c r="E81" s="214"/>
      <c r="F81" s="208"/>
      <c r="G81" s="208"/>
      <c r="H81" s="208"/>
      <c r="I81" s="208"/>
      <c r="J81" s="208"/>
      <c r="K81" s="208"/>
      <c r="L81" s="208"/>
      <c r="M81" s="208"/>
      <c r="N81" s="208"/>
      <c r="O81" s="208"/>
      <c r="P81" s="208"/>
      <c r="Q81" s="208"/>
      <c r="R81" s="208"/>
    </row>
    <row r="82" spans="3:18">
      <c r="C82" s="214"/>
      <c r="D82" s="214"/>
      <c r="E82" s="214"/>
      <c r="F82" s="208"/>
      <c r="G82" s="208"/>
      <c r="H82" s="208"/>
      <c r="I82" s="208"/>
      <c r="J82" s="208"/>
      <c r="K82" s="208"/>
      <c r="L82" s="208"/>
      <c r="M82" s="208"/>
      <c r="N82" s="208"/>
      <c r="O82" s="208"/>
      <c r="P82" s="208"/>
      <c r="Q82" s="208"/>
      <c r="R82" s="208"/>
    </row>
    <row r="83" spans="3:18">
      <c r="C83" s="214"/>
      <c r="D83" s="214"/>
      <c r="E83" s="214"/>
      <c r="F83" s="208"/>
      <c r="G83" s="208"/>
      <c r="H83" s="208"/>
      <c r="I83" s="208"/>
      <c r="J83" s="208"/>
      <c r="K83" s="208"/>
      <c r="L83" s="208"/>
      <c r="M83" s="208"/>
      <c r="N83" s="208"/>
      <c r="O83" s="208"/>
      <c r="P83" s="208"/>
      <c r="Q83" s="208"/>
      <c r="R83" s="208"/>
    </row>
    <row r="84" spans="3:18">
      <c r="C84" s="214"/>
      <c r="D84" s="214"/>
      <c r="E84" s="214"/>
      <c r="F84" s="214"/>
      <c r="G84" s="214"/>
      <c r="H84" s="214"/>
      <c r="I84" s="214"/>
      <c r="J84" s="214"/>
      <c r="K84" s="214"/>
      <c r="L84" s="214"/>
      <c r="M84" s="214"/>
      <c r="N84" s="214"/>
      <c r="O84" s="214"/>
      <c r="P84" s="214"/>
      <c r="Q84" s="214"/>
      <c r="R84" s="214"/>
    </row>
    <row r="85" spans="3:18">
      <c r="C85" s="214"/>
      <c r="D85" s="214"/>
      <c r="E85" s="214"/>
      <c r="F85" s="187"/>
      <c r="G85" s="214"/>
      <c r="H85" s="214"/>
      <c r="I85" s="214"/>
      <c r="J85" s="214"/>
      <c r="K85" s="214"/>
      <c r="L85" s="214"/>
      <c r="M85" s="214"/>
      <c r="N85" s="214"/>
      <c r="O85" s="214"/>
      <c r="P85" s="214"/>
      <c r="Q85" s="214"/>
      <c r="R85" s="187"/>
    </row>
    <row r="86" spans="3:18" ht="15">
      <c r="C86" s="214"/>
      <c r="D86" s="214"/>
      <c r="E86" s="214"/>
      <c r="F86" s="225"/>
      <c r="G86" s="214"/>
      <c r="H86" s="214"/>
      <c r="I86" s="214"/>
      <c r="J86" s="214"/>
      <c r="K86" s="214"/>
      <c r="L86" s="214"/>
      <c r="M86" s="214"/>
      <c r="N86" s="214"/>
      <c r="O86" s="214"/>
      <c r="P86" s="214"/>
      <c r="Q86" s="214"/>
      <c r="R86" s="225"/>
    </row>
    <row r="87" spans="3:18">
      <c r="C87" s="214"/>
      <c r="D87" s="214"/>
      <c r="E87" s="214"/>
      <c r="F87" s="214"/>
      <c r="G87" s="214"/>
      <c r="H87" s="214"/>
      <c r="I87" s="214"/>
      <c r="J87" s="214"/>
      <c r="K87" s="214"/>
      <c r="L87" s="214"/>
      <c r="M87" s="214"/>
      <c r="N87" s="214"/>
      <c r="O87" s="214"/>
      <c r="P87" s="214"/>
      <c r="Q87" s="214"/>
      <c r="R87" s="214"/>
    </row>
  </sheetData>
  <mergeCells count="4">
    <mergeCell ref="B4:R4"/>
    <mergeCell ref="B5:R5"/>
    <mergeCell ref="B37:R37"/>
    <mergeCell ref="B38:R38"/>
  </mergeCells>
  <printOptions horizontalCentered="1" verticalCentered="1"/>
  <pageMargins left="0.36" right="0.27" top="0.75" bottom="0.75" header="0.3" footer="0.3"/>
  <pageSetup scale="65" orientation="landscape" r:id="rId1"/>
  <headerFooter scaleWithDoc="0">
    <oddFooter>&amp;CAPPENDIX 2&amp;RPage &amp;P of &amp;N</oddFoot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dimension ref="A1:T138"/>
  <sheetViews>
    <sheetView tabSelected="1" topLeftCell="F6" zoomScaleNormal="100" workbookViewId="0">
      <selection activeCell="S85" sqref="S85"/>
    </sheetView>
  </sheetViews>
  <sheetFormatPr defaultRowHeight="12.75" outlineLevelRow="1"/>
  <cols>
    <col min="1" max="1" width="18.7109375" style="1" customWidth="1"/>
    <col min="2" max="2" width="12.28515625" style="1" customWidth="1"/>
    <col min="3" max="3" width="10.28515625" style="1" customWidth="1"/>
    <col min="4" max="5" width="12.7109375" style="1" customWidth="1"/>
    <col min="6" max="6" width="13" style="1" customWidth="1"/>
    <col min="7" max="7" width="13.7109375" style="1" bestFit="1" customWidth="1"/>
    <col min="8" max="8" width="13.42578125" style="1" bestFit="1" customWidth="1"/>
    <col min="9" max="9" width="13.7109375" style="1" bestFit="1" customWidth="1"/>
    <col min="10" max="10" width="14.42578125" style="1" bestFit="1" customWidth="1"/>
    <col min="11" max="11" width="13.28515625" style="1" bestFit="1" customWidth="1"/>
    <col min="12" max="12" width="13" style="1" bestFit="1" customWidth="1"/>
    <col min="13" max="13" width="12" style="1" customWidth="1"/>
    <col min="14" max="14" width="11.5703125" style="1" customWidth="1"/>
    <col min="15" max="15" width="12.140625" style="1" customWidth="1"/>
    <col min="16" max="16" width="14.42578125" style="1" customWidth="1"/>
    <col min="17" max="17" width="14" style="1" bestFit="1" customWidth="1"/>
    <col min="18" max="18" width="12" style="1" customWidth="1"/>
    <col min="19" max="16384" width="9.140625" style="1"/>
  </cols>
  <sheetData>
    <row r="1" spans="1:17">
      <c r="A1" s="232" t="s">
        <v>0</v>
      </c>
      <c r="B1" s="232"/>
      <c r="C1" s="232"/>
      <c r="D1" s="232"/>
      <c r="E1" s="232"/>
      <c r="F1" s="232"/>
      <c r="G1" s="232"/>
      <c r="H1" s="232"/>
      <c r="I1" s="232"/>
      <c r="J1" s="232"/>
      <c r="K1" s="232"/>
      <c r="L1" s="232"/>
      <c r="M1" s="232"/>
      <c r="N1" s="232"/>
      <c r="O1" s="232"/>
      <c r="P1" s="232"/>
    </row>
    <row r="2" spans="1:17">
      <c r="A2" s="232" t="s">
        <v>1</v>
      </c>
      <c r="B2" s="232"/>
      <c r="C2" s="232"/>
      <c r="D2" s="232"/>
      <c r="E2" s="232"/>
      <c r="F2" s="232"/>
      <c r="G2" s="232"/>
      <c r="H2" s="232"/>
      <c r="I2" s="232"/>
      <c r="J2" s="232"/>
      <c r="K2" s="232"/>
      <c r="L2" s="232"/>
      <c r="M2" s="232"/>
      <c r="N2" s="232"/>
      <c r="O2" s="232"/>
      <c r="P2" s="232"/>
    </row>
    <row r="3" spans="1:17">
      <c r="A3" s="232" t="s">
        <v>2</v>
      </c>
      <c r="B3" s="232"/>
      <c r="C3" s="232"/>
      <c r="D3" s="232"/>
      <c r="E3" s="232"/>
      <c r="F3" s="232"/>
      <c r="G3" s="232"/>
      <c r="H3" s="232"/>
      <c r="I3" s="232"/>
      <c r="J3" s="232"/>
      <c r="K3" s="232"/>
      <c r="L3" s="232"/>
      <c r="M3" s="232"/>
      <c r="N3" s="232"/>
      <c r="O3" s="232"/>
      <c r="P3" s="232"/>
    </row>
    <row r="4" spans="1:17">
      <c r="A4" s="232" t="s">
        <v>131</v>
      </c>
      <c r="B4" s="232"/>
      <c r="C4" s="232"/>
      <c r="D4" s="232"/>
      <c r="E4" s="232"/>
      <c r="F4" s="232"/>
      <c r="G4" s="232"/>
      <c r="H4" s="232"/>
      <c r="I4" s="232"/>
      <c r="J4" s="232"/>
      <c r="K4" s="232"/>
      <c r="L4" s="232"/>
      <c r="M4" s="232"/>
      <c r="N4" s="232"/>
      <c r="O4" s="232"/>
      <c r="P4" s="232"/>
    </row>
    <row r="5" spans="1:17">
      <c r="A5" s="232" t="s">
        <v>132</v>
      </c>
      <c r="B5" s="232"/>
      <c r="C5" s="232"/>
      <c r="D5" s="232"/>
      <c r="E5" s="232"/>
      <c r="F5" s="232"/>
      <c r="G5" s="232"/>
      <c r="H5" s="232"/>
      <c r="I5" s="232"/>
      <c r="J5" s="232"/>
      <c r="K5" s="232"/>
      <c r="L5" s="232"/>
      <c r="M5" s="232"/>
      <c r="N5" s="232"/>
      <c r="O5" s="232"/>
      <c r="P5" s="232"/>
    </row>
    <row r="6" spans="1:17">
      <c r="A6" s="232" t="s">
        <v>3</v>
      </c>
      <c r="B6" s="232"/>
      <c r="C6" s="232"/>
      <c r="D6" s="232"/>
      <c r="E6" s="232"/>
      <c r="F6" s="232"/>
      <c r="G6" s="232"/>
      <c r="H6" s="232"/>
      <c r="I6" s="232"/>
      <c r="J6" s="232"/>
      <c r="K6" s="232"/>
      <c r="L6" s="232"/>
      <c r="M6" s="232"/>
      <c r="N6" s="232"/>
      <c r="O6" s="232"/>
      <c r="P6" s="232"/>
    </row>
    <row r="7" spans="1:17">
      <c r="A7" s="232" t="s">
        <v>127</v>
      </c>
      <c r="B7" s="232"/>
      <c r="C7" s="232"/>
      <c r="D7" s="232"/>
      <c r="E7" s="232"/>
      <c r="F7" s="232"/>
      <c r="G7" s="232"/>
      <c r="H7" s="232"/>
      <c r="I7" s="232"/>
      <c r="J7" s="232"/>
      <c r="K7" s="232"/>
      <c r="L7" s="232"/>
      <c r="M7" s="232"/>
      <c r="N7" s="232"/>
      <c r="O7" s="232"/>
      <c r="P7" s="232"/>
    </row>
    <row r="8" spans="1:17">
      <c r="A8" s="11"/>
      <c r="B8" s="22"/>
      <c r="C8" s="22"/>
      <c r="D8" s="22"/>
      <c r="E8" s="22"/>
      <c r="F8" s="22"/>
      <c r="G8" s="22"/>
      <c r="H8" s="22"/>
      <c r="I8" s="22"/>
      <c r="J8" s="47"/>
      <c r="K8" s="22"/>
      <c r="L8" s="22"/>
      <c r="M8" s="22"/>
      <c r="N8" s="22"/>
      <c r="O8" s="22"/>
      <c r="P8" s="22"/>
    </row>
    <row r="9" spans="1:17">
      <c r="A9" s="11"/>
      <c r="B9" s="22"/>
      <c r="C9" s="22"/>
      <c r="D9" s="22"/>
      <c r="E9" s="22"/>
      <c r="F9" s="22"/>
      <c r="G9" s="22"/>
      <c r="H9" s="22"/>
      <c r="I9" s="47"/>
      <c r="J9" s="47"/>
      <c r="K9" s="22"/>
      <c r="L9" s="22"/>
      <c r="M9" s="22"/>
      <c r="N9" s="22"/>
      <c r="O9" s="22"/>
      <c r="P9" s="22"/>
    </row>
    <row r="10" spans="1:17">
      <c r="A10" s="22"/>
      <c r="B10" s="22"/>
      <c r="C10" s="22"/>
      <c r="D10" s="160">
        <v>2012</v>
      </c>
      <c r="E10" s="160">
        <v>2012</v>
      </c>
      <c r="F10" s="160">
        <v>2012</v>
      </c>
      <c r="G10" s="160">
        <v>2012</v>
      </c>
      <c r="H10" s="160">
        <v>2012</v>
      </c>
      <c r="I10" s="95">
        <v>2012</v>
      </c>
      <c r="J10" s="132">
        <v>2013</v>
      </c>
      <c r="K10" s="95">
        <v>2013</v>
      </c>
      <c r="L10" s="95">
        <v>2013</v>
      </c>
      <c r="M10" s="95">
        <v>2013</v>
      </c>
      <c r="N10" s="95">
        <v>2013</v>
      </c>
      <c r="O10" s="95">
        <v>2013</v>
      </c>
      <c r="P10" s="11" t="s">
        <v>4</v>
      </c>
    </row>
    <row r="11" spans="1:17">
      <c r="A11" s="22"/>
      <c r="B11" s="22"/>
      <c r="C11" s="22"/>
      <c r="D11" s="15" t="s">
        <v>5</v>
      </c>
      <c r="E11" s="15" t="s">
        <v>6</v>
      </c>
      <c r="F11" s="15" t="s">
        <v>7</v>
      </c>
      <c r="G11" s="15" t="s">
        <v>8</v>
      </c>
      <c r="H11" s="15" t="s">
        <v>9</v>
      </c>
      <c r="I11" s="96" t="s">
        <v>10</v>
      </c>
      <c r="J11" s="133" t="s">
        <v>11</v>
      </c>
      <c r="K11" s="15" t="s">
        <v>12</v>
      </c>
      <c r="L11" s="15" t="s">
        <v>13</v>
      </c>
      <c r="M11" s="15" t="s">
        <v>14</v>
      </c>
      <c r="N11" s="15" t="s">
        <v>15</v>
      </c>
      <c r="O11" s="15" t="s">
        <v>16</v>
      </c>
      <c r="P11" s="15" t="s">
        <v>17</v>
      </c>
    </row>
    <row r="12" spans="1:17">
      <c r="A12" s="11" t="s">
        <v>128</v>
      </c>
      <c r="B12" s="11"/>
      <c r="C12" s="22"/>
      <c r="D12" s="22"/>
      <c r="E12" s="22"/>
      <c r="F12" s="22"/>
      <c r="G12" s="22"/>
      <c r="H12" s="22"/>
      <c r="I12" s="47"/>
      <c r="J12" s="134"/>
      <c r="K12" s="22"/>
      <c r="L12" s="22"/>
      <c r="M12" s="22"/>
      <c r="N12" s="22"/>
      <c r="O12" s="22"/>
      <c r="P12" s="22"/>
    </row>
    <row r="13" spans="1:17">
      <c r="A13" s="13" t="s">
        <v>18</v>
      </c>
      <c r="B13" s="22"/>
      <c r="C13" s="22"/>
      <c r="D13" s="97"/>
      <c r="E13" s="97"/>
      <c r="F13" s="97"/>
      <c r="G13" s="94"/>
      <c r="H13" s="94"/>
      <c r="I13" s="98"/>
      <c r="J13" s="135"/>
      <c r="K13" s="94"/>
      <c r="L13" s="94"/>
      <c r="M13" s="94"/>
      <c r="N13" s="94"/>
      <c r="O13" s="94"/>
      <c r="P13" s="22"/>
    </row>
    <row r="14" spans="1:17">
      <c r="A14" s="22" t="s">
        <v>19</v>
      </c>
      <c r="B14" s="22"/>
      <c r="C14" s="22"/>
      <c r="D14" s="4">
        <v>2891517</v>
      </c>
      <c r="E14" s="4">
        <v>1968467</v>
      </c>
      <c r="F14" s="4">
        <v>2118366</v>
      </c>
      <c r="G14" s="4">
        <v>3134468</v>
      </c>
      <c r="H14" s="4">
        <v>8101674</v>
      </c>
      <c r="I14" s="5">
        <v>14671902</v>
      </c>
      <c r="J14" s="136">
        <v>20307726</v>
      </c>
      <c r="K14" s="4">
        <v>20355015</v>
      </c>
      <c r="L14" s="4">
        <v>15326447</v>
      </c>
      <c r="M14" s="4"/>
      <c r="N14" s="4"/>
      <c r="O14" s="4"/>
      <c r="P14" s="62">
        <f t="shared" ref="P14:P19" si="0">SUM(D14:O14)</f>
        <v>88875582</v>
      </c>
    </row>
    <row r="15" spans="1:17">
      <c r="A15" s="63" t="s">
        <v>20</v>
      </c>
      <c r="B15" s="22"/>
      <c r="C15" s="22"/>
      <c r="D15" s="4">
        <v>-45841</v>
      </c>
      <c r="E15" s="4">
        <v>-26926</v>
      </c>
      <c r="F15" s="4">
        <v>-31301</v>
      </c>
      <c r="G15" s="4">
        <v>-52994</v>
      </c>
      <c r="H15" s="4">
        <v>-155626</v>
      </c>
      <c r="I15" s="4">
        <v>-299967</v>
      </c>
      <c r="J15" s="172">
        <v>-441559</v>
      </c>
      <c r="K15" s="161">
        <v>-461268</v>
      </c>
      <c r="L15" s="161">
        <v>-352339</v>
      </c>
      <c r="M15" s="161"/>
      <c r="N15" s="161"/>
      <c r="O15" s="161"/>
      <c r="P15" s="62">
        <f t="shared" si="0"/>
        <v>-1867821</v>
      </c>
      <c r="Q15" s="6"/>
    </row>
    <row r="16" spans="1:17">
      <c r="A16" s="63" t="s">
        <v>21</v>
      </c>
      <c r="B16" s="22"/>
      <c r="C16" s="22"/>
      <c r="D16" s="4">
        <v>67880</v>
      </c>
      <c r="E16" s="4">
        <v>59359</v>
      </c>
      <c r="F16" s="4">
        <v>54444</v>
      </c>
      <c r="G16" s="4">
        <v>65006</v>
      </c>
      <c r="H16" s="4">
        <v>98180</v>
      </c>
      <c r="I16" s="4">
        <v>150986</v>
      </c>
      <c r="J16" s="172">
        <v>169754</v>
      </c>
      <c r="K16" s="161">
        <v>135963</v>
      </c>
      <c r="L16" s="161">
        <v>153351</v>
      </c>
      <c r="M16" s="161"/>
      <c r="N16" s="161"/>
      <c r="O16" s="161"/>
      <c r="P16" s="62">
        <f t="shared" si="0"/>
        <v>954923</v>
      </c>
      <c r="Q16" s="6"/>
    </row>
    <row r="17" spans="1:17">
      <c r="A17" s="22" t="s">
        <v>22</v>
      </c>
      <c r="B17" s="22"/>
      <c r="C17" s="22"/>
      <c r="D17" s="97">
        <f t="shared" ref="D17:I17" si="1">-D75</f>
        <v>-2262676</v>
      </c>
      <c r="E17" s="97">
        <f t="shared" si="1"/>
        <v>-1531667</v>
      </c>
      <c r="F17" s="97">
        <f t="shared" si="1"/>
        <v>-1559475</v>
      </c>
      <c r="G17" s="97">
        <f t="shared" si="1"/>
        <v>-1754476</v>
      </c>
      <c r="H17" s="97">
        <f t="shared" si="1"/>
        <v>-5155795</v>
      </c>
      <c r="I17" s="97">
        <f t="shared" si="1"/>
        <v>-9689477</v>
      </c>
      <c r="J17" s="135">
        <f>-J113</f>
        <v>-13047089</v>
      </c>
      <c r="K17" s="97">
        <f>-K113</f>
        <v>-14822525</v>
      </c>
      <c r="L17" s="97">
        <f t="shared" ref="L17:O17" si="2">-L113</f>
        <v>-11091331</v>
      </c>
      <c r="M17" s="97">
        <v>0</v>
      </c>
      <c r="N17" s="97">
        <f t="shared" si="2"/>
        <v>0</v>
      </c>
      <c r="O17" s="97">
        <f t="shared" si="2"/>
        <v>0</v>
      </c>
      <c r="P17" s="126">
        <f t="shared" si="0"/>
        <v>-60914511</v>
      </c>
      <c r="Q17" s="6"/>
    </row>
    <row r="18" spans="1:17">
      <c r="A18" s="22" t="s">
        <v>23</v>
      </c>
      <c r="B18" s="22"/>
      <c r="C18" s="22"/>
      <c r="D18" s="97">
        <f t="shared" ref="D18:I18" si="3">E75</f>
        <v>1531667</v>
      </c>
      <c r="E18" s="97">
        <f t="shared" si="3"/>
        <v>1559475</v>
      </c>
      <c r="F18" s="97">
        <f t="shared" si="3"/>
        <v>1754476</v>
      </c>
      <c r="G18" s="97">
        <f t="shared" si="3"/>
        <v>5155795</v>
      </c>
      <c r="H18" s="97">
        <f t="shared" si="3"/>
        <v>9689477</v>
      </c>
      <c r="I18" s="97">
        <f t="shared" si="3"/>
        <v>13047089</v>
      </c>
      <c r="J18" s="135">
        <f>K113</f>
        <v>14822525</v>
      </c>
      <c r="K18" s="97">
        <f>L113</f>
        <v>11091331</v>
      </c>
      <c r="L18" s="97">
        <f t="shared" ref="L18:O18" si="4">M113</f>
        <v>8583637</v>
      </c>
      <c r="M18" s="97">
        <f t="shared" si="4"/>
        <v>0</v>
      </c>
      <c r="N18" s="97">
        <f t="shared" si="4"/>
        <v>0</v>
      </c>
      <c r="O18" s="97">
        <f t="shared" si="4"/>
        <v>0</v>
      </c>
      <c r="P18" s="62">
        <f t="shared" si="0"/>
        <v>67235472</v>
      </c>
      <c r="Q18" s="6"/>
    </row>
    <row r="19" spans="1:17">
      <c r="A19" s="22" t="s">
        <v>24</v>
      </c>
      <c r="B19" s="22"/>
      <c r="C19" s="22"/>
      <c r="D19" s="97">
        <f t="shared" ref="D19:I19" si="5">J58</f>
        <v>0</v>
      </c>
      <c r="E19" s="97">
        <f t="shared" si="5"/>
        <v>0</v>
      </c>
      <c r="F19" s="97">
        <f t="shared" si="5"/>
        <v>0</v>
      </c>
      <c r="G19" s="97">
        <f t="shared" si="5"/>
        <v>686288</v>
      </c>
      <c r="H19" s="97">
        <f t="shared" si="5"/>
        <v>1610719</v>
      </c>
      <c r="I19" s="97">
        <f t="shared" si="5"/>
        <v>2223188</v>
      </c>
      <c r="J19" s="135">
        <f>D96</f>
        <v>-2164879</v>
      </c>
      <c r="K19" s="98">
        <f>E96</f>
        <v>710311</v>
      </c>
      <c r="L19" s="98">
        <f t="shared" ref="L19:O19" si="6">F96</f>
        <v>726028</v>
      </c>
      <c r="M19" s="98">
        <f t="shared" si="6"/>
        <v>0</v>
      </c>
      <c r="N19" s="98">
        <f t="shared" si="6"/>
        <v>0</v>
      </c>
      <c r="O19" s="98">
        <f t="shared" si="6"/>
        <v>0</v>
      </c>
      <c r="P19" s="62">
        <f t="shared" si="0"/>
        <v>3791655</v>
      </c>
      <c r="Q19" s="3"/>
    </row>
    <row r="20" spans="1:17">
      <c r="A20" s="22" t="s">
        <v>25</v>
      </c>
      <c r="B20" s="22"/>
      <c r="C20" s="22"/>
      <c r="D20" s="99">
        <f t="shared" ref="D20:O20" si="7">SUM(D14:D19)</f>
        <v>2182547</v>
      </c>
      <c r="E20" s="99">
        <f t="shared" si="7"/>
        <v>2028708</v>
      </c>
      <c r="F20" s="99">
        <f t="shared" si="7"/>
        <v>2336510</v>
      </c>
      <c r="G20" s="99">
        <f t="shared" si="7"/>
        <v>7234087</v>
      </c>
      <c r="H20" s="99">
        <f t="shared" si="7"/>
        <v>14188629</v>
      </c>
      <c r="I20" s="99">
        <f t="shared" si="7"/>
        <v>20103721</v>
      </c>
      <c r="J20" s="138">
        <f>SUM(J14:J19)</f>
        <v>19646478</v>
      </c>
      <c r="K20" s="99">
        <f t="shared" si="7"/>
        <v>17008827</v>
      </c>
      <c r="L20" s="99">
        <f t="shared" si="7"/>
        <v>13345793</v>
      </c>
      <c r="M20" s="99">
        <f t="shared" si="7"/>
        <v>0</v>
      </c>
      <c r="N20" s="99">
        <f t="shared" si="7"/>
        <v>0</v>
      </c>
      <c r="O20" s="99">
        <f t="shared" si="7"/>
        <v>0</v>
      </c>
      <c r="P20" s="99">
        <f>SUM(P14:P19)</f>
        <v>98075300</v>
      </c>
      <c r="Q20" s="3"/>
    </row>
    <row r="21" spans="1:17">
      <c r="A21" s="22"/>
      <c r="B21" s="22"/>
      <c r="C21" s="22"/>
      <c r="D21" s="100"/>
      <c r="E21" s="100"/>
      <c r="F21" s="100"/>
      <c r="G21" s="100"/>
      <c r="H21" s="100"/>
      <c r="I21" s="100"/>
      <c r="J21" s="139"/>
      <c r="K21" s="100"/>
      <c r="L21" s="100"/>
      <c r="M21" s="100"/>
      <c r="N21" s="100"/>
      <c r="O21" s="100"/>
      <c r="P21" s="100"/>
      <c r="Q21" s="3"/>
    </row>
    <row r="22" spans="1:17">
      <c r="A22" s="22" t="s">
        <v>26</v>
      </c>
      <c r="B22" s="22"/>
      <c r="C22" s="22"/>
      <c r="D22" s="100">
        <f t="shared" ref="D22:O22" si="8">D20</f>
        <v>2182547</v>
      </c>
      <c r="E22" s="100">
        <f t="shared" si="8"/>
        <v>2028708</v>
      </c>
      <c r="F22" s="100">
        <f t="shared" si="8"/>
        <v>2336510</v>
      </c>
      <c r="G22" s="100">
        <f t="shared" si="8"/>
        <v>7234087</v>
      </c>
      <c r="H22" s="100">
        <f t="shared" si="8"/>
        <v>14188629</v>
      </c>
      <c r="I22" s="100">
        <f t="shared" si="8"/>
        <v>20103721</v>
      </c>
      <c r="J22" s="173">
        <f>J20</f>
        <v>19646478</v>
      </c>
      <c r="K22" s="100">
        <f t="shared" si="8"/>
        <v>17008827</v>
      </c>
      <c r="L22" s="100">
        <f t="shared" si="8"/>
        <v>13345793</v>
      </c>
      <c r="M22" s="100">
        <f t="shared" si="8"/>
        <v>0</v>
      </c>
      <c r="N22" s="100">
        <f t="shared" si="8"/>
        <v>0</v>
      </c>
      <c r="O22" s="100">
        <f t="shared" si="8"/>
        <v>0</v>
      </c>
      <c r="P22" s="126">
        <f>SUM(D22:O22)</f>
        <v>98075300</v>
      </c>
      <c r="Q22" s="3"/>
    </row>
    <row r="23" spans="1:17">
      <c r="A23" s="12" t="s">
        <v>27</v>
      </c>
      <c r="B23" s="12"/>
      <c r="C23" s="12"/>
      <c r="D23" s="101">
        <v>2485506</v>
      </c>
      <c r="E23" s="101">
        <v>2292317</v>
      </c>
      <c r="F23" s="101">
        <v>2800829</v>
      </c>
      <c r="G23" s="101">
        <v>7769516</v>
      </c>
      <c r="H23" s="101">
        <v>14571786</v>
      </c>
      <c r="I23" s="101">
        <v>21490622</v>
      </c>
      <c r="J23" s="140">
        <v>20593808</v>
      </c>
      <c r="K23" s="101">
        <v>16811997</v>
      </c>
      <c r="L23" s="101">
        <v>13669721</v>
      </c>
      <c r="M23" s="101"/>
      <c r="N23" s="101"/>
      <c r="O23" s="101"/>
      <c r="P23" s="126">
        <f>SUM(D23:O23)</f>
        <v>102486102</v>
      </c>
      <c r="Q23" s="3"/>
    </row>
    <row r="24" spans="1:17">
      <c r="A24" s="22" t="s">
        <v>28</v>
      </c>
      <c r="B24" s="22"/>
      <c r="C24" s="12"/>
      <c r="D24" s="19">
        <f t="shared" ref="D24:I24" si="9">D22-D23</f>
        <v>-302959</v>
      </c>
      <c r="E24" s="19">
        <f t="shared" si="9"/>
        <v>-263609</v>
      </c>
      <c r="F24" s="19">
        <f t="shared" si="9"/>
        <v>-464319</v>
      </c>
      <c r="G24" s="19">
        <f t="shared" si="9"/>
        <v>-535429</v>
      </c>
      <c r="H24" s="19">
        <f t="shared" si="9"/>
        <v>-383157</v>
      </c>
      <c r="I24" s="19">
        <f t="shared" si="9"/>
        <v>-1386901</v>
      </c>
      <c r="J24" s="141">
        <f>J22-J23</f>
        <v>-947330</v>
      </c>
      <c r="K24" s="19">
        <f>K22-K23</f>
        <v>196830</v>
      </c>
      <c r="L24" s="19">
        <f>L22-L23</f>
        <v>-323928</v>
      </c>
      <c r="M24" s="19"/>
      <c r="N24" s="19"/>
      <c r="O24" s="19"/>
      <c r="P24" s="99">
        <f>SUM(D24:O24)</f>
        <v>-4410802</v>
      </c>
    </row>
    <row r="25" spans="1:17">
      <c r="A25" s="22" t="s">
        <v>29</v>
      </c>
      <c r="B25" s="22"/>
      <c r="C25" s="12"/>
      <c r="D25" s="102">
        <v>0.29592000000000002</v>
      </c>
      <c r="E25" s="102">
        <v>0.29592000000000002</v>
      </c>
      <c r="F25" s="102">
        <v>0.29592000000000002</v>
      </c>
      <c r="G25" s="102">
        <v>0.29592000000000002</v>
      </c>
      <c r="H25" s="102">
        <v>0.29592000000000002</v>
      </c>
      <c r="I25" s="102">
        <v>0.29592000000000002</v>
      </c>
      <c r="J25" s="142">
        <v>0.29837999999999998</v>
      </c>
      <c r="K25" s="102">
        <v>0.29837999999999998</v>
      </c>
      <c r="L25" s="102">
        <v>0.29837999999999998</v>
      </c>
      <c r="M25" s="102">
        <v>0.29837999999999998</v>
      </c>
      <c r="N25" s="102">
        <v>0.29837999999999998</v>
      </c>
      <c r="O25" s="102">
        <v>0.29837999999999998</v>
      </c>
      <c r="P25" s="12"/>
    </row>
    <row r="26" spans="1:17">
      <c r="A26" s="11" t="s">
        <v>30</v>
      </c>
      <c r="B26" s="11"/>
      <c r="C26" s="11"/>
      <c r="D26" s="8">
        <f t="shared" ref="D26:O26" si="10">D24*D25</f>
        <v>-89651.627280000001</v>
      </c>
      <c r="E26" s="8">
        <f t="shared" si="10"/>
        <v>-78007.17528000001</v>
      </c>
      <c r="F26" s="9">
        <f t="shared" si="10"/>
        <v>-137401.27848000001</v>
      </c>
      <c r="G26" s="8">
        <f t="shared" si="10"/>
        <v>-158444.14968</v>
      </c>
      <c r="H26" s="8">
        <f t="shared" si="10"/>
        <v>-113383.81944000001</v>
      </c>
      <c r="I26" s="10">
        <f t="shared" si="10"/>
        <v>-410411.74392000004</v>
      </c>
      <c r="J26" s="143">
        <f>J24*J25</f>
        <v>-282664.32539999997</v>
      </c>
      <c r="K26" s="8">
        <f t="shared" si="10"/>
        <v>58730.135399999999</v>
      </c>
      <c r="L26" s="8">
        <f t="shared" si="10"/>
        <v>-96653.636639999997</v>
      </c>
      <c r="M26" s="9">
        <f t="shared" si="10"/>
        <v>0</v>
      </c>
      <c r="N26" s="8">
        <f t="shared" si="10"/>
        <v>0</v>
      </c>
      <c r="O26" s="9">
        <f t="shared" si="10"/>
        <v>0</v>
      </c>
      <c r="P26" s="8">
        <f>SUM(D26:O26)</f>
        <v>-1307887.6207199998</v>
      </c>
    </row>
    <row r="27" spans="1:17" s="2" customFormat="1">
      <c r="A27" s="11"/>
      <c r="B27" s="103" t="s">
        <v>31</v>
      </c>
      <c r="C27" s="22"/>
      <c r="D27" s="104">
        <v>0.45</v>
      </c>
      <c r="E27" s="104">
        <v>0.45</v>
      </c>
      <c r="F27" s="104">
        <v>0.45</v>
      </c>
      <c r="G27" s="104">
        <v>0.45</v>
      </c>
      <c r="H27" s="104">
        <v>0.45</v>
      </c>
      <c r="I27" s="104">
        <v>0.45</v>
      </c>
      <c r="J27" s="144">
        <v>0.45</v>
      </c>
      <c r="K27" s="104">
        <v>0.45</v>
      </c>
      <c r="L27" s="104">
        <v>0.45</v>
      </c>
      <c r="M27" s="104">
        <v>0.45</v>
      </c>
      <c r="N27" s="104">
        <v>0.45</v>
      </c>
      <c r="O27" s="104">
        <v>0.45</v>
      </c>
      <c r="P27" s="8"/>
    </row>
    <row r="28" spans="1:17" s="2" customFormat="1">
      <c r="A28" s="11" t="s">
        <v>32</v>
      </c>
      <c r="B28" s="22"/>
      <c r="C28" s="22"/>
      <c r="D28" s="10">
        <f t="shared" ref="D28:O28" si="11">ROUND(D26*D27,0)</f>
        <v>-40343</v>
      </c>
      <c r="E28" s="10">
        <f t="shared" si="11"/>
        <v>-35103</v>
      </c>
      <c r="F28" s="10">
        <f t="shared" si="11"/>
        <v>-61831</v>
      </c>
      <c r="G28" s="10">
        <f t="shared" si="11"/>
        <v>-71300</v>
      </c>
      <c r="H28" s="10">
        <f t="shared" si="11"/>
        <v>-51023</v>
      </c>
      <c r="I28" s="10">
        <f t="shared" si="11"/>
        <v>-184685</v>
      </c>
      <c r="J28" s="143">
        <f t="shared" si="11"/>
        <v>-127199</v>
      </c>
      <c r="K28" s="10">
        <f t="shared" si="11"/>
        <v>26429</v>
      </c>
      <c r="L28" s="10">
        <f t="shared" si="11"/>
        <v>-43494</v>
      </c>
      <c r="M28" s="10">
        <f t="shared" si="11"/>
        <v>0</v>
      </c>
      <c r="N28" s="10">
        <f t="shared" si="11"/>
        <v>0</v>
      </c>
      <c r="O28" s="10">
        <f t="shared" si="11"/>
        <v>0</v>
      </c>
      <c r="P28" s="10">
        <f>SUM(D28:O28)</f>
        <v>-588549</v>
      </c>
    </row>
    <row r="29" spans="1:17">
      <c r="A29" s="12"/>
      <c r="B29" s="11" t="s">
        <v>33</v>
      </c>
      <c r="C29" s="12"/>
      <c r="D29" s="12"/>
      <c r="E29" s="97"/>
      <c r="F29" s="97"/>
      <c r="G29" s="97"/>
      <c r="H29" s="97"/>
      <c r="I29" s="105"/>
      <c r="J29" s="137"/>
      <c r="K29" s="97"/>
      <c r="L29" s="97"/>
      <c r="M29" s="97"/>
      <c r="N29" s="97"/>
      <c r="O29" s="97"/>
      <c r="P29" s="62"/>
    </row>
    <row r="30" spans="1:17">
      <c r="A30" s="12"/>
      <c r="B30" s="11"/>
      <c r="C30" s="12"/>
      <c r="D30" s="12"/>
      <c r="E30" s="97"/>
      <c r="F30" s="97"/>
      <c r="G30" s="97"/>
      <c r="H30" s="97"/>
      <c r="I30" s="105"/>
      <c r="J30" s="137"/>
      <c r="K30" s="97"/>
      <c r="L30" s="97"/>
      <c r="M30" s="97"/>
      <c r="N30" s="97"/>
      <c r="O30" s="97"/>
      <c r="P30" s="62"/>
    </row>
    <row r="31" spans="1:17">
      <c r="A31" s="11" t="s">
        <v>138</v>
      </c>
      <c r="B31" s="11"/>
      <c r="C31" s="12"/>
      <c r="D31" s="10"/>
      <c r="E31" s="97"/>
      <c r="F31" s="97"/>
      <c r="G31" s="97"/>
      <c r="H31" s="97"/>
      <c r="I31" s="97">
        <f>-SUM(D28:I28)</f>
        <v>444285</v>
      </c>
      <c r="J31" s="143"/>
      <c r="K31" s="97"/>
      <c r="L31" s="97"/>
      <c r="M31" s="97"/>
      <c r="N31" s="97"/>
      <c r="O31" s="97"/>
      <c r="P31" s="162">
        <f>I31</f>
        <v>444285</v>
      </c>
    </row>
    <row r="32" spans="1:17">
      <c r="A32" s="11" t="s">
        <v>139</v>
      </c>
      <c r="B32" s="107"/>
      <c r="C32" s="31"/>
      <c r="D32" s="24"/>
      <c r="E32" s="108"/>
      <c r="F32" s="94"/>
      <c r="G32" s="94"/>
      <c r="H32" s="94"/>
      <c r="I32" s="162">
        <f>SUM(D28:I28)+I31</f>
        <v>0</v>
      </c>
      <c r="J32" s="174"/>
      <c r="K32" s="97"/>
      <c r="L32" s="97"/>
      <c r="M32" s="97"/>
      <c r="N32" s="97"/>
      <c r="O32" s="97"/>
      <c r="P32" s="163">
        <f>P28+P31</f>
        <v>-144264</v>
      </c>
    </row>
    <row r="33" spans="1:20" ht="12.75" customHeight="1">
      <c r="A33" s="11"/>
      <c r="B33" s="11"/>
      <c r="C33" s="12"/>
      <c r="D33" s="12"/>
      <c r="E33" s="109"/>
      <c r="F33" s="97"/>
      <c r="G33" s="97"/>
      <c r="H33" s="97"/>
      <c r="I33" s="97"/>
      <c r="J33" s="175"/>
      <c r="K33" s="97"/>
      <c r="L33" s="97"/>
      <c r="M33" s="97"/>
      <c r="N33" s="97"/>
      <c r="O33" s="97"/>
      <c r="P33" s="10"/>
    </row>
    <row r="34" spans="1:20">
      <c r="A34" s="7" t="s">
        <v>72</v>
      </c>
      <c r="B34" s="58"/>
      <c r="C34" s="58"/>
      <c r="D34" s="97"/>
      <c r="E34" s="97"/>
      <c r="F34" s="97"/>
      <c r="G34" s="97"/>
      <c r="H34" s="97"/>
      <c r="I34" s="97"/>
      <c r="J34" s="97"/>
      <c r="K34" s="97"/>
      <c r="L34" s="97"/>
      <c r="M34" s="97"/>
      <c r="N34" s="97"/>
      <c r="O34" s="97"/>
      <c r="P34" s="110"/>
    </row>
    <row r="35" spans="1:20" ht="27" customHeight="1">
      <c r="A35" s="231" t="s">
        <v>73</v>
      </c>
      <c r="B35" s="231"/>
      <c r="C35" s="231"/>
      <c r="D35" s="231"/>
      <c r="E35" s="231"/>
      <c r="F35" s="231"/>
      <c r="G35" s="231"/>
      <c r="H35" s="231"/>
      <c r="I35" s="231"/>
      <c r="J35" s="231"/>
      <c r="K35" s="231"/>
      <c r="L35" s="231"/>
      <c r="M35" s="231"/>
      <c r="N35" s="231"/>
      <c r="O35" s="231"/>
      <c r="P35" s="231"/>
      <c r="R35" s="61"/>
      <c r="S35" s="61"/>
      <c r="T35" s="61"/>
    </row>
    <row r="36" spans="1:20" ht="14.25" customHeight="1">
      <c r="A36" s="231" t="s">
        <v>140</v>
      </c>
      <c r="B36" s="231"/>
      <c r="C36" s="231"/>
      <c r="D36" s="231"/>
      <c r="E36" s="231"/>
      <c r="F36" s="231"/>
      <c r="G36" s="231"/>
      <c r="H36" s="231"/>
      <c r="I36" s="231"/>
      <c r="J36" s="231"/>
      <c r="K36" s="231"/>
      <c r="L36" s="231"/>
      <c r="M36" s="231"/>
      <c r="N36" s="231"/>
      <c r="O36" s="231"/>
      <c r="P36" s="231"/>
      <c r="R36" s="61"/>
      <c r="S36" s="61"/>
      <c r="T36" s="61"/>
    </row>
    <row r="37" spans="1:20" ht="11.25" customHeight="1">
      <c r="A37" s="31"/>
      <c r="B37" s="31"/>
      <c r="C37" s="31"/>
      <c r="D37" s="111"/>
      <c r="E37" s="111"/>
      <c r="F37" s="111"/>
      <c r="G37" s="111"/>
      <c r="H37" s="111"/>
      <c r="I37" s="111"/>
      <c r="J37" s="111"/>
      <c r="K37" s="111"/>
      <c r="L37" s="111"/>
      <c r="M37" s="111"/>
      <c r="N37" s="111"/>
      <c r="O37" s="111"/>
      <c r="P37" s="12"/>
    </row>
    <row r="38" spans="1:20" ht="12.75" customHeight="1">
      <c r="A38" s="31"/>
      <c r="B38" s="31"/>
      <c r="C38" s="31"/>
      <c r="D38" s="111"/>
      <c r="E38" s="111"/>
      <c r="F38" s="111"/>
      <c r="G38" s="111"/>
      <c r="H38" s="111"/>
      <c r="I38" s="111"/>
      <c r="J38" s="111"/>
      <c r="K38" s="111"/>
      <c r="L38" s="111"/>
      <c r="M38" s="111"/>
      <c r="N38" s="111"/>
      <c r="O38" s="111"/>
      <c r="P38" s="12"/>
    </row>
    <row r="39" spans="1:20" s="127" customFormat="1" ht="12.75" customHeight="1">
      <c r="A39" s="106"/>
      <c r="B39" s="24"/>
      <c r="C39" s="24"/>
      <c r="D39" s="94"/>
      <c r="E39" s="94"/>
      <c r="F39" s="94"/>
      <c r="G39" s="94"/>
      <c r="H39" s="94"/>
      <c r="I39" s="94"/>
      <c r="J39" s="94"/>
      <c r="K39" s="94"/>
      <c r="L39" s="94"/>
      <c r="M39" s="94"/>
      <c r="N39" s="94"/>
      <c r="O39" s="94"/>
      <c r="P39" s="126"/>
    </row>
    <row r="40" spans="1:20" ht="12.75" hidden="1" customHeight="1" outlineLevel="1">
      <c r="A40" s="112"/>
      <c r="B40" s="112"/>
      <c r="C40" s="112"/>
      <c r="D40" s="112"/>
      <c r="E40" s="112"/>
      <c r="F40" s="112"/>
      <c r="G40" s="112"/>
      <c r="H40" s="112"/>
      <c r="I40" s="112"/>
      <c r="J40" s="112"/>
      <c r="K40" s="112"/>
      <c r="L40" s="112"/>
      <c r="M40" s="112"/>
      <c r="N40" s="112"/>
      <c r="O40" s="112"/>
      <c r="P40" s="112"/>
    </row>
    <row r="41" spans="1:20" ht="12.75" hidden="1" customHeight="1" outlineLevel="1">
      <c r="A41" s="63" t="s">
        <v>129</v>
      </c>
      <c r="B41" s="22"/>
      <c r="C41" s="22"/>
      <c r="D41" s="22"/>
      <c r="E41" s="22"/>
      <c r="F41" s="22"/>
      <c r="G41" s="22"/>
      <c r="H41" s="22"/>
      <c r="I41" s="22"/>
      <c r="J41" s="22"/>
      <c r="K41" s="22"/>
      <c r="L41" s="22"/>
      <c r="M41" s="22"/>
      <c r="N41" s="22"/>
      <c r="O41" s="22"/>
      <c r="P41" s="22"/>
      <c r="Q41" s="12"/>
    </row>
    <row r="42" spans="1:20" ht="12.75" hidden="1" customHeight="1" outlineLevel="1">
      <c r="A42" s="11" t="s">
        <v>103</v>
      </c>
      <c r="B42" s="12"/>
      <c r="C42" s="12"/>
      <c r="D42" s="12"/>
      <c r="E42" s="12"/>
      <c r="F42" s="12"/>
      <c r="G42" s="12"/>
      <c r="H42" s="12"/>
      <c r="I42" s="12"/>
      <c r="J42" s="12"/>
      <c r="K42" s="12"/>
      <c r="L42" s="12"/>
      <c r="M42" s="12"/>
      <c r="N42" s="12"/>
      <c r="O42" s="12"/>
      <c r="P42" s="12"/>
    </row>
    <row r="43" spans="1:20" ht="12.75" hidden="1" customHeight="1" outlineLevel="1">
      <c r="A43" s="34"/>
      <c r="B43" s="12"/>
      <c r="C43" s="12"/>
      <c r="D43" s="12"/>
      <c r="E43" s="113"/>
      <c r="F43" s="113"/>
      <c r="G43" s="113"/>
      <c r="H43" s="113"/>
      <c r="I43" s="113"/>
      <c r="J43" s="113"/>
      <c r="K43" s="113"/>
      <c r="L43" s="113"/>
      <c r="M43" s="113"/>
      <c r="N43" s="113"/>
      <c r="O43" s="113"/>
      <c r="P43" s="113"/>
    </row>
    <row r="44" spans="1:20" ht="12.75" hidden="1" customHeight="1" outlineLevel="1">
      <c r="A44" s="13" t="s">
        <v>34</v>
      </c>
      <c r="B44" s="12"/>
      <c r="C44" s="12"/>
      <c r="D44" s="12"/>
      <c r="E44" s="12"/>
      <c r="F44" s="12"/>
      <c r="G44" s="12"/>
      <c r="H44" s="12"/>
      <c r="I44" s="12"/>
      <c r="J44" s="12"/>
      <c r="K44" s="12"/>
      <c r="L44" s="12"/>
      <c r="M44" s="12"/>
      <c r="N44" s="12"/>
      <c r="O44" s="12"/>
      <c r="P44" s="12"/>
    </row>
    <row r="45" spans="1:20" ht="12.75" hidden="1" customHeight="1" outlineLevel="1">
      <c r="A45" s="12" t="s">
        <v>84</v>
      </c>
      <c r="B45" s="12"/>
      <c r="C45" s="12"/>
      <c r="D45" s="66">
        <v>41275</v>
      </c>
      <c r="E45" s="66">
        <v>41306</v>
      </c>
      <c r="F45" s="66">
        <v>41334</v>
      </c>
      <c r="G45" s="66">
        <v>41365</v>
      </c>
      <c r="H45" s="66">
        <v>41395</v>
      </c>
      <c r="I45" s="66">
        <v>41426</v>
      </c>
      <c r="J45" s="32">
        <v>41091</v>
      </c>
      <c r="K45" s="32">
        <v>41122</v>
      </c>
      <c r="L45" s="32">
        <v>41153</v>
      </c>
      <c r="M45" s="32">
        <v>41183</v>
      </c>
      <c r="N45" s="32">
        <v>41214</v>
      </c>
      <c r="O45" s="114">
        <v>41244</v>
      </c>
      <c r="P45" s="33" t="s">
        <v>17</v>
      </c>
    </row>
    <row r="46" spans="1:20" ht="12.75" hidden="1" customHeight="1" outlineLevel="1">
      <c r="A46" s="34" t="s">
        <v>97</v>
      </c>
      <c r="B46" s="12"/>
      <c r="C46" s="12"/>
      <c r="D46" s="128">
        <v>1105</v>
      </c>
      <c r="E46" s="128">
        <v>908</v>
      </c>
      <c r="F46" s="128">
        <v>774</v>
      </c>
      <c r="G46" s="128">
        <v>547</v>
      </c>
      <c r="H46" s="128">
        <v>327</v>
      </c>
      <c r="I46" s="128">
        <v>142</v>
      </c>
      <c r="J46" s="113">
        <v>35</v>
      </c>
      <c r="K46" s="113">
        <v>34</v>
      </c>
      <c r="L46" s="113">
        <v>185</v>
      </c>
      <c r="M46" s="113">
        <v>548</v>
      </c>
      <c r="N46" s="113">
        <v>882</v>
      </c>
      <c r="O46" s="115">
        <v>1168</v>
      </c>
      <c r="P46" s="113">
        <f>SUM(D46:O46)</f>
        <v>6655</v>
      </c>
    </row>
    <row r="47" spans="1:20" ht="12.75" hidden="1" customHeight="1" outlineLevel="1">
      <c r="A47" s="12" t="s">
        <v>35</v>
      </c>
      <c r="B47" s="12"/>
      <c r="C47" s="12"/>
      <c r="D47" s="128">
        <v>1105</v>
      </c>
      <c r="E47" s="128">
        <v>908</v>
      </c>
      <c r="F47" s="128">
        <v>774</v>
      </c>
      <c r="G47" s="128">
        <v>547</v>
      </c>
      <c r="H47" s="128">
        <v>327</v>
      </c>
      <c r="I47" s="128">
        <v>142</v>
      </c>
      <c r="J47" s="116">
        <v>20</v>
      </c>
      <c r="K47" s="116">
        <v>14</v>
      </c>
      <c r="L47" s="116">
        <v>68</v>
      </c>
      <c r="M47" s="116">
        <v>504</v>
      </c>
      <c r="N47" s="116">
        <v>779</v>
      </c>
      <c r="O47" s="116">
        <v>1040</v>
      </c>
      <c r="P47" s="113">
        <f>SUM(D47:O47)</f>
        <v>6228</v>
      </c>
    </row>
    <row r="48" spans="1:20" ht="12.75" hidden="1" customHeight="1" outlineLevel="1">
      <c r="A48" s="11" t="s">
        <v>104</v>
      </c>
      <c r="B48" s="12"/>
      <c r="C48" s="12"/>
      <c r="D48" s="129">
        <f>D46-D47</f>
        <v>0</v>
      </c>
      <c r="E48" s="129">
        <f>E46-E47</f>
        <v>0</v>
      </c>
      <c r="F48" s="129">
        <f>F46-F47</f>
        <v>0</v>
      </c>
      <c r="G48" s="129">
        <f>G46-G47</f>
        <v>0</v>
      </c>
      <c r="H48" s="129">
        <f t="shared" ref="H48:O48" si="12">H46-H47</f>
        <v>0</v>
      </c>
      <c r="I48" s="129">
        <f t="shared" si="12"/>
        <v>0</v>
      </c>
      <c r="J48" s="118">
        <f t="shared" si="12"/>
        <v>15</v>
      </c>
      <c r="K48" s="118">
        <f t="shared" si="12"/>
        <v>20</v>
      </c>
      <c r="L48" s="118">
        <f t="shared" si="12"/>
        <v>117</v>
      </c>
      <c r="M48" s="118">
        <f t="shared" si="12"/>
        <v>44</v>
      </c>
      <c r="N48" s="118">
        <f t="shared" si="12"/>
        <v>103</v>
      </c>
      <c r="O48" s="117">
        <f t="shared" si="12"/>
        <v>128</v>
      </c>
      <c r="P48" s="118">
        <f>SUM(D48:O48)</f>
        <v>427</v>
      </c>
    </row>
    <row r="49" spans="1:16" ht="12.75" hidden="1" customHeight="1" outlineLevel="1">
      <c r="A49" s="11" t="s">
        <v>84</v>
      </c>
      <c r="B49" s="33"/>
      <c r="C49" s="14" t="s">
        <v>36</v>
      </c>
      <c r="D49" s="67"/>
      <c r="E49" s="67"/>
      <c r="F49" s="67"/>
      <c r="G49" s="67"/>
      <c r="H49" s="67"/>
      <c r="I49" s="67"/>
      <c r="J49" s="12"/>
      <c r="K49" s="12"/>
      <c r="L49" s="12"/>
      <c r="M49" s="12"/>
      <c r="N49" s="12"/>
      <c r="O49" s="31"/>
      <c r="P49" s="12"/>
    </row>
    <row r="50" spans="1:16" ht="12.75" hidden="1" customHeight="1" outlineLevel="1">
      <c r="A50" s="12" t="s">
        <v>37</v>
      </c>
      <c r="B50" s="12"/>
      <c r="C50" s="33" t="s">
        <v>85</v>
      </c>
      <c r="D50" s="68">
        <v>0.1066</v>
      </c>
      <c r="E50" s="68">
        <v>0.1066</v>
      </c>
      <c r="F50" s="68">
        <v>0.1066</v>
      </c>
      <c r="G50" s="68">
        <v>9.6500000000000002E-2</v>
      </c>
      <c r="H50" s="68">
        <v>9.6500000000000002E-2</v>
      </c>
      <c r="I50" s="68">
        <v>9.6500000000000002E-2</v>
      </c>
      <c r="J50" s="36">
        <v>0</v>
      </c>
      <c r="K50" s="36">
        <v>0</v>
      </c>
      <c r="L50" s="36">
        <v>0</v>
      </c>
      <c r="M50" s="36">
        <v>9.6500000000000002E-2</v>
      </c>
      <c r="N50" s="36">
        <v>9.6500000000000002E-2</v>
      </c>
      <c r="O50" s="119">
        <v>0.1066</v>
      </c>
      <c r="P50" s="12"/>
    </row>
    <row r="51" spans="1:16" ht="12.75" hidden="1" customHeight="1" outlineLevel="1">
      <c r="A51" s="12" t="s">
        <v>38</v>
      </c>
      <c r="B51" s="12"/>
      <c r="C51" s="33" t="s">
        <v>85</v>
      </c>
      <c r="D51" s="68">
        <v>0.25690000000000002</v>
      </c>
      <c r="E51" s="68">
        <v>0.25690000000000002</v>
      </c>
      <c r="F51" s="68">
        <v>0.25690000000000002</v>
      </c>
      <c r="G51" s="68">
        <v>0.23019999999999999</v>
      </c>
      <c r="H51" s="68">
        <v>0.23019999999999999</v>
      </c>
      <c r="I51" s="68">
        <v>0.23019999999999999</v>
      </c>
      <c r="J51" s="36">
        <v>0</v>
      </c>
      <c r="K51" s="36">
        <v>0</v>
      </c>
      <c r="L51" s="36">
        <v>0</v>
      </c>
      <c r="M51" s="36">
        <v>0.23019999999999999</v>
      </c>
      <c r="N51" s="36">
        <v>0.23019999999999999</v>
      </c>
      <c r="O51" s="119">
        <v>0.25690000000000002</v>
      </c>
      <c r="P51" s="12"/>
    </row>
    <row r="52" spans="1:16" ht="12.75" hidden="1" customHeight="1" outlineLevel="1">
      <c r="A52" s="12" t="s">
        <v>39</v>
      </c>
      <c r="B52" s="12"/>
      <c r="C52" s="33" t="s">
        <v>85</v>
      </c>
      <c r="D52" s="68">
        <v>0.43290000000000001</v>
      </c>
      <c r="E52" s="68">
        <v>0.43290000000000001</v>
      </c>
      <c r="F52" s="68">
        <v>0.43290000000000001</v>
      </c>
      <c r="G52" s="68">
        <v>0.35120000000000001</v>
      </c>
      <c r="H52" s="68">
        <v>0.35120000000000001</v>
      </c>
      <c r="I52" s="68">
        <v>0.35120000000000001</v>
      </c>
      <c r="J52" s="36">
        <v>0</v>
      </c>
      <c r="K52" s="36">
        <v>0</v>
      </c>
      <c r="L52" s="36">
        <v>0</v>
      </c>
      <c r="M52" s="36">
        <v>0.35120000000000001</v>
      </c>
      <c r="N52" s="36">
        <v>0.35120000000000001</v>
      </c>
      <c r="O52" s="119">
        <v>0.43290000000000001</v>
      </c>
      <c r="P52" s="12"/>
    </row>
    <row r="53" spans="1:16" ht="12.75" hidden="1" customHeight="1" outlineLevel="1">
      <c r="A53" s="12" t="s">
        <v>84</v>
      </c>
      <c r="B53" s="37"/>
      <c r="C53" s="12"/>
      <c r="D53" s="67"/>
      <c r="E53" s="67"/>
      <c r="F53" s="67"/>
      <c r="G53" s="67"/>
      <c r="H53" s="67"/>
      <c r="I53" s="67"/>
      <c r="J53" s="12"/>
      <c r="K53" s="12"/>
      <c r="L53" s="12"/>
      <c r="M53" s="12"/>
      <c r="N53" s="12"/>
      <c r="O53" s="31"/>
      <c r="P53" s="12"/>
    </row>
    <row r="54" spans="1:16" ht="12.75" hidden="1" customHeight="1" outlineLevel="1">
      <c r="A54" s="13" t="s">
        <v>40</v>
      </c>
      <c r="B54" s="37"/>
      <c r="C54" s="37"/>
      <c r="D54" s="67"/>
      <c r="E54" s="67"/>
      <c r="F54" s="67"/>
      <c r="G54" s="67"/>
      <c r="H54" s="67"/>
      <c r="I54" s="67"/>
      <c r="J54" s="12"/>
      <c r="K54" s="12"/>
      <c r="L54" s="12"/>
      <c r="M54" s="12"/>
      <c r="N54" s="12"/>
      <c r="O54" s="31"/>
      <c r="P54" s="12"/>
    </row>
    <row r="55" spans="1:16" ht="12.75" hidden="1" customHeight="1" outlineLevel="1">
      <c r="A55" s="12" t="s">
        <v>37</v>
      </c>
      <c r="B55" s="12"/>
      <c r="C55" s="12"/>
      <c r="D55" s="69">
        <f>ROUND(D$48*D50*D62,0)</f>
        <v>0</v>
      </c>
      <c r="E55" s="69">
        <f>ROUND(E$48*E50*E62,0)</f>
        <v>0</v>
      </c>
      <c r="F55" s="69">
        <f>ROUND(F$48*F50*F62,0)</f>
        <v>0</v>
      </c>
      <c r="G55" s="69">
        <f t="shared" ref="G55:O55" si="13">ROUND(G$48*G50*G62,0)</f>
        <v>0</v>
      </c>
      <c r="H55" s="69">
        <f t="shared" si="13"/>
        <v>0</v>
      </c>
      <c r="I55" s="69">
        <f t="shared" si="13"/>
        <v>0</v>
      </c>
      <c r="J55" s="17">
        <f t="shared" si="13"/>
        <v>0</v>
      </c>
      <c r="K55" s="17">
        <f t="shared" si="13"/>
        <v>0</v>
      </c>
      <c r="L55" s="17">
        <f>ROUND(L$48*L50*L62,0)</f>
        <v>0</v>
      </c>
      <c r="M55" s="17">
        <f t="shared" si="13"/>
        <v>564650</v>
      </c>
      <c r="N55" s="17">
        <f t="shared" si="13"/>
        <v>1324955</v>
      </c>
      <c r="O55" s="16">
        <f t="shared" si="13"/>
        <v>1825142</v>
      </c>
      <c r="P55" s="17">
        <f>SUM(D55:O55)</f>
        <v>3714747</v>
      </c>
    </row>
    <row r="56" spans="1:16" ht="12.75" hidden="1" customHeight="1" outlineLevel="1">
      <c r="A56" s="12" t="s">
        <v>38</v>
      </c>
      <c r="B56" s="12"/>
      <c r="C56" s="12"/>
      <c r="D56" s="69">
        <f t="shared" ref="D56:O57" si="14">ROUND(D$48*D51*D63,0)</f>
        <v>0</v>
      </c>
      <c r="E56" s="69">
        <f t="shared" si="14"/>
        <v>0</v>
      </c>
      <c r="F56" s="69">
        <f t="shared" si="14"/>
        <v>0</v>
      </c>
      <c r="G56" s="69">
        <f t="shared" si="14"/>
        <v>0</v>
      </c>
      <c r="H56" s="69">
        <f t="shared" si="14"/>
        <v>0</v>
      </c>
      <c r="I56" s="69">
        <f t="shared" si="14"/>
        <v>0</v>
      </c>
      <c r="J56" s="17">
        <f t="shared" si="14"/>
        <v>0</v>
      </c>
      <c r="K56" s="17">
        <f t="shared" si="14"/>
        <v>0</v>
      </c>
      <c r="L56" s="17">
        <f>ROUND(L$48*L51*L63,0)</f>
        <v>0</v>
      </c>
      <c r="M56" s="17">
        <f t="shared" si="14"/>
        <v>120340</v>
      </c>
      <c r="N56" s="17">
        <f t="shared" si="14"/>
        <v>282725</v>
      </c>
      <c r="O56" s="16">
        <f t="shared" si="14"/>
        <v>393447</v>
      </c>
      <c r="P56" s="17">
        <f>SUM(D56:O56)</f>
        <v>796512</v>
      </c>
    </row>
    <row r="57" spans="1:16" ht="12.75" hidden="1" customHeight="1" outlineLevel="1">
      <c r="A57" s="12" t="s">
        <v>39</v>
      </c>
      <c r="B57" s="12"/>
      <c r="C57" s="12"/>
      <c r="D57" s="69">
        <f t="shared" si="14"/>
        <v>0</v>
      </c>
      <c r="E57" s="69">
        <f t="shared" si="14"/>
        <v>0</v>
      </c>
      <c r="F57" s="69">
        <f t="shared" si="14"/>
        <v>0</v>
      </c>
      <c r="G57" s="69">
        <f t="shared" si="14"/>
        <v>0</v>
      </c>
      <c r="H57" s="69">
        <f t="shared" si="14"/>
        <v>0</v>
      </c>
      <c r="I57" s="69">
        <f t="shared" si="14"/>
        <v>0</v>
      </c>
      <c r="J57" s="17">
        <f t="shared" si="14"/>
        <v>0</v>
      </c>
      <c r="K57" s="17">
        <f t="shared" si="14"/>
        <v>0</v>
      </c>
      <c r="L57" s="17">
        <f>ROUND(L$48*L52*L64,0)</f>
        <v>0</v>
      </c>
      <c r="M57" s="17">
        <f t="shared" si="14"/>
        <v>1298</v>
      </c>
      <c r="N57" s="17">
        <f t="shared" si="14"/>
        <v>3039</v>
      </c>
      <c r="O57" s="16">
        <f t="shared" si="14"/>
        <v>4599</v>
      </c>
      <c r="P57" s="17">
        <f>SUM(D57:O57)</f>
        <v>8936</v>
      </c>
    </row>
    <row r="58" spans="1:16" ht="12.75" hidden="1" customHeight="1" outlineLevel="1">
      <c r="A58" s="12" t="s">
        <v>41</v>
      </c>
      <c r="B58" s="12"/>
      <c r="C58" s="12"/>
      <c r="D58" s="70">
        <f>SUM(D55:D57)</f>
        <v>0</v>
      </c>
      <c r="E58" s="70">
        <f>SUM(E55:E57)</f>
        <v>0</v>
      </c>
      <c r="F58" s="70">
        <f>SUM(F55:F57)</f>
        <v>0</v>
      </c>
      <c r="G58" s="70">
        <f t="shared" ref="G58:P58" si="15">SUM(G55:G57)</f>
        <v>0</v>
      </c>
      <c r="H58" s="70">
        <f t="shared" si="15"/>
        <v>0</v>
      </c>
      <c r="I58" s="70">
        <f t="shared" si="15"/>
        <v>0</v>
      </c>
      <c r="J58" s="38">
        <f t="shared" si="15"/>
        <v>0</v>
      </c>
      <c r="K58" s="38">
        <f t="shared" si="15"/>
        <v>0</v>
      </c>
      <c r="L58" s="38">
        <f t="shared" si="15"/>
        <v>0</v>
      </c>
      <c r="M58" s="38">
        <f t="shared" si="15"/>
        <v>686288</v>
      </c>
      <c r="N58" s="38">
        <f t="shared" si="15"/>
        <v>1610719</v>
      </c>
      <c r="O58" s="120">
        <f t="shared" si="15"/>
        <v>2223188</v>
      </c>
      <c r="P58" s="38">
        <f t="shared" si="15"/>
        <v>4520195</v>
      </c>
    </row>
    <row r="59" spans="1:16" ht="12.75" hidden="1" customHeight="1" outlineLevel="1">
      <c r="A59" s="12" t="s">
        <v>84</v>
      </c>
      <c r="B59" s="12"/>
      <c r="C59" s="12"/>
      <c r="D59" s="71"/>
      <c r="E59" s="71"/>
      <c r="F59" s="71"/>
      <c r="G59" s="71"/>
      <c r="H59" s="71"/>
      <c r="I59" s="71"/>
      <c r="J59" s="39"/>
      <c r="K59" s="39"/>
      <c r="L59" s="39"/>
      <c r="M59" s="39"/>
      <c r="N59" s="39"/>
      <c r="O59" s="121"/>
      <c r="P59" s="39"/>
    </row>
    <row r="60" spans="1:16" ht="12.75" hidden="1" customHeight="1" outlineLevel="1">
      <c r="A60" s="11" t="s">
        <v>86</v>
      </c>
      <c r="B60" s="12"/>
      <c r="C60" s="12"/>
      <c r="D60" s="67"/>
      <c r="E60" s="67"/>
      <c r="F60" s="67"/>
      <c r="G60" s="67"/>
      <c r="H60" s="67"/>
      <c r="I60" s="67"/>
      <c r="J60" s="12"/>
      <c r="K60" s="12"/>
      <c r="L60" s="12"/>
      <c r="M60" s="12"/>
      <c r="N60" s="12"/>
      <c r="O60" s="31"/>
      <c r="P60" s="12"/>
    </row>
    <row r="61" spans="1:16" ht="12.75" hidden="1" customHeight="1" outlineLevel="1">
      <c r="A61" s="11" t="s">
        <v>84</v>
      </c>
      <c r="B61" s="12"/>
      <c r="C61" s="12" t="s">
        <v>45</v>
      </c>
      <c r="D61" s="65">
        <v>40179</v>
      </c>
      <c r="E61" s="65">
        <v>40210</v>
      </c>
      <c r="F61" s="65">
        <v>40238</v>
      </c>
      <c r="G61" s="65">
        <v>40269</v>
      </c>
      <c r="H61" s="65">
        <v>40299</v>
      </c>
      <c r="I61" s="65">
        <v>40330</v>
      </c>
      <c r="J61" s="40">
        <v>40360</v>
      </c>
      <c r="K61" s="40">
        <v>40391</v>
      </c>
      <c r="L61" s="40">
        <v>40422</v>
      </c>
      <c r="M61" s="40">
        <v>40452</v>
      </c>
      <c r="N61" s="40">
        <v>40483</v>
      </c>
      <c r="O61" s="122">
        <v>40513</v>
      </c>
      <c r="P61" s="41" t="s">
        <v>56</v>
      </c>
    </row>
    <row r="62" spans="1:16" ht="12.75" hidden="1" customHeight="1" outlineLevel="1">
      <c r="A62" s="12" t="s">
        <v>46</v>
      </c>
      <c r="B62" s="42"/>
      <c r="C62" s="42" t="s">
        <v>47</v>
      </c>
      <c r="D62" s="69">
        <v>132550</v>
      </c>
      <c r="E62" s="69">
        <v>132481</v>
      </c>
      <c r="F62" s="69">
        <v>132452</v>
      </c>
      <c r="G62" s="69">
        <v>132351</v>
      </c>
      <c r="H62" s="69">
        <v>132227</v>
      </c>
      <c r="I62" s="69">
        <v>132132</v>
      </c>
      <c r="J62" s="17">
        <v>132233</v>
      </c>
      <c r="K62" s="17">
        <v>132638</v>
      </c>
      <c r="L62" s="17">
        <v>132775</v>
      </c>
      <c r="M62" s="17">
        <v>132984</v>
      </c>
      <c r="N62" s="17">
        <v>133302</v>
      </c>
      <c r="O62" s="16">
        <v>133761</v>
      </c>
      <c r="P62" s="17">
        <f>SUM(D62:O62)</f>
        <v>1591886</v>
      </c>
    </row>
    <row r="63" spans="1:16" ht="12.75" hidden="1" customHeight="1" outlineLevel="1">
      <c r="A63" s="12" t="s">
        <v>48</v>
      </c>
      <c r="B63" s="42"/>
      <c r="C63" s="42" t="s">
        <v>49</v>
      </c>
      <c r="D63" s="69">
        <v>11894</v>
      </c>
      <c r="E63" s="69">
        <v>11896</v>
      </c>
      <c r="F63" s="69">
        <v>11894</v>
      </c>
      <c r="G63" s="69">
        <v>11927</v>
      </c>
      <c r="H63" s="69">
        <v>11895</v>
      </c>
      <c r="I63" s="69">
        <v>11899</v>
      </c>
      <c r="J63" s="17">
        <v>11900</v>
      </c>
      <c r="K63" s="17">
        <v>11900</v>
      </c>
      <c r="L63" s="17">
        <v>11901</v>
      </c>
      <c r="M63" s="17">
        <v>11881</v>
      </c>
      <c r="N63" s="17">
        <v>11924</v>
      </c>
      <c r="O63" s="16">
        <v>11965</v>
      </c>
      <c r="P63" s="17">
        <f>SUM(D63:O63)</f>
        <v>142876</v>
      </c>
    </row>
    <row r="64" spans="1:16" ht="12.75" hidden="1" customHeight="1" outlineLevel="1">
      <c r="A64" s="12" t="s">
        <v>50</v>
      </c>
      <c r="B64" s="42"/>
      <c r="C64" s="42" t="s">
        <v>51</v>
      </c>
      <c r="D64" s="69">
        <v>88</v>
      </c>
      <c r="E64" s="69">
        <v>85</v>
      </c>
      <c r="F64" s="69">
        <v>83</v>
      </c>
      <c r="G64" s="69">
        <v>85</v>
      </c>
      <c r="H64" s="69">
        <v>83</v>
      </c>
      <c r="I64" s="69">
        <v>85</v>
      </c>
      <c r="J64" s="17">
        <v>84</v>
      </c>
      <c r="K64" s="17">
        <v>84</v>
      </c>
      <c r="L64" s="17">
        <v>85</v>
      </c>
      <c r="M64" s="17">
        <v>84</v>
      </c>
      <c r="N64" s="17">
        <v>84</v>
      </c>
      <c r="O64" s="16">
        <v>83</v>
      </c>
      <c r="P64" s="17">
        <f>SUM(D64:O64)</f>
        <v>1013</v>
      </c>
    </row>
    <row r="65" spans="1:16" ht="12.75" hidden="1" customHeight="1" outlineLevel="1">
      <c r="A65" s="12" t="s">
        <v>52</v>
      </c>
      <c r="B65" s="42"/>
      <c r="C65" s="42" t="s">
        <v>53</v>
      </c>
      <c r="D65" s="69">
        <v>26</v>
      </c>
      <c r="E65" s="69">
        <v>27</v>
      </c>
      <c r="F65" s="69">
        <v>27</v>
      </c>
      <c r="G65" s="69">
        <v>27</v>
      </c>
      <c r="H65" s="69">
        <v>27</v>
      </c>
      <c r="I65" s="69">
        <v>27</v>
      </c>
      <c r="J65" s="17">
        <v>27</v>
      </c>
      <c r="K65" s="17">
        <v>27</v>
      </c>
      <c r="L65" s="17">
        <v>27</v>
      </c>
      <c r="M65" s="17">
        <v>27</v>
      </c>
      <c r="N65" s="17">
        <v>28</v>
      </c>
      <c r="O65" s="16">
        <v>28</v>
      </c>
      <c r="P65" s="17">
        <f>SUM(D65:O65)</f>
        <v>325</v>
      </c>
    </row>
    <row r="66" spans="1:16" ht="12.75" hidden="1" customHeight="1" outlineLevel="1">
      <c r="A66" s="12" t="s">
        <v>43</v>
      </c>
      <c r="B66" s="12"/>
      <c r="C66" s="43"/>
      <c r="D66" s="72">
        <f>SUM(D62:D65)</f>
        <v>144558</v>
      </c>
      <c r="E66" s="72">
        <f>SUM(E62:E65)</f>
        <v>144489</v>
      </c>
      <c r="F66" s="72">
        <f>SUM(F62:F65)</f>
        <v>144456</v>
      </c>
      <c r="G66" s="72">
        <f>SUM(G62:G65)</f>
        <v>144390</v>
      </c>
      <c r="H66" s="72">
        <f t="shared" ref="H66:P66" si="16">SUM(H62:H65)</f>
        <v>144232</v>
      </c>
      <c r="I66" s="19">
        <f t="shared" si="16"/>
        <v>144143</v>
      </c>
      <c r="J66" s="19">
        <f t="shared" si="16"/>
        <v>144244</v>
      </c>
      <c r="K66" s="19">
        <f t="shared" si="16"/>
        <v>144649</v>
      </c>
      <c r="L66" s="19">
        <f t="shared" si="16"/>
        <v>144788</v>
      </c>
      <c r="M66" s="19">
        <f t="shared" si="16"/>
        <v>144976</v>
      </c>
      <c r="N66" s="19">
        <f t="shared" si="16"/>
        <v>145338</v>
      </c>
      <c r="O66" s="123">
        <f t="shared" si="16"/>
        <v>145837</v>
      </c>
      <c r="P66" s="19">
        <f t="shared" si="16"/>
        <v>1736100</v>
      </c>
    </row>
    <row r="67" spans="1:16" ht="12.75" hidden="1" customHeight="1" outlineLevel="1">
      <c r="A67" s="12" t="s">
        <v>84</v>
      </c>
      <c r="B67" s="12"/>
      <c r="C67" s="12"/>
      <c r="D67" s="31"/>
      <c r="E67" s="31"/>
      <c r="F67" s="31"/>
      <c r="G67" s="31"/>
      <c r="H67" s="31"/>
      <c r="I67" s="31"/>
      <c r="J67" s="12"/>
      <c r="K67" s="12"/>
      <c r="L67" s="12"/>
      <c r="M67" s="12"/>
      <c r="N67" s="12"/>
      <c r="O67" s="31"/>
      <c r="P67" s="12"/>
    </row>
    <row r="68" spans="1:16" ht="12.75" hidden="1" customHeight="1" outlineLevel="1">
      <c r="A68" s="13" t="s">
        <v>87</v>
      </c>
      <c r="B68" s="12"/>
      <c r="C68" s="12"/>
      <c r="D68" s="39"/>
      <c r="E68" s="12"/>
      <c r="F68" s="12"/>
      <c r="G68" s="12"/>
      <c r="H68" s="12"/>
      <c r="I68" s="12"/>
      <c r="J68" s="12"/>
      <c r="K68" s="12"/>
      <c r="L68" s="12"/>
      <c r="M68" s="12"/>
      <c r="N68" s="12"/>
      <c r="O68" s="12"/>
      <c r="P68" s="12"/>
    </row>
    <row r="69" spans="1:16" ht="12.75" hidden="1" customHeight="1" outlineLevel="1">
      <c r="A69" s="44" t="s">
        <v>84</v>
      </c>
      <c r="B69" s="12"/>
      <c r="C69" s="22"/>
      <c r="D69" s="40">
        <v>41061</v>
      </c>
      <c r="E69" s="40">
        <v>41091</v>
      </c>
      <c r="F69" s="40">
        <v>41122</v>
      </c>
      <c r="G69" s="40">
        <v>41153</v>
      </c>
      <c r="H69" s="40">
        <v>41183</v>
      </c>
      <c r="I69" s="40">
        <v>41214</v>
      </c>
      <c r="J69" s="122">
        <v>41244</v>
      </c>
      <c r="K69" s="65">
        <v>41275</v>
      </c>
      <c r="L69" s="65">
        <v>41306</v>
      </c>
      <c r="M69" s="65">
        <v>41334</v>
      </c>
      <c r="N69" s="65">
        <v>41365</v>
      </c>
      <c r="O69" s="65">
        <v>41395</v>
      </c>
      <c r="P69" s="65">
        <v>41426</v>
      </c>
    </row>
    <row r="70" spans="1:16" ht="12.75" hidden="1" customHeight="1" outlineLevel="1">
      <c r="A70" s="45" t="s">
        <v>84</v>
      </c>
      <c r="B70" s="45"/>
      <c r="C70" s="22"/>
      <c r="D70" s="46"/>
      <c r="E70" s="46"/>
      <c r="F70" s="46"/>
      <c r="G70" s="46"/>
      <c r="H70" s="46"/>
      <c r="I70" s="46"/>
      <c r="J70" s="124"/>
      <c r="K70" s="164"/>
      <c r="L70" s="164"/>
      <c r="M70" s="164"/>
      <c r="N70" s="164"/>
      <c r="O70" s="164"/>
      <c r="P70" s="164"/>
    </row>
    <row r="71" spans="1:16" ht="12.75" hidden="1" customHeight="1" outlineLevel="1">
      <c r="A71" s="45" t="s">
        <v>80</v>
      </c>
      <c r="B71" s="45"/>
      <c r="C71" s="22"/>
      <c r="D71" s="60">
        <v>2297148</v>
      </c>
      <c r="E71" s="60">
        <v>1555877</v>
      </c>
      <c r="F71" s="60">
        <v>1578708</v>
      </c>
      <c r="G71" s="60">
        <v>1785642</v>
      </c>
      <c r="H71" s="60">
        <v>5223329</v>
      </c>
      <c r="I71" s="60">
        <v>9816614</v>
      </c>
      <c r="J71" s="60">
        <v>13199087</v>
      </c>
      <c r="K71" s="146"/>
      <c r="L71" s="146"/>
      <c r="M71" s="146"/>
      <c r="N71" s="146"/>
      <c r="O71" s="146"/>
      <c r="P71" s="146"/>
    </row>
    <row r="72" spans="1:16" ht="12.75" hidden="1" customHeight="1" outlineLevel="1">
      <c r="A72" s="22" t="s">
        <v>81</v>
      </c>
      <c r="B72" s="22"/>
      <c r="C72" s="22"/>
      <c r="D72" s="59">
        <v>146339</v>
      </c>
      <c r="E72" s="59">
        <v>146524</v>
      </c>
      <c r="F72" s="59">
        <v>146433</v>
      </c>
      <c r="G72" s="59">
        <v>147360</v>
      </c>
      <c r="H72" s="59">
        <v>146875</v>
      </c>
      <c r="I72" s="59">
        <v>147245</v>
      </c>
      <c r="J72" s="60">
        <v>147536</v>
      </c>
      <c r="K72" s="146">
        <v>1</v>
      </c>
      <c r="L72" s="146">
        <v>1</v>
      </c>
      <c r="M72" s="146">
        <v>1</v>
      </c>
      <c r="N72" s="146">
        <v>1</v>
      </c>
      <c r="O72" s="146">
        <v>1</v>
      </c>
      <c r="P72" s="146">
        <v>1</v>
      </c>
    </row>
    <row r="73" spans="1:16" ht="12.75" hidden="1" customHeight="1" outlineLevel="1">
      <c r="A73" s="22" t="s">
        <v>82</v>
      </c>
      <c r="B73" s="22"/>
      <c r="C73" s="22"/>
      <c r="D73" s="64">
        <f t="shared" ref="D73:P73" si="17">D71/D72</f>
        <v>15.697442240277711</v>
      </c>
      <c r="E73" s="64">
        <f t="shared" si="17"/>
        <v>10.618581256312959</v>
      </c>
      <c r="F73" s="64">
        <f t="shared" si="17"/>
        <v>10.781094425436889</v>
      </c>
      <c r="G73" s="64">
        <f t="shared" si="17"/>
        <v>12.117548859934853</v>
      </c>
      <c r="H73" s="64">
        <f t="shared" si="17"/>
        <v>35.563091063829788</v>
      </c>
      <c r="I73" s="64">
        <f t="shared" si="17"/>
        <v>66.66857278685184</v>
      </c>
      <c r="J73" s="125">
        <f t="shared" si="17"/>
        <v>89.463500433792433</v>
      </c>
      <c r="K73" s="147">
        <f>K71/K72</f>
        <v>0</v>
      </c>
      <c r="L73" s="147">
        <f t="shared" si="17"/>
        <v>0</v>
      </c>
      <c r="M73" s="147">
        <f t="shared" si="17"/>
        <v>0</v>
      </c>
      <c r="N73" s="147">
        <f t="shared" si="17"/>
        <v>0</v>
      </c>
      <c r="O73" s="147">
        <f t="shared" si="17"/>
        <v>0</v>
      </c>
      <c r="P73" s="147">
        <f t="shared" si="17"/>
        <v>0</v>
      </c>
    </row>
    <row r="74" spans="1:16" ht="12.75" hidden="1" customHeight="1" outlineLevel="1">
      <c r="A74" s="22" t="s">
        <v>84</v>
      </c>
      <c r="B74" s="22"/>
      <c r="C74" s="22"/>
      <c r="D74" s="22"/>
      <c r="E74" s="22"/>
      <c r="F74" s="22"/>
      <c r="G74" s="22"/>
      <c r="H74" s="22"/>
      <c r="I74" s="22"/>
      <c r="J74" s="24"/>
      <c r="K74" s="148"/>
      <c r="L74" s="148"/>
      <c r="M74" s="148"/>
      <c r="N74" s="148"/>
      <c r="O74" s="148"/>
      <c r="P74" s="148"/>
    </row>
    <row r="75" spans="1:16" s="127" customFormat="1" hidden="1" outlineLevel="1">
      <c r="A75" s="22" t="s">
        <v>83</v>
      </c>
      <c r="B75" s="22"/>
      <c r="C75" s="22"/>
      <c r="D75" s="62">
        <f t="shared" ref="D75:J75" si="18">ROUND(D73*I66,0)</f>
        <v>2262676</v>
      </c>
      <c r="E75" s="62">
        <f t="shared" si="18"/>
        <v>1531667</v>
      </c>
      <c r="F75" s="62">
        <f t="shared" si="18"/>
        <v>1559475</v>
      </c>
      <c r="G75" s="62">
        <f t="shared" si="18"/>
        <v>1754476</v>
      </c>
      <c r="H75" s="62">
        <f t="shared" si="18"/>
        <v>5155795</v>
      </c>
      <c r="I75" s="62">
        <f t="shared" si="18"/>
        <v>9689477</v>
      </c>
      <c r="J75" s="126">
        <f t="shared" si="18"/>
        <v>13047089</v>
      </c>
      <c r="K75" s="149">
        <f>ROUND(K73*D104,0)</f>
        <v>0</v>
      </c>
      <c r="L75" s="149">
        <f>ROUND(L73*E66,0)</f>
        <v>0</v>
      </c>
      <c r="M75" s="149">
        <f>ROUND(M73*F66,0)</f>
        <v>0</v>
      </c>
      <c r="N75" s="149">
        <f>ROUND(N73*G66,0)</f>
        <v>0</v>
      </c>
      <c r="O75" s="149">
        <f>ROUND(O73*H66,0)</f>
        <v>0</v>
      </c>
      <c r="P75" s="149">
        <f>ROUND(P73*I66,0)</f>
        <v>0</v>
      </c>
    </row>
    <row r="76" spans="1:16" hidden="1" outlineLevel="1">
      <c r="A76" s="12"/>
      <c r="B76" s="12"/>
      <c r="C76" s="12"/>
      <c r="D76" s="12"/>
      <c r="E76" s="12"/>
      <c r="F76" s="12"/>
      <c r="G76" s="12"/>
      <c r="H76" s="12"/>
      <c r="I76" s="12"/>
      <c r="J76" s="31"/>
      <c r="K76" s="31"/>
      <c r="L76" s="31"/>
      <c r="M76" s="31"/>
      <c r="N76" s="31"/>
      <c r="O76" s="31"/>
      <c r="P76" s="31"/>
    </row>
    <row r="77" spans="1:16" hidden="1" outlineLevel="1">
      <c r="A77" s="12"/>
      <c r="B77" s="12"/>
      <c r="C77" s="12"/>
      <c r="D77" s="12"/>
      <c r="E77" s="12"/>
      <c r="F77" s="12"/>
      <c r="G77" s="12"/>
      <c r="H77" s="12"/>
      <c r="I77" s="12"/>
      <c r="J77" s="12"/>
      <c r="K77" s="12"/>
      <c r="L77" s="12"/>
      <c r="M77" s="12"/>
      <c r="N77" s="12"/>
      <c r="O77" s="12"/>
      <c r="P77" s="12"/>
    </row>
    <row r="78" spans="1:16" collapsed="1">
      <c r="A78" s="112"/>
      <c r="B78" s="112"/>
      <c r="C78" s="112"/>
      <c r="D78" s="112"/>
      <c r="E78" s="112"/>
      <c r="F78" s="112"/>
      <c r="G78" s="112"/>
      <c r="H78" s="112"/>
      <c r="I78" s="112"/>
      <c r="J78" s="112"/>
      <c r="K78" s="112"/>
      <c r="L78" s="112"/>
      <c r="M78" s="112"/>
      <c r="N78" s="112"/>
      <c r="O78" s="112"/>
      <c r="P78" s="112"/>
    </row>
    <row r="79" spans="1:16">
      <c r="A79" s="63" t="s">
        <v>141</v>
      </c>
      <c r="B79" s="22"/>
      <c r="C79" s="22"/>
      <c r="D79" s="22"/>
      <c r="E79" s="22"/>
      <c r="F79" s="22"/>
      <c r="G79" s="22"/>
      <c r="H79" s="22"/>
      <c r="I79" s="22"/>
      <c r="J79" s="22"/>
      <c r="K79" s="22"/>
      <c r="L79" s="22"/>
      <c r="M79" s="22"/>
      <c r="N79" s="22"/>
      <c r="O79" s="22"/>
      <c r="P79" s="22"/>
    </row>
    <row r="80" spans="1:16">
      <c r="A80" s="11" t="s">
        <v>142</v>
      </c>
      <c r="B80" s="12"/>
      <c r="C80" s="12"/>
      <c r="D80" s="12"/>
      <c r="E80" s="12"/>
      <c r="F80" s="12"/>
      <c r="G80" s="12"/>
      <c r="H80" s="12"/>
      <c r="I80" s="12"/>
      <c r="J80" s="12"/>
      <c r="K80" s="12"/>
      <c r="L80" s="12"/>
      <c r="M80" s="12"/>
      <c r="N80" s="12"/>
      <c r="O80" s="12"/>
      <c r="P80" s="12"/>
    </row>
    <row r="81" spans="1:16">
      <c r="A81" s="12"/>
      <c r="B81" s="12"/>
      <c r="C81" s="12"/>
      <c r="D81" s="12"/>
      <c r="E81" s="12"/>
      <c r="F81" s="12"/>
      <c r="G81" s="12"/>
      <c r="H81" s="12"/>
      <c r="I81" s="12"/>
      <c r="J81" s="12"/>
      <c r="K81" s="12"/>
      <c r="L81" s="12"/>
      <c r="M81" s="12"/>
      <c r="N81" s="12"/>
      <c r="O81" s="12"/>
      <c r="P81" s="12"/>
    </row>
    <row r="82" spans="1:16">
      <c r="A82" s="13" t="s">
        <v>34</v>
      </c>
      <c r="B82" s="12"/>
      <c r="C82" s="12"/>
      <c r="D82" s="12"/>
      <c r="E82" s="12"/>
      <c r="F82" s="12"/>
      <c r="G82" s="12"/>
      <c r="H82" s="12"/>
      <c r="I82" s="12"/>
      <c r="J82" s="12"/>
      <c r="K82" s="12"/>
      <c r="L82" s="12"/>
      <c r="M82" s="12"/>
      <c r="N82" s="12"/>
      <c r="O82" s="12"/>
      <c r="P82" s="12"/>
    </row>
    <row r="83" spans="1:16">
      <c r="A83" s="12"/>
      <c r="B83" s="12"/>
      <c r="C83" s="12"/>
      <c r="D83" s="32">
        <v>41275</v>
      </c>
      <c r="E83" s="32">
        <v>41306</v>
      </c>
      <c r="F83" s="32">
        <v>41334</v>
      </c>
      <c r="G83" s="32">
        <v>41365</v>
      </c>
      <c r="H83" s="32">
        <v>41395</v>
      </c>
      <c r="I83" s="32">
        <v>41426</v>
      </c>
      <c r="J83" s="66">
        <v>41091</v>
      </c>
      <c r="K83" s="66">
        <v>41122</v>
      </c>
      <c r="L83" s="66">
        <v>41153</v>
      </c>
      <c r="M83" s="66">
        <v>41183</v>
      </c>
      <c r="N83" s="66">
        <v>41214</v>
      </c>
      <c r="O83" s="66">
        <v>41244</v>
      </c>
      <c r="P83" s="33" t="s">
        <v>17</v>
      </c>
    </row>
    <row r="84" spans="1:16">
      <c r="A84" s="34" t="s">
        <v>143</v>
      </c>
      <c r="B84" s="12"/>
      <c r="C84" s="12"/>
      <c r="D84" s="165">
        <v>1109</v>
      </c>
      <c r="E84" s="165">
        <v>913</v>
      </c>
      <c r="F84" s="165">
        <v>775</v>
      </c>
      <c r="G84" s="165">
        <v>551</v>
      </c>
      <c r="H84" s="165">
        <v>327</v>
      </c>
      <c r="I84" s="165">
        <v>140</v>
      </c>
      <c r="J84" s="166">
        <v>36</v>
      </c>
      <c r="K84" s="166">
        <v>33</v>
      </c>
      <c r="L84" s="166">
        <v>184</v>
      </c>
      <c r="M84" s="166">
        <v>546</v>
      </c>
      <c r="N84" s="166">
        <v>885</v>
      </c>
      <c r="O84" s="166">
        <v>1172</v>
      </c>
      <c r="P84" s="165">
        <f>SUM(D84:O84)</f>
        <v>6671</v>
      </c>
    </row>
    <row r="85" spans="1:16">
      <c r="A85" s="12" t="s">
        <v>35</v>
      </c>
      <c r="B85" s="12"/>
      <c r="C85" s="12"/>
      <c r="D85" s="167">
        <v>1243</v>
      </c>
      <c r="E85" s="167">
        <v>869</v>
      </c>
      <c r="F85" s="167">
        <v>730</v>
      </c>
      <c r="G85" s="165">
        <f t="shared" ref="G85:O85" si="19">G84</f>
        <v>551</v>
      </c>
      <c r="H85" s="165">
        <f t="shared" si="19"/>
        <v>327</v>
      </c>
      <c r="I85" s="165">
        <f t="shared" si="19"/>
        <v>140</v>
      </c>
      <c r="J85" s="166">
        <f t="shared" si="19"/>
        <v>36</v>
      </c>
      <c r="K85" s="166">
        <f t="shared" si="19"/>
        <v>33</v>
      </c>
      <c r="L85" s="166">
        <f t="shared" si="19"/>
        <v>184</v>
      </c>
      <c r="M85" s="166">
        <f t="shared" si="19"/>
        <v>546</v>
      </c>
      <c r="N85" s="166">
        <f t="shared" si="19"/>
        <v>885</v>
      </c>
      <c r="O85" s="166">
        <f t="shared" si="19"/>
        <v>1172</v>
      </c>
      <c r="P85" s="165">
        <f>SUM(D85:O85)</f>
        <v>6716</v>
      </c>
    </row>
    <row r="86" spans="1:16">
      <c r="A86" s="11" t="s">
        <v>98</v>
      </c>
      <c r="B86" s="12"/>
      <c r="C86" s="12"/>
      <c r="D86" s="168">
        <f>D84-D85</f>
        <v>-134</v>
      </c>
      <c r="E86" s="168">
        <f>E84-E85</f>
        <v>44</v>
      </c>
      <c r="F86" s="168">
        <f>F84-F85</f>
        <v>45</v>
      </c>
      <c r="G86" s="168">
        <f>G84-G85</f>
        <v>0</v>
      </c>
      <c r="H86" s="168">
        <f t="shared" ref="H86:O86" si="20">H84-H85</f>
        <v>0</v>
      </c>
      <c r="I86" s="168">
        <f t="shared" si="20"/>
        <v>0</v>
      </c>
      <c r="J86" s="169">
        <f t="shared" si="20"/>
        <v>0</v>
      </c>
      <c r="K86" s="169">
        <f t="shared" si="20"/>
        <v>0</v>
      </c>
      <c r="L86" s="169">
        <f t="shared" si="20"/>
        <v>0</v>
      </c>
      <c r="M86" s="169">
        <f t="shared" si="20"/>
        <v>0</v>
      </c>
      <c r="N86" s="169">
        <f t="shared" si="20"/>
        <v>0</v>
      </c>
      <c r="O86" s="169">
        <f t="shared" si="20"/>
        <v>0</v>
      </c>
      <c r="P86" s="168">
        <f>SUM(D86:O86)</f>
        <v>-45</v>
      </c>
    </row>
    <row r="87" spans="1:16">
      <c r="A87" s="11"/>
      <c r="B87" s="35"/>
      <c r="C87" s="14" t="s">
        <v>36</v>
      </c>
      <c r="D87" s="12"/>
      <c r="E87" s="12"/>
      <c r="F87" s="12"/>
      <c r="G87" s="12"/>
      <c r="H87" s="12"/>
      <c r="I87" s="12"/>
      <c r="J87" s="67"/>
      <c r="K87" s="67"/>
      <c r="L87" s="67"/>
      <c r="M87" s="67"/>
      <c r="N87" s="67"/>
      <c r="O87" s="67"/>
      <c r="P87" s="12"/>
    </row>
    <row r="88" spans="1:16">
      <c r="A88" s="12" t="s">
        <v>37</v>
      </c>
      <c r="B88" s="12"/>
      <c r="C88" s="33" t="s">
        <v>77</v>
      </c>
      <c r="D88" s="170">
        <v>9.8000000000000004E-2</v>
      </c>
      <c r="E88" s="36">
        <f t="shared" ref="E88:F90" si="21">D88</f>
        <v>9.8000000000000004E-2</v>
      </c>
      <c r="F88" s="36">
        <f t="shared" si="21"/>
        <v>9.8000000000000004E-2</v>
      </c>
      <c r="G88" s="170">
        <v>7.5999999999999998E-2</v>
      </c>
      <c r="H88" s="36">
        <f t="shared" ref="H88:I90" si="22">G88</f>
        <v>7.5999999999999998E-2</v>
      </c>
      <c r="I88" s="36">
        <f t="shared" si="22"/>
        <v>7.5999999999999998E-2</v>
      </c>
      <c r="J88" s="171">
        <v>0</v>
      </c>
      <c r="K88" s="68">
        <f t="shared" ref="K88:L90" si="23">J88</f>
        <v>0</v>
      </c>
      <c r="L88" s="68">
        <f t="shared" si="23"/>
        <v>0</v>
      </c>
      <c r="M88" s="68">
        <f>G88</f>
        <v>7.5999999999999998E-2</v>
      </c>
      <c r="N88" s="68">
        <f>M88</f>
        <v>7.5999999999999998E-2</v>
      </c>
      <c r="O88" s="68">
        <f>D88</f>
        <v>9.8000000000000004E-2</v>
      </c>
      <c r="P88" s="12"/>
    </row>
    <row r="89" spans="1:16">
      <c r="A89" s="12" t="s">
        <v>38</v>
      </c>
      <c r="B89" s="12"/>
      <c r="C89" s="33" t="s">
        <v>77</v>
      </c>
      <c r="D89" s="170">
        <v>0.252</v>
      </c>
      <c r="E89" s="36">
        <f t="shared" si="21"/>
        <v>0.252</v>
      </c>
      <c r="F89" s="36">
        <f t="shared" si="21"/>
        <v>0.252</v>
      </c>
      <c r="G89" s="170">
        <v>0.1663</v>
      </c>
      <c r="H89" s="36">
        <f t="shared" si="22"/>
        <v>0.1663</v>
      </c>
      <c r="I89" s="36">
        <f t="shared" si="22"/>
        <v>0.1663</v>
      </c>
      <c r="J89" s="171">
        <v>0</v>
      </c>
      <c r="K89" s="68">
        <f t="shared" si="23"/>
        <v>0</v>
      </c>
      <c r="L89" s="68">
        <f t="shared" si="23"/>
        <v>0</v>
      </c>
      <c r="M89" s="68">
        <f>G89</f>
        <v>0.1663</v>
      </c>
      <c r="N89" s="68">
        <f>M89</f>
        <v>0.1663</v>
      </c>
      <c r="O89" s="68">
        <f>D89</f>
        <v>0.252</v>
      </c>
      <c r="P89" s="12"/>
    </row>
    <row r="90" spans="1:16">
      <c r="A90" s="12" t="s">
        <v>39</v>
      </c>
      <c r="B90" s="12"/>
      <c r="C90" s="33" t="s">
        <v>77</v>
      </c>
      <c r="D90" s="170">
        <v>0.4123</v>
      </c>
      <c r="E90" s="36">
        <f t="shared" si="21"/>
        <v>0.4123</v>
      </c>
      <c r="F90" s="36">
        <f t="shared" si="21"/>
        <v>0.4123</v>
      </c>
      <c r="G90" s="170">
        <v>0.2742</v>
      </c>
      <c r="H90" s="36">
        <f t="shared" si="22"/>
        <v>0.2742</v>
      </c>
      <c r="I90" s="36">
        <f t="shared" si="22"/>
        <v>0.2742</v>
      </c>
      <c r="J90" s="171">
        <v>0</v>
      </c>
      <c r="K90" s="68">
        <f t="shared" si="23"/>
        <v>0</v>
      </c>
      <c r="L90" s="68">
        <f t="shared" si="23"/>
        <v>0</v>
      </c>
      <c r="M90" s="68">
        <f>G90</f>
        <v>0.2742</v>
      </c>
      <c r="N90" s="68">
        <f>M90</f>
        <v>0.2742</v>
      </c>
      <c r="O90" s="68">
        <f>D90</f>
        <v>0.4123</v>
      </c>
      <c r="P90" s="12"/>
    </row>
    <row r="91" spans="1:16">
      <c r="A91" s="12"/>
      <c r="B91" s="37"/>
      <c r="C91" s="12"/>
      <c r="D91" s="12"/>
      <c r="E91" s="12"/>
      <c r="F91" s="12"/>
      <c r="G91" s="12"/>
      <c r="H91" s="12"/>
      <c r="I91" s="12"/>
      <c r="J91" s="67"/>
      <c r="K91" s="67"/>
      <c r="L91" s="67"/>
      <c r="M91" s="67"/>
      <c r="N91" s="67"/>
      <c r="O91" s="67"/>
      <c r="P91" s="12"/>
    </row>
    <row r="92" spans="1:16">
      <c r="A92" s="13" t="s">
        <v>40</v>
      </c>
      <c r="B92" s="37"/>
      <c r="C92" s="37"/>
      <c r="D92" s="12"/>
      <c r="E92" s="12"/>
      <c r="F92" s="12"/>
      <c r="G92" s="12"/>
      <c r="H92" s="12"/>
      <c r="I92" s="12"/>
      <c r="J92" s="67"/>
      <c r="K92" s="67"/>
      <c r="L92" s="67"/>
      <c r="M92" s="67"/>
      <c r="N92" s="67"/>
      <c r="O92" s="67"/>
      <c r="P92" s="12"/>
    </row>
    <row r="93" spans="1:16">
      <c r="A93" s="12" t="s">
        <v>37</v>
      </c>
      <c r="B93" s="12"/>
      <c r="C93" s="12"/>
      <c r="D93" s="17">
        <f t="shared" ref="D93:O95" si="24">ROUND(D$86*D88*D100,0)</f>
        <v>-1757666</v>
      </c>
      <c r="E93" s="17">
        <f t="shared" si="24"/>
        <v>576480</v>
      </c>
      <c r="F93" s="17">
        <f t="shared" si="24"/>
        <v>589485</v>
      </c>
      <c r="G93" s="17">
        <f t="shared" si="24"/>
        <v>0</v>
      </c>
      <c r="H93" s="17">
        <f t="shared" si="24"/>
        <v>0</v>
      </c>
      <c r="I93" s="17">
        <f t="shared" si="24"/>
        <v>0</v>
      </c>
      <c r="J93" s="69">
        <f t="shared" si="24"/>
        <v>0</v>
      </c>
      <c r="K93" s="69">
        <f t="shared" si="24"/>
        <v>0</v>
      </c>
      <c r="L93" s="69">
        <f t="shared" si="24"/>
        <v>0</v>
      </c>
      <c r="M93" s="69">
        <f t="shared" si="24"/>
        <v>0</v>
      </c>
      <c r="N93" s="69">
        <f t="shared" si="24"/>
        <v>0</v>
      </c>
      <c r="O93" s="69">
        <f t="shared" si="24"/>
        <v>0</v>
      </c>
      <c r="P93" s="17">
        <f>SUM(D93:O93)</f>
        <v>-591701</v>
      </c>
    </row>
    <row r="94" spans="1:16">
      <c r="A94" s="12" t="s">
        <v>38</v>
      </c>
      <c r="B94" s="12"/>
      <c r="C94" s="12"/>
      <c r="D94" s="17">
        <f t="shared" si="24"/>
        <v>-402683</v>
      </c>
      <c r="E94" s="17">
        <f t="shared" si="24"/>
        <v>132380</v>
      </c>
      <c r="F94" s="17">
        <f t="shared" si="24"/>
        <v>135059</v>
      </c>
      <c r="G94" s="17">
        <f t="shared" si="24"/>
        <v>0</v>
      </c>
      <c r="H94" s="17">
        <f t="shared" si="24"/>
        <v>0</v>
      </c>
      <c r="I94" s="17">
        <f t="shared" si="24"/>
        <v>0</v>
      </c>
      <c r="J94" s="69">
        <f t="shared" si="24"/>
        <v>0</v>
      </c>
      <c r="K94" s="69">
        <f t="shared" si="24"/>
        <v>0</v>
      </c>
      <c r="L94" s="69">
        <f t="shared" si="24"/>
        <v>0</v>
      </c>
      <c r="M94" s="69">
        <f t="shared" si="24"/>
        <v>0</v>
      </c>
      <c r="N94" s="69">
        <f t="shared" si="24"/>
        <v>0</v>
      </c>
      <c r="O94" s="69">
        <f t="shared" si="24"/>
        <v>0</v>
      </c>
      <c r="P94" s="17">
        <f>SUM(D94:O94)</f>
        <v>-135244</v>
      </c>
    </row>
    <row r="95" spans="1:16">
      <c r="A95" s="12" t="s">
        <v>39</v>
      </c>
      <c r="B95" s="12"/>
      <c r="C95" s="12"/>
      <c r="D95" s="17">
        <f t="shared" si="24"/>
        <v>-4530</v>
      </c>
      <c r="E95" s="17">
        <f t="shared" si="24"/>
        <v>1451</v>
      </c>
      <c r="F95" s="17">
        <f t="shared" si="24"/>
        <v>1484</v>
      </c>
      <c r="G95" s="17">
        <f t="shared" si="24"/>
        <v>0</v>
      </c>
      <c r="H95" s="17">
        <f t="shared" si="24"/>
        <v>0</v>
      </c>
      <c r="I95" s="17">
        <f t="shared" si="24"/>
        <v>0</v>
      </c>
      <c r="J95" s="69">
        <f t="shared" si="24"/>
        <v>0</v>
      </c>
      <c r="K95" s="69">
        <f t="shared" si="24"/>
        <v>0</v>
      </c>
      <c r="L95" s="69">
        <f t="shared" si="24"/>
        <v>0</v>
      </c>
      <c r="M95" s="69">
        <f t="shared" si="24"/>
        <v>0</v>
      </c>
      <c r="N95" s="69">
        <f t="shared" si="24"/>
        <v>0</v>
      </c>
      <c r="O95" s="69">
        <f t="shared" si="24"/>
        <v>0</v>
      </c>
      <c r="P95" s="17">
        <f>SUM(D95:O95)</f>
        <v>-1595</v>
      </c>
    </row>
    <row r="96" spans="1:16">
      <c r="A96" s="12" t="s">
        <v>41</v>
      </c>
      <c r="B96" s="12"/>
      <c r="C96" s="12"/>
      <c r="D96" s="38">
        <f>SUM(D93:D95)</f>
        <v>-2164879</v>
      </c>
      <c r="E96" s="38">
        <f>SUM(E93:E95)</f>
        <v>710311</v>
      </c>
      <c r="F96" s="38">
        <f>SUM(F93:F95)</f>
        <v>726028</v>
      </c>
      <c r="G96" s="38">
        <f t="shared" ref="G96:P96" si="25">SUM(G93:G95)</f>
        <v>0</v>
      </c>
      <c r="H96" s="38">
        <f t="shared" si="25"/>
        <v>0</v>
      </c>
      <c r="I96" s="38">
        <f t="shared" si="25"/>
        <v>0</v>
      </c>
      <c r="J96" s="70">
        <f t="shared" si="25"/>
        <v>0</v>
      </c>
      <c r="K96" s="70">
        <f t="shared" si="25"/>
        <v>0</v>
      </c>
      <c r="L96" s="70">
        <f t="shared" si="25"/>
        <v>0</v>
      </c>
      <c r="M96" s="70">
        <f t="shared" si="25"/>
        <v>0</v>
      </c>
      <c r="N96" s="70">
        <f t="shared" si="25"/>
        <v>0</v>
      </c>
      <c r="O96" s="70">
        <f t="shared" si="25"/>
        <v>0</v>
      </c>
      <c r="P96" s="38">
        <f t="shared" si="25"/>
        <v>-728540</v>
      </c>
    </row>
    <row r="97" spans="1:16">
      <c r="A97" s="12"/>
      <c r="B97" s="12"/>
      <c r="C97" s="12"/>
      <c r="D97" s="39"/>
      <c r="E97" s="39"/>
      <c r="F97" s="39"/>
      <c r="G97" s="39"/>
      <c r="H97" s="39"/>
      <c r="I97" s="39"/>
      <c r="J97" s="71"/>
      <c r="K97" s="71"/>
      <c r="L97" s="71"/>
      <c r="M97" s="71"/>
      <c r="N97" s="71"/>
      <c r="O97" s="71"/>
      <c r="P97" s="39"/>
    </row>
    <row r="98" spans="1:16">
      <c r="A98" s="11" t="s">
        <v>44</v>
      </c>
      <c r="B98" s="12"/>
      <c r="C98" s="12"/>
      <c r="D98" s="12"/>
      <c r="E98" s="12"/>
      <c r="F98" s="12"/>
      <c r="G98" s="12"/>
      <c r="H98" s="12"/>
      <c r="I98" s="12"/>
      <c r="J98" s="67"/>
      <c r="K98" s="67"/>
      <c r="L98" s="67"/>
      <c r="M98" s="67"/>
      <c r="N98" s="67"/>
      <c r="O98" s="67"/>
      <c r="P98" s="12"/>
    </row>
    <row r="99" spans="1:16">
      <c r="A99" s="11"/>
      <c r="B99" s="12" t="s">
        <v>45</v>
      </c>
      <c r="C99" s="40"/>
      <c r="D99" s="40">
        <v>40544</v>
      </c>
      <c r="E99" s="40">
        <v>40575</v>
      </c>
      <c r="F99" s="40">
        <v>40603</v>
      </c>
      <c r="G99" s="40">
        <v>40634</v>
      </c>
      <c r="H99" s="40">
        <v>40664</v>
      </c>
      <c r="I99" s="40">
        <v>40695</v>
      </c>
      <c r="J99" s="65">
        <v>40725</v>
      </c>
      <c r="K99" s="65">
        <v>40756</v>
      </c>
      <c r="L99" s="65">
        <v>40787</v>
      </c>
      <c r="M99" s="65">
        <v>40817</v>
      </c>
      <c r="N99" s="65">
        <v>40848</v>
      </c>
      <c r="O99" s="65">
        <v>40878</v>
      </c>
      <c r="P99" s="41" t="s">
        <v>56</v>
      </c>
    </row>
    <row r="100" spans="1:16">
      <c r="A100" s="12" t="s">
        <v>46</v>
      </c>
      <c r="B100" s="42" t="s">
        <v>47</v>
      </c>
      <c r="C100" s="43" t="s">
        <v>78</v>
      </c>
      <c r="D100" s="17">
        <v>133846</v>
      </c>
      <c r="E100" s="17">
        <v>133692</v>
      </c>
      <c r="F100" s="17">
        <v>133670</v>
      </c>
      <c r="G100" s="17">
        <v>133479</v>
      </c>
      <c r="H100" s="17">
        <v>133443</v>
      </c>
      <c r="I100" s="17">
        <v>133197</v>
      </c>
      <c r="J100" s="69">
        <v>133325</v>
      </c>
      <c r="K100" s="69">
        <v>133519</v>
      </c>
      <c r="L100" s="69">
        <v>133444</v>
      </c>
      <c r="M100" s="69">
        <v>133732</v>
      </c>
      <c r="N100" s="69">
        <v>134277</v>
      </c>
      <c r="O100" s="69">
        <v>134611</v>
      </c>
      <c r="P100" s="17">
        <f>SUM(D100:O100)</f>
        <v>1604235</v>
      </c>
    </row>
    <row r="101" spans="1:16">
      <c r="A101" s="12" t="s">
        <v>48</v>
      </c>
      <c r="B101" s="42" t="s">
        <v>49</v>
      </c>
      <c r="C101" s="43" t="s">
        <v>78</v>
      </c>
      <c r="D101" s="17">
        <v>11925</v>
      </c>
      <c r="E101" s="17">
        <v>11939</v>
      </c>
      <c r="F101" s="17">
        <v>11910</v>
      </c>
      <c r="G101" s="17">
        <v>11896</v>
      </c>
      <c r="H101" s="17">
        <v>11896</v>
      </c>
      <c r="I101" s="17">
        <v>11884</v>
      </c>
      <c r="J101" s="69">
        <v>11825</v>
      </c>
      <c r="K101" s="69">
        <v>11854</v>
      </c>
      <c r="L101" s="69">
        <v>11878</v>
      </c>
      <c r="M101" s="69">
        <v>11889</v>
      </c>
      <c r="N101" s="69">
        <v>11867</v>
      </c>
      <c r="O101" s="69">
        <v>11890</v>
      </c>
      <c r="P101" s="17">
        <f>SUM(D101:O101)</f>
        <v>142653</v>
      </c>
    </row>
    <row r="102" spans="1:16">
      <c r="A102" s="12" t="s">
        <v>50</v>
      </c>
      <c r="B102" s="42" t="s">
        <v>51</v>
      </c>
      <c r="C102" s="43" t="s">
        <v>78</v>
      </c>
      <c r="D102" s="17">
        <v>82</v>
      </c>
      <c r="E102" s="17">
        <v>80</v>
      </c>
      <c r="F102" s="17">
        <v>80</v>
      </c>
      <c r="G102" s="17">
        <v>82</v>
      </c>
      <c r="H102" s="17">
        <v>84</v>
      </c>
      <c r="I102" s="17">
        <v>85</v>
      </c>
      <c r="J102" s="69">
        <v>83</v>
      </c>
      <c r="K102" s="69">
        <v>86</v>
      </c>
      <c r="L102" s="69">
        <v>83</v>
      </c>
      <c r="M102" s="69">
        <v>86</v>
      </c>
      <c r="N102" s="69">
        <v>89</v>
      </c>
      <c r="O102" s="69">
        <v>88</v>
      </c>
      <c r="P102" s="17">
        <f>SUM(D102:O102)</f>
        <v>1008</v>
      </c>
    </row>
    <row r="103" spans="1:16">
      <c r="A103" s="12" t="s">
        <v>52</v>
      </c>
      <c r="B103" s="42" t="s">
        <v>53</v>
      </c>
      <c r="C103" s="43" t="s">
        <v>78</v>
      </c>
      <c r="D103" s="17">
        <v>29</v>
      </c>
      <c r="E103" s="17">
        <v>32</v>
      </c>
      <c r="F103" s="17">
        <v>31</v>
      </c>
      <c r="G103" s="17">
        <v>30</v>
      </c>
      <c r="H103" s="17">
        <v>29</v>
      </c>
      <c r="I103" s="17">
        <v>30</v>
      </c>
      <c r="J103" s="69">
        <v>30</v>
      </c>
      <c r="K103" s="69">
        <v>30</v>
      </c>
      <c r="L103" s="69">
        <v>30</v>
      </c>
      <c r="M103" s="69">
        <v>30</v>
      </c>
      <c r="N103" s="69">
        <v>30</v>
      </c>
      <c r="O103" s="69">
        <v>29</v>
      </c>
      <c r="P103" s="17">
        <f>SUM(D103:O103)</f>
        <v>360</v>
      </c>
    </row>
    <row r="104" spans="1:16">
      <c r="A104" s="12" t="s">
        <v>43</v>
      </c>
      <c r="B104" s="12"/>
      <c r="C104" s="43"/>
      <c r="D104" s="19">
        <f>SUM(D100:D103)</f>
        <v>145882</v>
      </c>
      <c r="E104" s="19">
        <f>SUM(E100:E103)</f>
        <v>145743</v>
      </c>
      <c r="F104" s="19">
        <f>SUM(F100:F103)</f>
        <v>145691</v>
      </c>
      <c r="G104" s="19">
        <f>SUM(G100:G103)</f>
        <v>145487</v>
      </c>
      <c r="H104" s="19">
        <f t="shared" ref="H104:P104" si="26">SUM(H100:H103)</f>
        <v>145452</v>
      </c>
      <c r="I104" s="19">
        <f t="shared" si="26"/>
        <v>145196</v>
      </c>
      <c r="J104" s="72">
        <f t="shared" si="26"/>
        <v>145263</v>
      </c>
      <c r="K104" s="72">
        <f t="shared" si="26"/>
        <v>145489</v>
      </c>
      <c r="L104" s="72">
        <f t="shared" si="26"/>
        <v>145435</v>
      </c>
      <c r="M104" s="72">
        <f t="shared" si="26"/>
        <v>145737</v>
      </c>
      <c r="N104" s="72">
        <f t="shared" si="26"/>
        <v>146263</v>
      </c>
      <c r="O104" s="72">
        <f t="shared" si="26"/>
        <v>146618</v>
      </c>
      <c r="P104" s="19">
        <f t="shared" si="26"/>
        <v>1748256</v>
      </c>
    </row>
    <row r="105" spans="1:16">
      <c r="A105" s="12"/>
      <c r="B105" s="12"/>
      <c r="C105" s="12"/>
      <c r="D105" s="12"/>
      <c r="E105" s="12"/>
      <c r="F105" s="12"/>
      <c r="G105" s="12"/>
      <c r="H105" s="12"/>
      <c r="I105" s="12"/>
      <c r="J105" s="67"/>
      <c r="K105" s="67"/>
      <c r="L105" s="67"/>
      <c r="M105" s="67"/>
      <c r="N105" s="67"/>
      <c r="O105" s="67"/>
      <c r="P105" s="12"/>
    </row>
    <row r="106" spans="1:16">
      <c r="A106" s="13" t="s">
        <v>87</v>
      </c>
      <c r="B106" s="12"/>
      <c r="C106" s="12"/>
      <c r="D106" s="39"/>
      <c r="E106" s="12"/>
      <c r="F106" s="12"/>
      <c r="G106" s="12"/>
      <c r="H106" s="12"/>
      <c r="I106" s="12"/>
      <c r="J106" s="12"/>
      <c r="K106" s="12"/>
      <c r="L106" s="12"/>
      <c r="M106" s="12"/>
      <c r="N106" s="12"/>
      <c r="O106" s="12"/>
      <c r="P106" s="12"/>
    </row>
    <row r="107" spans="1:16">
      <c r="A107" s="44" t="s">
        <v>84</v>
      </c>
      <c r="B107" s="12"/>
      <c r="C107" s="22"/>
      <c r="D107" s="65">
        <v>41061</v>
      </c>
      <c r="E107" s="65">
        <v>41091</v>
      </c>
      <c r="F107" s="65">
        <v>41122</v>
      </c>
      <c r="G107" s="65">
        <v>41153</v>
      </c>
      <c r="H107" s="65">
        <v>41183</v>
      </c>
      <c r="I107" s="65">
        <v>41214</v>
      </c>
      <c r="J107" s="40">
        <v>41244</v>
      </c>
      <c r="K107" s="40">
        <v>41275</v>
      </c>
      <c r="L107" s="40">
        <v>41306</v>
      </c>
      <c r="M107" s="40">
        <v>41334</v>
      </c>
      <c r="N107" s="40">
        <v>41365</v>
      </c>
      <c r="O107" s="40">
        <v>41395</v>
      </c>
      <c r="P107" s="40">
        <v>41426</v>
      </c>
    </row>
    <row r="108" spans="1:16">
      <c r="A108" s="45" t="s">
        <v>84</v>
      </c>
      <c r="B108" s="45"/>
      <c r="C108" s="22"/>
      <c r="D108" s="145"/>
      <c r="E108" s="145"/>
      <c r="F108" s="145"/>
      <c r="G108" s="145"/>
      <c r="H108" s="145"/>
      <c r="I108" s="145"/>
      <c r="J108" s="46"/>
      <c r="K108" s="46"/>
      <c r="L108" s="46"/>
      <c r="M108" s="46"/>
      <c r="N108" s="46"/>
      <c r="O108" s="46"/>
      <c r="P108" s="46"/>
    </row>
    <row r="109" spans="1:16">
      <c r="A109" s="45" t="s">
        <v>80</v>
      </c>
      <c r="B109" s="45"/>
      <c r="C109" s="22"/>
      <c r="D109" s="146"/>
      <c r="E109" s="146"/>
      <c r="F109" s="146"/>
      <c r="G109" s="146"/>
      <c r="H109" s="146"/>
      <c r="I109" s="146"/>
      <c r="J109" s="60">
        <f>J71</f>
        <v>13199087</v>
      </c>
      <c r="K109" s="60">
        <v>15027770</v>
      </c>
      <c r="L109" s="60">
        <v>11258070</v>
      </c>
      <c r="M109" s="60">
        <v>8707951</v>
      </c>
      <c r="N109" s="60"/>
      <c r="O109" s="60"/>
      <c r="P109" s="60"/>
    </row>
    <row r="110" spans="1:16">
      <c r="A110" s="22" t="s">
        <v>81</v>
      </c>
      <c r="B110" s="22"/>
      <c r="C110" s="22"/>
      <c r="D110" s="146">
        <v>1</v>
      </c>
      <c r="E110" s="146">
        <v>1</v>
      </c>
      <c r="F110" s="146">
        <v>1</v>
      </c>
      <c r="G110" s="146">
        <v>1</v>
      </c>
      <c r="H110" s="146">
        <v>1</v>
      </c>
      <c r="I110" s="146">
        <v>1</v>
      </c>
      <c r="J110" s="60">
        <f>J72</f>
        <v>147536</v>
      </c>
      <c r="K110" s="59">
        <v>147902</v>
      </c>
      <c r="L110" s="59">
        <v>147934</v>
      </c>
      <c r="M110" s="59">
        <v>147801</v>
      </c>
      <c r="N110" s="59">
        <v>1</v>
      </c>
      <c r="O110" s="59">
        <v>1</v>
      </c>
      <c r="P110" s="59">
        <v>1</v>
      </c>
    </row>
    <row r="111" spans="1:16">
      <c r="A111" s="22" t="s">
        <v>82</v>
      </c>
      <c r="B111" s="22"/>
      <c r="C111" s="22"/>
      <c r="D111" s="147">
        <f t="shared" ref="D111:P111" si="27">D109/D110</f>
        <v>0</v>
      </c>
      <c r="E111" s="147">
        <f t="shared" si="27"/>
        <v>0</v>
      </c>
      <c r="F111" s="147">
        <f t="shared" si="27"/>
        <v>0</v>
      </c>
      <c r="G111" s="147">
        <f t="shared" si="27"/>
        <v>0</v>
      </c>
      <c r="H111" s="147">
        <f t="shared" si="27"/>
        <v>0</v>
      </c>
      <c r="I111" s="147">
        <f t="shared" si="27"/>
        <v>0</v>
      </c>
      <c r="J111" s="64">
        <f t="shared" si="27"/>
        <v>89.463500433792433</v>
      </c>
      <c r="K111" s="64">
        <f t="shared" si="27"/>
        <v>101.60626631147652</v>
      </c>
      <c r="L111" s="64">
        <f t="shared" si="27"/>
        <v>76.101977909067557</v>
      </c>
      <c r="M111" s="64">
        <f t="shared" si="27"/>
        <v>58.91672586788993</v>
      </c>
      <c r="N111" s="64">
        <f t="shared" si="27"/>
        <v>0</v>
      </c>
      <c r="O111" s="64">
        <f t="shared" si="27"/>
        <v>0</v>
      </c>
      <c r="P111" s="64">
        <f t="shared" si="27"/>
        <v>0</v>
      </c>
    </row>
    <row r="112" spans="1:16">
      <c r="A112" s="22" t="s">
        <v>84</v>
      </c>
      <c r="B112" s="22"/>
      <c r="C112" s="22"/>
      <c r="D112" s="148"/>
      <c r="E112" s="148"/>
      <c r="F112" s="148"/>
      <c r="G112" s="148"/>
      <c r="H112" s="148"/>
      <c r="I112" s="148"/>
      <c r="J112" s="22"/>
      <c r="K112" s="22"/>
      <c r="L112" s="22"/>
      <c r="M112" s="22"/>
      <c r="N112" s="22"/>
      <c r="O112" s="22"/>
      <c r="P112" s="22"/>
    </row>
    <row r="113" spans="1:16">
      <c r="A113" s="22" t="s">
        <v>83</v>
      </c>
      <c r="B113" s="22"/>
      <c r="C113" s="22"/>
      <c r="D113" s="149">
        <f t="shared" ref="D113:I113" si="28">ROUND(D111*I104,0)</f>
        <v>0</v>
      </c>
      <c r="E113" s="149">
        <f t="shared" si="28"/>
        <v>0</v>
      </c>
      <c r="F113" s="149">
        <f t="shared" si="28"/>
        <v>0</v>
      </c>
      <c r="G113" s="149">
        <f t="shared" si="28"/>
        <v>0</v>
      </c>
      <c r="H113" s="149">
        <f t="shared" si="28"/>
        <v>0</v>
      </c>
      <c r="I113" s="149">
        <f t="shared" si="28"/>
        <v>0</v>
      </c>
      <c r="J113" s="62">
        <f>ROUND(J111*O66,0)</f>
        <v>13047089</v>
      </c>
      <c r="K113" s="62">
        <f t="shared" ref="K113:P113" si="29">ROUND(K111*D104,0)</f>
        <v>14822525</v>
      </c>
      <c r="L113" s="62">
        <f t="shared" si="29"/>
        <v>11091331</v>
      </c>
      <c r="M113" s="62">
        <f t="shared" si="29"/>
        <v>8583637</v>
      </c>
      <c r="N113" s="62">
        <f t="shared" si="29"/>
        <v>0</v>
      </c>
      <c r="O113" s="62">
        <f t="shared" si="29"/>
        <v>0</v>
      </c>
      <c r="P113" s="62">
        <f t="shared" si="29"/>
        <v>0</v>
      </c>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c r="L122"/>
      <c r="M122"/>
      <c r="N122"/>
      <c r="O122"/>
      <c r="P122"/>
    </row>
    <row r="123" spans="1:16">
      <c r="A123"/>
      <c r="B123"/>
      <c r="C123"/>
      <c r="D123"/>
      <c r="E123"/>
      <c r="F123"/>
      <c r="G123"/>
      <c r="H123"/>
      <c r="I123"/>
      <c r="J123"/>
      <c r="K123"/>
      <c r="L123"/>
      <c r="M123"/>
      <c r="N123"/>
      <c r="O123"/>
      <c r="P123"/>
    </row>
    <row r="124" spans="1:16">
      <c r="A124"/>
      <c r="B124"/>
      <c r="C124"/>
      <c r="D124"/>
      <c r="E124"/>
      <c r="F124"/>
      <c r="G124"/>
      <c r="H124"/>
      <c r="I124"/>
      <c r="J124"/>
      <c r="K124"/>
      <c r="L124"/>
      <c r="M124"/>
      <c r="N124"/>
      <c r="O124"/>
      <c r="P124"/>
    </row>
    <row r="125" spans="1:16">
      <c r="A125"/>
      <c r="B125"/>
      <c r="C125"/>
      <c r="D125"/>
      <c r="E125"/>
      <c r="F125"/>
      <c r="G125"/>
      <c r="H125"/>
      <c r="I125"/>
      <c r="J125"/>
      <c r="K125"/>
      <c r="L125"/>
      <c r="M125"/>
      <c r="N125"/>
      <c r="O125"/>
      <c r="P125"/>
    </row>
    <row r="126" spans="1:16">
      <c r="A126"/>
      <c r="B126"/>
      <c r="C126"/>
      <c r="D126"/>
      <c r="E126"/>
      <c r="F126"/>
      <c r="G126"/>
      <c r="H126"/>
      <c r="I126"/>
      <c r="J126"/>
      <c r="K126"/>
      <c r="L126"/>
      <c r="M126"/>
      <c r="N126"/>
      <c r="O126"/>
      <c r="P126"/>
    </row>
    <row r="127" spans="1:16">
      <c r="A127"/>
      <c r="B127"/>
      <c r="C127"/>
      <c r="D127"/>
      <c r="E127"/>
      <c r="F127"/>
      <c r="G127"/>
      <c r="H127"/>
      <c r="I127"/>
      <c r="J127"/>
      <c r="K127"/>
      <c r="L127"/>
      <c r="M127"/>
      <c r="N127"/>
      <c r="O127"/>
      <c r="P127"/>
    </row>
    <row r="128" spans="1:16">
      <c r="A128"/>
      <c r="B128"/>
      <c r="C128"/>
      <c r="D128"/>
      <c r="E128"/>
      <c r="F128"/>
      <c r="G128"/>
      <c r="H128"/>
      <c r="I128"/>
      <c r="J128"/>
      <c r="K128"/>
      <c r="L128"/>
      <c r="M128"/>
      <c r="N128"/>
      <c r="O128"/>
      <c r="P128"/>
    </row>
    <row r="129" spans="1:16">
      <c r="A129"/>
      <c r="B129"/>
      <c r="C129"/>
      <c r="D129"/>
      <c r="E129"/>
      <c r="F129"/>
      <c r="G129"/>
      <c r="H129"/>
      <c r="I129"/>
      <c r="J129"/>
      <c r="K129"/>
      <c r="L129"/>
      <c r="M129"/>
      <c r="N129"/>
      <c r="O129"/>
      <c r="P129"/>
    </row>
    <row r="130" spans="1:16">
      <c r="A130"/>
      <c r="B130"/>
      <c r="C130"/>
      <c r="D130"/>
      <c r="E130"/>
      <c r="F130"/>
      <c r="G130"/>
      <c r="H130"/>
      <c r="I130"/>
      <c r="J130"/>
      <c r="K130"/>
      <c r="L130"/>
      <c r="M130"/>
      <c r="N130"/>
      <c r="O130"/>
      <c r="P130"/>
    </row>
    <row r="131" spans="1:16">
      <c r="A131"/>
      <c r="B131"/>
      <c r="C131"/>
      <c r="D131"/>
      <c r="E131"/>
      <c r="F131"/>
      <c r="G131"/>
      <c r="H131"/>
      <c r="I131"/>
      <c r="J131"/>
      <c r="K131"/>
      <c r="L131"/>
      <c r="M131"/>
      <c r="N131"/>
      <c r="O131"/>
      <c r="P131"/>
    </row>
    <row r="132" spans="1:16">
      <c r="A132"/>
      <c r="B132"/>
      <c r="C132"/>
      <c r="D132"/>
      <c r="E132"/>
      <c r="F132"/>
      <c r="G132"/>
      <c r="H132"/>
      <c r="I132"/>
      <c r="J132"/>
      <c r="K132"/>
      <c r="L132"/>
      <c r="M132"/>
      <c r="N132"/>
      <c r="O132"/>
      <c r="P132"/>
    </row>
    <row r="133" spans="1:16">
      <c r="A133"/>
      <c r="B133"/>
      <c r="C133"/>
      <c r="D133"/>
      <c r="E133"/>
      <c r="F133"/>
      <c r="G133"/>
      <c r="H133"/>
      <c r="I133"/>
      <c r="J133"/>
      <c r="K133"/>
      <c r="L133"/>
      <c r="M133"/>
      <c r="N133"/>
      <c r="O133"/>
      <c r="P133"/>
    </row>
    <row r="134" spans="1:16">
      <c r="A134"/>
      <c r="B134"/>
      <c r="C134"/>
      <c r="D134"/>
      <c r="E134"/>
      <c r="F134"/>
      <c r="G134"/>
      <c r="H134"/>
      <c r="I134"/>
      <c r="J134"/>
      <c r="K134"/>
      <c r="L134"/>
      <c r="M134"/>
      <c r="N134"/>
      <c r="O134"/>
      <c r="P134"/>
    </row>
    <row r="135" spans="1:16">
      <c r="A135"/>
      <c r="B135"/>
      <c r="C135"/>
      <c r="D135"/>
      <c r="E135"/>
      <c r="F135"/>
      <c r="G135"/>
      <c r="H135"/>
      <c r="I135"/>
      <c r="J135"/>
      <c r="K135"/>
      <c r="L135"/>
      <c r="M135"/>
      <c r="N135"/>
      <c r="O135"/>
      <c r="P135"/>
    </row>
    <row r="136" spans="1:16">
      <c r="A136"/>
      <c r="B136"/>
      <c r="C136"/>
      <c r="D136"/>
      <c r="E136"/>
      <c r="F136"/>
      <c r="G136"/>
      <c r="H136"/>
      <c r="I136"/>
      <c r="J136"/>
      <c r="K136"/>
      <c r="L136"/>
      <c r="M136"/>
      <c r="N136"/>
      <c r="O136"/>
      <c r="P136"/>
    </row>
    <row r="137" spans="1:16">
      <c r="A137"/>
      <c r="B137"/>
      <c r="C137"/>
      <c r="D137"/>
      <c r="E137"/>
      <c r="F137"/>
      <c r="G137"/>
      <c r="H137"/>
      <c r="I137"/>
      <c r="J137"/>
      <c r="K137"/>
      <c r="L137"/>
      <c r="M137"/>
      <c r="N137"/>
      <c r="O137"/>
      <c r="P137"/>
    </row>
    <row r="138" spans="1:16">
      <c r="A138"/>
      <c r="B138"/>
      <c r="C138"/>
      <c r="D138"/>
      <c r="E138"/>
      <c r="F138"/>
      <c r="G138"/>
      <c r="H138"/>
      <c r="I138"/>
      <c r="J138"/>
      <c r="K138"/>
      <c r="L138"/>
      <c r="M138"/>
      <c r="N138"/>
      <c r="O138"/>
      <c r="P138"/>
    </row>
  </sheetData>
  <customSheetViews>
    <customSheetView guid="{A6955850-675F-4B7A-99D7-C52DA0B2D2D6}" scale="60" showPageBreaks="1" printArea="1" hiddenRows="1" view="pageBreakPreview">
      <selection activeCell="B79" sqref="B79"/>
      <pageMargins left="0.17" right="0.18" top="0.34" bottom="0.37" header="0.5" footer="0.2"/>
      <printOptions horizontalCentered="1" verticalCentered="1"/>
      <pageSetup scale="60" orientation="landscape" r:id="rId1"/>
      <headerFooter alignWithMargins="0">
        <oddFooter>&amp;Cfile: &amp;F / &amp;A</oddFooter>
      </headerFooter>
    </customSheetView>
    <customSheetView guid="{81D22F57-B9CC-4D89-903B-6E009051802B}" showPageBreaks="1" fitToPage="1" printArea="1" hiddenRows="1" topLeftCell="N1">
      <selection activeCell="R1" sqref="R1:V109"/>
      <pageMargins left="0.17" right="0.18" top="0.34" bottom="0.37" header="0.5" footer="0.2"/>
      <printOptions horizontalCentered="1" verticalCentered="1"/>
      <pageSetup scale="80" orientation="portrait" r:id="rId2"/>
      <headerFooter alignWithMargins="0">
        <oddFooter>&amp;Cfile: &amp;F / &amp;A</oddFooter>
      </headerFooter>
    </customSheetView>
    <customSheetView guid="{D4943E0B-60C6-4C0B-BD3A-F3B96E2421DB}" showPageBreaks="1" printArea="1" hiddenRows="1" topLeftCell="A25">
      <selection sqref="A1:P120"/>
      <pageMargins left="0.17" right="0.18" top="0.34" bottom="0.37" header="0.5" footer="0.2"/>
      <printOptions horizontalCentered="1" verticalCentered="1"/>
      <pageSetup scale="60" orientation="landscape" r:id="rId3"/>
      <headerFooter alignWithMargins="0">
        <oddFooter>&amp;Cfile: &amp;F / &amp;A</oddFooter>
      </headerFooter>
    </customSheetView>
    <customSheetView guid="{0FD22FF2-1019-47D8-B258-1BB68232F092}" showPageBreaks="1" fitToPage="1" printArea="1" hiddenRows="1" topLeftCell="L100">
      <pane xSplit="5.0714285714285712" topLeftCell="Q1" activePane="topRight"/>
      <selection pane="topRight" activeCell="R1" sqref="R1:V120"/>
      <pageMargins left="0.17" right="0.18" top="0.34" bottom="0.37" header="0.5" footer="0.2"/>
      <printOptions horizontalCentered="1" verticalCentered="1"/>
      <pageSetup scale="77" orientation="portrait" r:id="rId4"/>
      <headerFooter alignWithMargins="0">
        <oddFooter>&amp;Cfile: &amp;F / &amp;A</oddFooter>
      </headerFooter>
    </customSheetView>
  </customSheetViews>
  <mergeCells count="9">
    <mergeCell ref="A36:P36"/>
    <mergeCell ref="A35:P35"/>
    <mergeCell ref="A1:P1"/>
    <mergeCell ref="A2:P2"/>
    <mergeCell ref="A3:P3"/>
    <mergeCell ref="A6:P6"/>
    <mergeCell ref="A7:P7"/>
    <mergeCell ref="A4:P4"/>
    <mergeCell ref="A5:P5"/>
  </mergeCells>
  <printOptions horizontalCentered="1" verticalCentered="1"/>
  <pageMargins left="0.25" right="0.25" top="1.2" bottom="0.73" header="0.5" footer="0.5"/>
  <pageSetup scale="64" orientation="landscape" r:id="rId5"/>
  <headerFooter scaleWithDoc="0" alignWithMargins="0">
    <oddHeader>&amp;CAvista Corporation Natural Gas Decoupling Mechanism
Washington Jurisdiction
Quarterly Report for 1st Quarter 2013</oddHeader>
    <oddFooter>&amp;Cfile: &amp;F / &amp;A&amp;RPage &amp;P of &amp;N</oddFooter>
  </headerFooter>
  <rowBreaks count="1" manualBreakCount="1">
    <brk id="39" max="15" man="1"/>
  </rowBreaks>
</worksheet>
</file>

<file path=xl/worksheets/sheet4.xml><?xml version="1.0" encoding="utf-8"?>
<worksheet xmlns="http://schemas.openxmlformats.org/spreadsheetml/2006/main" xmlns:r="http://schemas.openxmlformats.org/officeDocument/2006/relationships">
  <dimension ref="A1:P104"/>
  <sheetViews>
    <sheetView tabSelected="1" topLeftCell="A86" zoomScaleNormal="100" workbookViewId="0">
      <selection activeCell="S85" sqref="S85"/>
    </sheetView>
  </sheetViews>
  <sheetFormatPr defaultRowHeight="12.75"/>
  <cols>
    <col min="1" max="1" width="11.5703125" style="12" customWidth="1"/>
    <col min="2" max="2" width="49.28515625" style="12" customWidth="1"/>
    <col min="3" max="3" width="12.85546875" style="12" customWidth="1"/>
    <col min="4" max="4" width="13.42578125" style="12" customWidth="1"/>
    <col min="5" max="5" width="1.7109375" style="12" customWidth="1"/>
    <col min="6" max="6" width="6.7109375" style="12" customWidth="1"/>
    <col min="7" max="7" width="9.140625" style="12"/>
    <col min="8" max="8" width="10.85546875" style="12" bestFit="1" customWidth="1"/>
    <col min="9" max="16384" width="9.140625" style="12"/>
  </cols>
  <sheetData>
    <row r="1" spans="1:6">
      <c r="A1" s="232" t="s">
        <v>105</v>
      </c>
      <c r="B1" s="232"/>
      <c r="C1" s="232"/>
      <c r="D1" s="232"/>
      <c r="E1" s="232"/>
    </row>
    <row r="3" spans="1:6">
      <c r="A3" s="31" t="s">
        <v>158</v>
      </c>
      <c r="B3" s="31"/>
      <c r="C3" s="31"/>
      <c r="D3" s="31"/>
    </row>
    <row r="4" spans="1:6">
      <c r="A4" s="31"/>
      <c r="B4" s="31"/>
      <c r="C4" s="31"/>
      <c r="D4" s="31"/>
    </row>
    <row r="5" spans="1:6" ht="27" customHeight="1">
      <c r="A5" s="78" t="s">
        <v>106</v>
      </c>
      <c r="B5" s="79" t="s">
        <v>107</v>
      </c>
      <c r="C5" s="80" t="s">
        <v>108</v>
      </c>
      <c r="D5" s="80" t="s">
        <v>109</v>
      </c>
    </row>
    <row r="6" spans="1:6">
      <c r="A6" s="31"/>
      <c r="B6" s="31"/>
      <c r="C6" s="31"/>
      <c r="D6" s="31"/>
    </row>
    <row r="7" spans="1:6" ht="25.5">
      <c r="A7" s="81" t="s">
        <v>110</v>
      </c>
      <c r="B7" s="82" t="s">
        <v>111</v>
      </c>
      <c r="C7" s="81" t="s">
        <v>112</v>
      </c>
      <c r="D7" s="81" t="s">
        <v>113</v>
      </c>
    </row>
    <row r="8" spans="1:6">
      <c r="A8" s="83" t="s">
        <v>159</v>
      </c>
      <c r="B8" s="84">
        <v>0</v>
      </c>
      <c r="C8" s="85">
        <v>127199</v>
      </c>
      <c r="D8" s="84">
        <v>127199</v>
      </c>
      <c r="F8" s="12" t="s">
        <v>137</v>
      </c>
    </row>
    <row r="9" spans="1:6">
      <c r="A9" s="83" t="s">
        <v>160</v>
      </c>
      <c r="B9" s="84">
        <v>127199</v>
      </c>
      <c r="C9" s="85">
        <v>-26429</v>
      </c>
      <c r="D9" s="84">
        <v>100770</v>
      </c>
    </row>
    <row r="10" spans="1:6">
      <c r="A10" s="83" t="s">
        <v>161</v>
      </c>
      <c r="B10" s="84">
        <v>100770</v>
      </c>
      <c r="C10" s="85">
        <v>43494</v>
      </c>
      <c r="D10" s="84">
        <v>144264</v>
      </c>
    </row>
    <row r="11" spans="1:6">
      <c r="A11" s="86"/>
      <c r="B11" s="87"/>
      <c r="C11" s="88" t="s">
        <v>162</v>
      </c>
      <c r="D11" s="87"/>
    </row>
    <row r="12" spans="1:6">
      <c r="A12" s="89"/>
      <c r="B12" s="90"/>
      <c r="C12" s="91"/>
      <c r="D12" s="90"/>
    </row>
    <row r="14" spans="1:6">
      <c r="A14" s="31" t="s">
        <v>158</v>
      </c>
      <c r="B14" s="31"/>
      <c r="C14" s="31"/>
      <c r="D14" s="31"/>
    </row>
    <row r="15" spans="1:6">
      <c r="A15" s="31"/>
      <c r="B15" s="31"/>
      <c r="C15" s="31"/>
      <c r="D15" s="31"/>
    </row>
    <row r="16" spans="1:6" ht="25.5">
      <c r="A16" s="78" t="s">
        <v>116</v>
      </c>
      <c r="B16" s="79" t="s">
        <v>117</v>
      </c>
      <c r="C16" s="80" t="s">
        <v>108</v>
      </c>
      <c r="D16" s="80" t="s">
        <v>109</v>
      </c>
    </row>
    <row r="17" spans="1:16">
      <c r="A17" s="31"/>
      <c r="B17" s="31"/>
      <c r="C17" s="31"/>
      <c r="D17" s="31"/>
    </row>
    <row r="18" spans="1:16" ht="25.5">
      <c r="A18" s="81" t="s">
        <v>110</v>
      </c>
      <c r="B18" s="82" t="s">
        <v>111</v>
      </c>
      <c r="C18" s="81" t="s">
        <v>112</v>
      </c>
      <c r="D18" s="81" t="s">
        <v>113</v>
      </c>
    </row>
    <row r="19" spans="1:16">
      <c r="A19" s="83" t="s">
        <v>159</v>
      </c>
      <c r="B19" s="84">
        <v>0</v>
      </c>
      <c r="C19" s="85">
        <v>0</v>
      </c>
      <c r="D19" s="84">
        <v>0</v>
      </c>
      <c r="E19" s="22"/>
    </row>
    <row r="20" spans="1:16">
      <c r="A20" s="83" t="s">
        <v>160</v>
      </c>
      <c r="B20" s="84">
        <v>0</v>
      </c>
      <c r="C20" s="85">
        <v>0</v>
      </c>
      <c r="D20" s="84">
        <v>0</v>
      </c>
      <c r="F20" s="22"/>
    </row>
    <row r="21" spans="1:16">
      <c r="A21" s="83" t="s">
        <v>161</v>
      </c>
      <c r="B21" s="84">
        <v>0</v>
      </c>
      <c r="C21" s="85">
        <v>0</v>
      </c>
      <c r="D21" s="84">
        <v>0</v>
      </c>
    </row>
    <row r="22" spans="1:16">
      <c r="A22" s="86"/>
      <c r="B22" s="87"/>
      <c r="C22" s="88" t="s">
        <v>163</v>
      </c>
      <c r="D22" s="87"/>
      <c r="P22" s="92"/>
    </row>
    <row r="23" spans="1:16">
      <c r="A23" s="89"/>
      <c r="B23" s="90"/>
      <c r="C23" s="91"/>
      <c r="D23" s="90"/>
      <c r="P23" s="92"/>
    </row>
    <row r="25" spans="1:16">
      <c r="A25" s="31" t="s">
        <v>158</v>
      </c>
      <c r="B25" s="31"/>
      <c r="C25" s="31"/>
      <c r="D25" s="31"/>
    </row>
    <row r="26" spans="1:16">
      <c r="A26" s="31"/>
      <c r="B26" s="31"/>
      <c r="C26" s="31"/>
      <c r="D26" s="31"/>
    </row>
    <row r="27" spans="1:16" ht="25.5">
      <c r="A27" s="78" t="s">
        <v>114</v>
      </c>
      <c r="B27" s="79" t="s">
        <v>115</v>
      </c>
      <c r="C27" s="80" t="s">
        <v>108</v>
      </c>
      <c r="D27" s="80" t="s">
        <v>109</v>
      </c>
    </row>
    <row r="28" spans="1:16">
      <c r="A28" s="31"/>
      <c r="B28" s="31"/>
      <c r="C28" s="31"/>
      <c r="D28" s="31"/>
    </row>
    <row r="29" spans="1:16" ht="25.5">
      <c r="A29" s="81" t="s">
        <v>110</v>
      </c>
      <c r="B29" s="82" t="s">
        <v>111</v>
      </c>
      <c r="C29" s="81" t="s">
        <v>112</v>
      </c>
      <c r="D29" s="81" t="s">
        <v>113</v>
      </c>
    </row>
    <row r="30" spans="1:16">
      <c r="A30" s="83" t="s">
        <v>159</v>
      </c>
      <c r="B30" s="84">
        <v>7322.96</v>
      </c>
      <c r="C30" s="85">
        <v>19.830000000000002</v>
      </c>
      <c r="D30" s="84">
        <v>7342.79</v>
      </c>
    </row>
    <row r="31" spans="1:16">
      <c r="A31" s="83" t="s">
        <v>160</v>
      </c>
      <c r="B31" s="84">
        <v>7342.79</v>
      </c>
      <c r="C31" s="85">
        <v>19.89</v>
      </c>
      <c r="D31" s="84">
        <v>7362.68</v>
      </c>
    </row>
    <row r="32" spans="1:16">
      <c r="A32" s="83" t="s">
        <v>161</v>
      </c>
      <c r="B32" s="84">
        <v>7362.68</v>
      </c>
      <c r="C32" s="85">
        <v>19.940000000000001</v>
      </c>
      <c r="D32" s="84">
        <v>7382.62</v>
      </c>
      <c r="F32" s="22"/>
      <c r="O32" s="45"/>
    </row>
    <row r="33" spans="1:4">
      <c r="A33" s="86"/>
      <c r="B33" s="87"/>
      <c r="C33" s="88" t="s">
        <v>164</v>
      </c>
      <c r="D33" s="87"/>
    </row>
    <row r="34" spans="1:4">
      <c r="A34" s="89"/>
      <c r="B34" s="90"/>
      <c r="C34" s="150"/>
      <c r="D34" s="90"/>
    </row>
    <row r="35" spans="1:4">
      <c r="A35" s="89"/>
      <c r="B35" s="90"/>
      <c r="C35" s="150"/>
      <c r="D35" s="90"/>
    </row>
    <row r="36" spans="1:4">
      <c r="A36" s="151" t="s">
        <v>158</v>
      </c>
      <c r="B36" s="151"/>
      <c r="C36" s="151"/>
      <c r="D36" s="151"/>
    </row>
    <row r="37" spans="1:4">
      <c r="A37" s="151"/>
      <c r="B37" s="151"/>
      <c r="C37" s="151"/>
      <c r="D37" s="151"/>
    </row>
    <row r="38" spans="1:4" ht="25.5">
      <c r="A38" s="152" t="s">
        <v>133</v>
      </c>
      <c r="B38" s="153" t="s">
        <v>134</v>
      </c>
      <c r="C38" s="154" t="s">
        <v>108</v>
      </c>
      <c r="D38" s="154" t="s">
        <v>109</v>
      </c>
    </row>
    <row r="39" spans="1:4">
      <c r="A39" s="151"/>
      <c r="B39" s="151"/>
      <c r="C39" s="151"/>
      <c r="D39" s="151"/>
    </row>
    <row r="40" spans="1:4" ht="25.5">
      <c r="A40" s="155" t="s">
        <v>110</v>
      </c>
      <c r="B40" s="156" t="s">
        <v>111</v>
      </c>
      <c r="C40" s="155" t="s">
        <v>112</v>
      </c>
      <c r="D40" s="155" t="s">
        <v>113</v>
      </c>
    </row>
    <row r="41" spans="1:4">
      <c r="A41" s="157" t="s">
        <v>159</v>
      </c>
      <c r="B41" s="158">
        <v>-5530.96</v>
      </c>
      <c r="C41" s="159">
        <v>871.68000000000006</v>
      </c>
      <c r="D41" s="158">
        <v>-4659.28</v>
      </c>
    </row>
    <row r="42" spans="1:4">
      <c r="A42" s="157" t="s">
        <v>160</v>
      </c>
      <c r="B42" s="158">
        <v>-4659.28</v>
      </c>
      <c r="C42" s="159">
        <v>651.69000000000005</v>
      </c>
      <c r="D42" s="158">
        <v>-4007.59</v>
      </c>
    </row>
    <row r="43" spans="1:4">
      <c r="A43" s="83" t="s">
        <v>161</v>
      </c>
      <c r="B43" s="84">
        <v>-4007.59</v>
      </c>
      <c r="C43" s="85">
        <v>500.89</v>
      </c>
      <c r="D43" s="84">
        <v>-3506.7000000000003</v>
      </c>
    </row>
    <row r="44" spans="1:4">
      <c r="A44" s="86"/>
      <c r="B44" s="87"/>
      <c r="C44" s="88" t="s">
        <v>165</v>
      </c>
      <c r="D44" s="87"/>
    </row>
    <row r="45" spans="1:4">
      <c r="A45" s="89"/>
      <c r="B45" s="90"/>
      <c r="C45" s="91"/>
      <c r="D45" s="90"/>
    </row>
    <row r="47" spans="1:4">
      <c r="A47" s="31" t="s">
        <v>158</v>
      </c>
      <c r="B47" s="31"/>
      <c r="C47" s="31"/>
      <c r="D47" s="31"/>
    </row>
    <row r="48" spans="1:4">
      <c r="A48" s="31"/>
      <c r="B48" s="31"/>
      <c r="C48" s="31"/>
      <c r="D48" s="31"/>
    </row>
    <row r="49" spans="1:8" ht="25.5">
      <c r="A49" s="78" t="s">
        <v>118</v>
      </c>
      <c r="B49" s="79" t="s">
        <v>119</v>
      </c>
      <c r="C49" s="80" t="s">
        <v>108</v>
      </c>
      <c r="D49" s="80" t="s">
        <v>109</v>
      </c>
    </row>
    <row r="50" spans="1:8">
      <c r="A50" s="31"/>
      <c r="B50" s="31"/>
      <c r="C50" s="31"/>
      <c r="D50" s="31"/>
    </row>
    <row r="51" spans="1:8" ht="25.5">
      <c r="A51" s="81" t="s">
        <v>110</v>
      </c>
      <c r="B51" s="82" t="s">
        <v>111</v>
      </c>
      <c r="C51" s="81" t="s">
        <v>112</v>
      </c>
      <c r="D51" s="81" t="s">
        <v>113</v>
      </c>
      <c r="H51" s="131" t="s">
        <v>130</v>
      </c>
    </row>
    <row r="52" spans="1:8">
      <c r="A52" s="83" t="s">
        <v>159</v>
      </c>
      <c r="B52" s="84">
        <v>-627.25</v>
      </c>
      <c r="C52" s="85">
        <v>-44831.68</v>
      </c>
      <c r="D52" s="84">
        <v>-45458.93</v>
      </c>
      <c r="H52" s="130">
        <f>(D8+D19+D30+D41)*-0.35</f>
        <v>-45458.878499999999</v>
      </c>
    </row>
    <row r="53" spans="1:8">
      <c r="A53" s="83" t="s">
        <v>160</v>
      </c>
      <c r="B53" s="84">
        <v>-45458.93</v>
      </c>
      <c r="C53" s="85">
        <v>9015.1</v>
      </c>
      <c r="D53" s="84">
        <v>-36443.83</v>
      </c>
      <c r="H53" s="130">
        <f>(D9+D20+D31+D42)*-0.35</f>
        <v>-36443.781499999997</v>
      </c>
    </row>
    <row r="54" spans="1:8">
      <c r="A54" s="83" t="s">
        <v>161</v>
      </c>
      <c r="B54" s="84">
        <v>-36443.83</v>
      </c>
      <c r="C54" s="85">
        <v>-15405.19</v>
      </c>
      <c r="D54" s="84">
        <v>-51849.020000000004</v>
      </c>
      <c r="H54" s="130">
        <f>(D10+D21+D32+D43)*-0.35</f>
        <v>-51848.971999999994</v>
      </c>
    </row>
    <row r="55" spans="1:8">
      <c r="A55" s="86"/>
      <c r="B55" s="87"/>
      <c r="C55" s="88" t="s">
        <v>166</v>
      </c>
      <c r="D55" s="87"/>
    </row>
    <row r="57" spans="1:8">
      <c r="A57" s="232" t="s">
        <v>120</v>
      </c>
      <c r="B57" s="232"/>
      <c r="C57" s="232"/>
      <c r="D57" s="232"/>
      <c r="E57" s="232"/>
    </row>
    <row r="59" spans="1:8">
      <c r="A59" s="31" t="s">
        <v>158</v>
      </c>
      <c r="B59" s="31"/>
      <c r="C59" s="31"/>
      <c r="D59" s="31"/>
    </row>
    <row r="60" spans="1:8">
      <c r="A60" s="31"/>
      <c r="B60" s="31"/>
      <c r="C60" s="31"/>
      <c r="D60" s="31"/>
    </row>
    <row r="61" spans="1:8" ht="25.5">
      <c r="A61" s="78" t="s">
        <v>121</v>
      </c>
      <c r="B61" s="79" t="s">
        <v>122</v>
      </c>
      <c r="C61" s="80" t="s">
        <v>108</v>
      </c>
      <c r="D61" s="80" t="s">
        <v>109</v>
      </c>
    </row>
    <row r="62" spans="1:8">
      <c r="A62" s="31"/>
      <c r="B62" s="31"/>
      <c r="C62" s="31"/>
      <c r="D62" s="31"/>
    </row>
    <row r="63" spans="1:8" ht="25.5">
      <c r="A63" s="81" t="s">
        <v>110</v>
      </c>
      <c r="B63" s="82" t="s">
        <v>111</v>
      </c>
      <c r="C63" s="81" t="s">
        <v>112</v>
      </c>
      <c r="D63" s="81" t="s">
        <v>113</v>
      </c>
    </row>
    <row r="64" spans="1:8">
      <c r="A64" s="83" t="s">
        <v>159</v>
      </c>
      <c r="B64" s="84">
        <v>0</v>
      </c>
      <c r="C64" s="85">
        <v>-127199</v>
      </c>
      <c r="D64" s="84">
        <v>-127199</v>
      </c>
    </row>
    <row r="65" spans="1:6">
      <c r="A65" s="83" t="s">
        <v>160</v>
      </c>
      <c r="B65" s="84">
        <v>-127199</v>
      </c>
      <c r="C65" s="85">
        <v>26429</v>
      </c>
      <c r="D65" s="84">
        <v>-100770</v>
      </c>
      <c r="F65" s="12" t="s">
        <v>170</v>
      </c>
    </row>
    <row r="66" spans="1:6">
      <c r="A66" s="83" t="s">
        <v>161</v>
      </c>
      <c r="B66" s="84">
        <v>-100770</v>
      </c>
      <c r="C66" s="85">
        <v>-69923</v>
      </c>
      <c r="D66" s="84">
        <v>-170693</v>
      </c>
      <c r="F66" s="12" t="s">
        <v>170</v>
      </c>
    </row>
    <row r="67" spans="1:6">
      <c r="A67" s="86"/>
      <c r="B67" s="87"/>
      <c r="C67" s="88" t="s">
        <v>167</v>
      </c>
      <c r="D67" s="87"/>
    </row>
    <row r="70" spans="1:6">
      <c r="A70" s="31" t="s">
        <v>158</v>
      </c>
      <c r="B70" s="31"/>
      <c r="C70" s="31"/>
      <c r="D70" s="31"/>
    </row>
    <row r="71" spans="1:6">
      <c r="A71" s="31"/>
      <c r="B71" s="31"/>
      <c r="C71" s="31"/>
      <c r="D71" s="31"/>
    </row>
    <row r="72" spans="1:6" ht="25.5">
      <c r="A72" s="78" t="s">
        <v>123</v>
      </c>
      <c r="B72" s="79" t="s">
        <v>124</v>
      </c>
      <c r="C72" s="80" t="s">
        <v>108</v>
      </c>
      <c r="D72" s="80" t="s">
        <v>109</v>
      </c>
    </row>
    <row r="73" spans="1:6">
      <c r="A73" s="31"/>
      <c r="B73" s="31"/>
      <c r="C73" s="31"/>
      <c r="D73" s="31"/>
    </row>
    <row r="74" spans="1:6" ht="25.5">
      <c r="A74" s="81" t="s">
        <v>110</v>
      </c>
      <c r="B74" s="82" t="s">
        <v>111</v>
      </c>
      <c r="C74" s="81" t="s">
        <v>112</v>
      </c>
      <c r="D74" s="81" t="s">
        <v>113</v>
      </c>
    </row>
    <row r="75" spans="1:6">
      <c r="A75" s="83" t="s">
        <v>159</v>
      </c>
      <c r="B75" s="84">
        <v>0</v>
      </c>
      <c r="C75" s="85">
        <v>0</v>
      </c>
      <c r="D75" s="84">
        <v>0</v>
      </c>
    </row>
    <row r="76" spans="1:6">
      <c r="A76" s="83" t="s">
        <v>160</v>
      </c>
      <c r="B76" s="84">
        <v>0</v>
      </c>
      <c r="C76" s="85">
        <v>0</v>
      </c>
      <c r="D76" s="84">
        <v>0</v>
      </c>
    </row>
    <row r="77" spans="1:6">
      <c r="A77" s="83" t="s">
        <v>161</v>
      </c>
      <c r="B77" s="84">
        <v>0</v>
      </c>
      <c r="C77" s="85">
        <v>26429</v>
      </c>
      <c r="D77" s="84">
        <v>26429</v>
      </c>
      <c r="F77" s="12" t="s">
        <v>170</v>
      </c>
    </row>
    <row r="78" spans="1:6">
      <c r="A78" s="86"/>
      <c r="B78" s="87"/>
      <c r="C78" s="88" t="s">
        <v>168</v>
      </c>
      <c r="D78" s="87"/>
    </row>
    <row r="81" spans="1:4">
      <c r="A81" s="31" t="s">
        <v>158</v>
      </c>
      <c r="B81" s="31"/>
      <c r="C81" s="31"/>
      <c r="D81" s="31"/>
    </row>
    <row r="82" spans="1:4">
      <c r="A82" s="31"/>
      <c r="B82" s="31"/>
      <c r="C82" s="31"/>
      <c r="D82" s="31"/>
    </row>
    <row r="83" spans="1:4" ht="25.5">
      <c r="A83" s="78" t="s">
        <v>125</v>
      </c>
      <c r="B83" s="79" t="s">
        <v>126</v>
      </c>
      <c r="C83" s="80" t="s">
        <v>108</v>
      </c>
      <c r="D83" s="80" t="s">
        <v>109</v>
      </c>
    </row>
    <row r="84" spans="1:4">
      <c r="A84" s="31"/>
      <c r="B84" s="31"/>
      <c r="C84" s="31"/>
      <c r="D84" s="31"/>
    </row>
    <row r="85" spans="1:4" ht="25.5">
      <c r="A85" s="81" t="s">
        <v>110</v>
      </c>
      <c r="B85" s="82" t="s">
        <v>111</v>
      </c>
      <c r="C85" s="81" t="s">
        <v>112</v>
      </c>
      <c r="D85" s="81" t="s">
        <v>113</v>
      </c>
    </row>
    <row r="86" spans="1:4">
      <c r="A86" s="83" t="s">
        <v>159</v>
      </c>
      <c r="B86" s="84">
        <v>0</v>
      </c>
      <c r="C86" s="85">
        <v>0</v>
      </c>
      <c r="D86" s="84">
        <v>0</v>
      </c>
    </row>
    <row r="87" spans="1:4">
      <c r="A87" s="83" t="s">
        <v>160</v>
      </c>
      <c r="B87" s="84">
        <v>0</v>
      </c>
      <c r="C87" s="85">
        <v>0</v>
      </c>
      <c r="D87" s="84">
        <v>0</v>
      </c>
    </row>
    <row r="88" spans="1:4">
      <c r="A88" s="83" t="s">
        <v>161</v>
      </c>
      <c r="B88" s="84">
        <v>0</v>
      </c>
      <c r="C88" s="85">
        <v>0</v>
      </c>
      <c r="D88" s="84">
        <v>0</v>
      </c>
    </row>
    <row r="89" spans="1:4">
      <c r="A89" s="86"/>
      <c r="B89" s="87"/>
      <c r="C89" s="88" t="s">
        <v>163</v>
      </c>
      <c r="D89" s="87"/>
    </row>
    <row r="92" spans="1:4">
      <c r="A92" s="31" t="s">
        <v>158</v>
      </c>
      <c r="B92" s="31"/>
      <c r="C92" s="31"/>
      <c r="D92" s="31"/>
    </row>
    <row r="93" spans="1:4">
      <c r="A93" s="31"/>
      <c r="B93" s="31"/>
      <c r="C93" s="31"/>
      <c r="D93" s="31"/>
    </row>
    <row r="94" spans="1:4" ht="25.5">
      <c r="A94" s="78" t="s">
        <v>135</v>
      </c>
      <c r="B94" s="79" t="s">
        <v>136</v>
      </c>
      <c r="C94" s="80" t="s">
        <v>108</v>
      </c>
      <c r="D94" s="80" t="s">
        <v>109</v>
      </c>
    </row>
    <row r="95" spans="1:4">
      <c r="A95" s="31"/>
      <c r="B95" s="31"/>
      <c r="C95" s="31"/>
      <c r="D95" s="31"/>
    </row>
    <row r="96" spans="1:4" ht="25.5">
      <c r="A96" s="81" t="s">
        <v>110</v>
      </c>
      <c r="B96" s="82" t="s">
        <v>111</v>
      </c>
      <c r="C96" s="81" t="s">
        <v>112</v>
      </c>
      <c r="D96" s="81" t="s">
        <v>113</v>
      </c>
    </row>
    <row r="97" spans="1:4">
      <c r="A97" s="83" t="s">
        <v>159</v>
      </c>
      <c r="B97" s="84">
        <v>0</v>
      </c>
      <c r="C97" s="85">
        <v>-885.46</v>
      </c>
      <c r="D97" s="84">
        <v>-885.46</v>
      </c>
    </row>
    <row r="98" spans="1:4">
      <c r="A98" s="83" t="s">
        <v>160</v>
      </c>
      <c r="B98" s="84">
        <v>-885.46</v>
      </c>
      <c r="C98" s="85">
        <v>-663.41</v>
      </c>
      <c r="D98" s="84">
        <v>-1548.8700000000001</v>
      </c>
    </row>
    <row r="99" spans="1:4">
      <c r="A99" s="83" t="s">
        <v>161</v>
      </c>
      <c r="B99" s="84">
        <v>-1548.8700000000001</v>
      </c>
      <c r="C99" s="88">
        <v>-511.05</v>
      </c>
      <c r="D99" s="84">
        <v>-2059.92</v>
      </c>
    </row>
    <row r="100" spans="1:4">
      <c r="A100" s="89"/>
      <c r="B100" s="90"/>
      <c r="C100" s="150" t="s">
        <v>169</v>
      </c>
      <c r="D100" s="90"/>
    </row>
    <row r="103" spans="1:4" ht="51" customHeight="1">
      <c r="A103" s="93" t="s">
        <v>137</v>
      </c>
      <c r="B103" s="233" t="s">
        <v>172</v>
      </c>
      <c r="C103" s="234"/>
      <c r="D103" s="234"/>
    </row>
    <row r="104" spans="1:4" ht="50.25" customHeight="1">
      <c r="A104" s="226" t="s">
        <v>170</v>
      </c>
      <c r="B104" s="235" t="s">
        <v>171</v>
      </c>
      <c r="C104" s="235"/>
      <c r="D104" s="235"/>
    </row>
  </sheetData>
  <mergeCells count="4">
    <mergeCell ref="A1:E1"/>
    <mergeCell ref="A57:E57"/>
    <mergeCell ref="B103:D103"/>
    <mergeCell ref="B104:D104"/>
  </mergeCells>
  <printOptions horizontalCentered="1"/>
  <pageMargins left="0.25" right="0.25" top="1.2" bottom="0.73" header="0.5" footer="0.5"/>
  <pageSetup scale="80" orientation="portrait" r:id="rId1"/>
  <headerFooter scaleWithDoc="0" alignWithMargins="0">
    <oddHeader>&amp;CAvista Corporation Natural Gas Decoupling Mechanism
Washington Jurisdiction
Quarterly Report for 1st Quarter 2013</oddHeader>
    <oddFooter>&amp;Cfile: &amp;F / &amp;A&amp;RPage &amp;P of &amp;N</oddFooter>
  </headerFooter>
  <rowBreaks count="1" manualBreakCount="1">
    <brk id="5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8C9261AECE84F42AEE70ECFF659B923" ma:contentTypeVersion="136" ma:contentTypeDescription="" ma:contentTypeScope="" ma:versionID="3e95fbabc3455d832f219d273500a5d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IsConfidential xmlns="dc463f71-b30c-4ab2-9473-d307f9d35888">false</IsConfidential>
    <AgendaOrder xmlns="dc463f71-b30c-4ab2-9473-d307f9d35888">false</AgendaOrder>
    <CaseType xmlns="dc463f71-b30c-4ab2-9473-d307f9d35888">Petition</CaseType>
    <IndustryCode xmlns="dc463f71-b30c-4ab2-9473-d307f9d35888">150</IndustryCode>
    <CaseStatus xmlns="dc463f71-b30c-4ab2-9473-d307f9d35888">Closed</CaseStatus>
    <OpenedDate xmlns="dc463f71-b30c-4ab2-9473-d307f9d35888">2006-04-05T07:00:00+00:00</OpenedDate>
    <Date1 xmlns="dc463f71-b30c-4ab2-9473-d307f9d35888">2013-04-30T07:00:00+00:00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060518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DD05EBCF-CEA2-4DDD-9F2C-D5DB886F3DAD}"/>
</file>

<file path=customXml/itemProps2.xml><?xml version="1.0" encoding="utf-8"?>
<ds:datastoreItem xmlns:ds="http://schemas.openxmlformats.org/officeDocument/2006/customXml" ds:itemID="{A2348F1D-FA75-479F-921C-D63DD981DAA7}"/>
</file>

<file path=customXml/itemProps3.xml><?xml version="1.0" encoding="utf-8"?>
<ds:datastoreItem xmlns:ds="http://schemas.openxmlformats.org/officeDocument/2006/customXml" ds:itemID="{1FF7C581-198F-4913-A141-28D9377F7D1B}"/>
</file>

<file path=customXml/itemProps4.xml><?xml version="1.0" encoding="utf-8"?>
<ds:datastoreItem xmlns:ds="http://schemas.openxmlformats.org/officeDocument/2006/customXml" ds:itemID="{A6E84C61-DC63-4711-A3C2-AB4E392B93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UG-110877 Base</vt:lpstr>
      <vt:lpstr>UG-120437 Base</vt:lpstr>
      <vt:lpstr>PTD 2013 Deferral Calc</vt:lpstr>
      <vt:lpstr>GL Accounts</vt:lpstr>
      <vt:lpstr>Fiscal_Period_Report</vt:lpstr>
      <vt:lpstr>'GL Accounts'!Print_Area</vt:lpstr>
      <vt:lpstr>'PTD 2013 Deferral Calc'!Print_Area</vt:lpstr>
      <vt:lpstr>'UG-110877 Base'!Print_Titles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gzhkw6</dc:creator>
  <cp:lastModifiedBy>gzhkw6</cp:lastModifiedBy>
  <cp:lastPrinted>2013-04-23T16:02:22Z</cp:lastPrinted>
  <dcterms:created xsi:type="dcterms:W3CDTF">2010-08-02T16:29:29Z</dcterms:created>
  <dcterms:modified xsi:type="dcterms:W3CDTF">2013-04-23T16:02:54Z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0x0101006E56B4D1795A2E4DB2F0B01679ED314A0038C9261AECE84F42AEE70ECFF659B923</vt:lpwstr>
  </property>
  <property fmtid="{D5CDD505-2E9C-101B-9397-08002B2CF9AE}" pid="3" name="_docset_NoMedatataSyncRequired">
    <vt:lpwstr>False</vt:lpwstr>
  </property>
</Properties>
</file>