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335" windowWidth="19260" windowHeight="4380"/>
  </bookViews>
  <sheets>
    <sheet name="PTD 2013 Deferral Calc" sheetId="1" r:id="rId1"/>
    <sheet name="GL Accounts" sheetId="8" r:id="rId2"/>
    <sheet name="UG-110877 Base" sheetId="7" r:id="rId3"/>
  </sheets>
  <definedNames>
    <definedName name="Fiscal_Period_Report">'PTD 2013 Deferral Calc'!$A$1:$P$73</definedName>
    <definedName name="Monthly_Journal">'PTD 2013 Deferral Calc'!#REF!</definedName>
    <definedName name="_xlnm.Print_Area" localSheetId="1">'GL Accounts'!$A$1:$F$82</definedName>
    <definedName name="_xlnm.Print_Area" localSheetId="0">'PTD 2013 Deferral Calc'!$A$1:$P$74</definedName>
    <definedName name="_xlnm.Print_Titles" localSheetId="2">'UG-110877 Base'!$1:$3</definedName>
    <definedName name="Revenue_Run_Customers" localSheetId="0">#REF!</definedName>
    <definedName name="Revenue_Run_Customers" localSheetId="2">#REF!</definedName>
    <definedName name="Revenue_Run_Customers">#REF!</definedName>
    <definedName name="Revenue_Run_Therms" localSheetId="0">#REF!</definedName>
    <definedName name="Revenue_Run_Therms" localSheetId="2">#REF!</definedName>
    <definedName name="Revenue_Run_Therms">#REF!</definedName>
    <definedName name="WC_Unb_Calc" localSheetId="0">#REF!</definedName>
    <definedName name="WC_Unb_Calc" localSheetId="2">#REF!</definedName>
    <definedName name="WC_Unb_Calc">#REF!</definedName>
    <definedName name="Z_0FD22FF2_1019_47D8_B258_1BB68232F092_.wvu.PrintArea" localSheetId="0" hidden="1">'PTD 2013 Deferral Calc'!#REF!</definedName>
    <definedName name="Z_0FD22FF2_1019_47D8_B258_1BB68232F092_.wvu.Rows" localSheetId="0" hidden="1">'PTD 2013 Deferral Calc'!#REF!</definedName>
    <definedName name="Z_81D22F57_B9CC_4D89_903B_6E009051802B_.wvu.PrintArea" localSheetId="0" hidden="1">'PTD 2013 Deferral Calc'!#REF!</definedName>
    <definedName name="Z_81D22F57_B9CC_4D89_903B_6E009051802B_.wvu.Rows" localSheetId="0" hidden="1">'PTD 2013 Deferral Calc'!$38:$73</definedName>
    <definedName name="Z_A6955850_675F_4B7A_99D7_C52DA0B2D2D6_.wvu.PrintArea" localSheetId="0" hidden="1">'PTD 2013 Deferral Calc'!$A$1:$P$109</definedName>
    <definedName name="Z_A6955850_675F_4B7A_99D7_C52DA0B2D2D6_.wvu.PrintTitles" localSheetId="2" hidden="1">'UG-110877 Base'!$1:$3</definedName>
    <definedName name="Z_A6955850_675F_4B7A_99D7_C52DA0B2D2D6_.wvu.Rows" localSheetId="0" hidden="1">'PTD 2013 Deferral Calc'!$38:$73</definedName>
    <definedName name="Z_D4943E0B_60C6_4C0B_BD3A_F3B96E2421DB_.wvu.PrintArea" localSheetId="0" hidden="1">'PTD 2013 Deferral Calc'!$A$1:$P$73</definedName>
    <definedName name="Z_D4943E0B_60C6_4C0B_BD3A_F3B96E2421DB_.wvu.Rows" localSheetId="0" hidden="1">'PTD 2013 Deferral Calc'!#REF!</definedName>
  </definedNames>
  <calcPr calcId="125725"/>
  <customWorkbookViews>
    <customWorkbookView name="Monthly Journal Entry" guid="{0FD22FF2-1019-47D8-B258-1BB68232F092}" maximized="1" xWindow="1" yWindow="1" windowWidth="1276" windowHeight="579" activeSheetId="1"/>
    <customWorkbookView name="Annual_Deferral" guid="{D4943E0B-60C6-4C0B-BD3A-F3B96E2421DB}" maximized="1" xWindow="1" yWindow="1" windowWidth="1276" windowHeight="579" activeSheetId="1"/>
    <customWorkbookView name="Monthly Journal 2010 Test Year" guid="{81D22F57-B9CC-4D89-903B-6E009051802B}" maximized="1" xWindow="1" yWindow="1" windowWidth="1276" windowHeight="579" activeSheetId="1" showComments="commIndAndComment"/>
    <customWorkbookView name="Annual Deferral 2012" guid="{A6955850-675F-4B7A-99D7-C52DA0B2D2D6}" maximized="1" xWindow="1" yWindow="1" windowWidth="1143" windowHeight="467" activeSheetId="1" showComments="commIndAndComment"/>
  </customWorkbookViews>
</workbook>
</file>

<file path=xl/calcChain.xml><?xml version="1.0" encoding="utf-8"?>
<calcChain xmlns="http://schemas.openxmlformats.org/spreadsheetml/2006/main">
  <c r="H42" i="8"/>
  <c r="H43"/>
  <c r="H41"/>
  <c r="P71" i="1"/>
  <c r="O71"/>
  <c r="O73" s="1"/>
  <c r="N71"/>
  <c r="M71"/>
  <c r="L71"/>
  <c r="K71"/>
  <c r="J71"/>
  <c r="I71"/>
  <c r="H71"/>
  <c r="G71"/>
  <c r="F71"/>
  <c r="E71"/>
  <c r="D71"/>
  <c r="O64"/>
  <c r="N64"/>
  <c r="M64"/>
  <c r="L64"/>
  <c r="K64"/>
  <c r="J64"/>
  <c r="I64"/>
  <c r="H64"/>
  <c r="G64"/>
  <c r="F64"/>
  <c r="E64"/>
  <c r="D64"/>
  <c r="P63"/>
  <c r="P62"/>
  <c r="P61"/>
  <c r="P60"/>
  <c r="O46"/>
  <c r="O55" s="1"/>
  <c r="N46"/>
  <c r="N54" s="1"/>
  <c r="M46"/>
  <c r="M55" s="1"/>
  <c r="L46"/>
  <c r="L54" s="1"/>
  <c r="K46"/>
  <c r="K55" s="1"/>
  <c r="J46"/>
  <c r="J54" s="1"/>
  <c r="I46"/>
  <c r="I55" s="1"/>
  <c r="H46"/>
  <c r="H54" s="1"/>
  <c r="G46"/>
  <c r="G55" s="1"/>
  <c r="F46"/>
  <c r="F54" s="1"/>
  <c r="E46"/>
  <c r="E55" s="1"/>
  <c r="D46"/>
  <c r="D54" s="1"/>
  <c r="P45"/>
  <c r="P44"/>
  <c r="O25"/>
  <c r="O27" s="1"/>
  <c r="N25"/>
  <c r="N27" s="1"/>
  <c r="M25"/>
  <c r="M27" s="1"/>
  <c r="L25"/>
  <c r="L27" s="1"/>
  <c r="K25"/>
  <c r="K27" s="1"/>
  <c r="J25"/>
  <c r="J27" s="1"/>
  <c r="I25"/>
  <c r="I27" s="1"/>
  <c r="H25"/>
  <c r="H27" s="1"/>
  <c r="G25"/>
  <c r="G27" s="1"/>
  <c r="P22"/>
  <c r="P15"/>
  <c r="P14"/>
  <c r="P13"/>
  <c r="P64" l="1"/>
  <c r="K73"/>
  <c r="K16" s="1"/>
  <c r="M73"/>
  <c r="E73"/>
  <c r="E16" s="1"/>
  <c r="G73"/>
  <c r="I73"/>
  <c r="I16" s="1"/>
  <c r="D73"/>
  <c r="D16" s="1"/>
  <c r="F73"/>
  <c r="F16" s="1"/>
  <c r="H73"/>
  <c r="J73"/>
  <c r="J16" s="1"/>
  <c r="L73"/>
  <c r="N73"/>
  <c r="N16" s="1"/>
  <c r="P73"/>
  <c r="O17" s="1"/>
  <c r="J17"/>
  <c r="L17"/>
  <c r="M16"/>
  <c r="D17"/>
  <c r="F17"/>
  <c r="H17"/>
  <c r="E17"/>
  <c r="G17"/>
  <c r="H16"/>
  <c r="I17"/>
  <c r="K17"/>
  <c r="L16"/>
  <c r="M17"/>
  <c r="N17"/>
  <c r="O16"/>
  <c r="D53"/>
  <c r="F53"/>
  <c r="H53"/>
  <c r="J53"/>
  <c r="L53"/>
  <c r="N53"/>
  <c r="E54"/>
  <c r="P54" s="1"/>
  <c r="G54"/>
  <c r="I54"/>
  <c r="K54"/>
  <c r="M54"/>
  <c r="O54"/>
  <c r="D55"/>
  <c r="F55"/>
  <c r="H55"/>
  <c r="J55"/>
  <c r="L55"/>
  <c r="N55"/>
  <c r="P46"/>
  <c r="E53"/>
  <c r="G53"/>
  <c r="I53"/>
  <c r="K53"/>
  <c r="M53"/>
  <c r="O53"/>
  <c r="M56" l="1"/>
  <c r="G18" s="1"/>
  <c r="I56"/>
  <c r="O18" s="1"/>
  <c r="O19" s="1"/>
  <c r="O21" s="1"/>
  <c r="E56"/>
  <c r="K18" s="1"/>
  <c r="F56"/>
  <c r="L18" s="1"/>
  <c r="L19" s="1"/>
  <c r="L21" s="1"/>
  <c r="D56"/>
  <c r="J18" s="1"/>
  <c r="P53"/>
  <c r="N56"/>
  <c r="H18" s="1"/>
  <c r="J56"/>
  <c r="D18" s="1"/>
  <c r="J19"/>
  <c r="J21" s="1"/>
  <c r="H19"/>
  <c r="H21" s="1"/>
  <c r="I19"/>
  <c r="I21" s="1"/>
  <c r="G19"/>
  <c r="G21" s="1"/>
  <c r="K19"/>
  <c r="K21" s="1"/>
  <c r="O56"/>
  <c r="I18" s="1"/>
  <c r="K56"/>
  <c r="E18" s="1"/>
  <c r="E19" s="1"/>
  <c r="E21" s="1"/>
  <c r="E23" s="1"/>
  <c r="E25" s="1"/>
  <c r="E27" s="1"/>
  <c r="G56"/>
  <c r="M18" s="1"/>
  <c r="M19" s="1"/>
  <c r="M21" s="1"/>
  <c r="P55"/>
  <c r="L56"/>
  <c r="F18" s="1"/>
  <c r="F19" s="1"/>
  <c r="F21" s="1"/>
  <c r="F23" s="1"/>
  <c r="F25" s="1"/>
  <c r="F27" s="1"/>
  <c r="H56"/>
  <c r="N18" s="1"/>
  <c r="N19" s="1"/>
  <c r="N21" s="1"/>
  <c r="P16"/>
  <c r="P17"/>
  <c r="P18" l="1"/>
  <c r="D19"/>
  <c r="D21" s="1"/>
  <c r="P19"/>
  <c r="P56"/>
  <c r="D23" l="1"/>
  <c r="P21"/>
  <c r="D25" l="1"/>
  <c r="P23"/>
  <c r="P25" l="1"/>
  <c r="D27"/>
  <c r="P27" s="1"/>
  <c r="P66" i="7" l="1"/>
  <c r="O66"/>
  <c r="N66"/>
  <c r="M66"/>
  <c r="L66"/>
  <c r="K66"/>
  <c r="J66"/>
  <c r="I66"/>
  <c r="H66"/>
  <c r="G66"/>
  <c r="F66"/>
  <c r="E66"/>
  <c r="Q65"/>
  <c r="Q64"/>
  <c r="Q63"/>
  <c r="Q62"/>
  <c r="Q66" s="1"/>
  <c r="P48"/>
  <c r="P57" s="1"/>
  <c r="O48"/>
  <c r="O56" s="1"/>
  <c r="N48"/>
  <c r="N57" s="1"/>
  <c r="M48"/>
  <c r="M56" s="1"/>
  <c r="L48"/>
  <c r="L57" s="1"/>
  <c r="K48"/>
  <c r="K56" s="1"/>
  <c r="J48"/>
  <c r="J57" s="1"/>
  <c r="I48"/>
  <c r="I56" s="1"/>
  <c r="H48"/>
  <c r="H57" s="1"/>
  <c r="G48"/>
  <c r="G56" s="1"/>
  <c r="F48"/>
  <c r="F57" s="1"/>
  <c r="E48"/>
  <c r="E56" s="1"/>
  <c r="Q47"/>
  <c r="Q46"/>
  <c r="Q42"/>
  <c r="F24"/>
  <c r="F26" s="1"/>
  <c r="Q18"/>
  <c r="P18"/>
  <c r="O18"/>
  <c r="N18"/>
  <c r="M18"/>
  <c r="L18"/>
  <c r="K18"/>
  <c r="J18"/>
  <c r="I18"/>
  <c r="H18"/>
  <c r="G18"/>
  <c r="F18"/>
  <c r="E18"/>
  <c r="D14"/>
  <c r="Q12"/>
  <c r="P12"/>
  <c r="O12"/>
  <c r="N12"/>
  <c r="M12"/>
  <c r="L12"/>
  <c r="K12"/>
  <c r="J12"/>
  <c r="I12"/>
  <c r="H12"/>
  <c r="G12"/>
  <c r="F12"/>
  <c r="E12"/>
  <c r="Q11"/>
  <c r="P11"/>
  <c r="O11"/>
  <c r="N11"/>
  <c r="M11"/>
  <c r="L11"/>
  <c r="K11"/>
  <c r="J11"/>
  <c r="I11"/>
  <c r="H11"/>
  <c r="G11"/>
  <c r="F11"/>
  <c r="E11" s="1"/>
  <c r="Q10"/>
  <c r="P10"/>
  <c r="O10"/>
  <c r="N10"/>
  <c r="M10"/>
  <c r="L10"/>
  <c r="K10"/>
  <c r="J10"/>
  <c r="I10"/>
  <c r="H10"/>
  <c r="G10"/>
  <c r="F10"/>
  <c r="E10"/>
  <c r="E55" l="1"/>
  <c r="G55"/>
  <c r="I55"/>
  <c r="K55"/>
  <c r="M55"/>
  <c r="O55"/>
  <c r="F56"/>
  <c r="Q56" s="1"/>
  <c r="H56"/>
  <c r="J56"/>
  <c r="L56"/>
  <c r="N56"/>
  <c r="P56"/>
  <c r="E57"/>
  <c r="G57"/>
  <c r="I57"/>
  <c r="K57"/>
  <c r="M57"/>
  <c r="O57"/>
  <c r="Q48"/>
  <c r="F55"/>
  <c r="F58" s="1"/>
  <c r="G13" s="1"/>
  <c r="G14" s="1"/>
  <c r="G19" s="1"/>
  <c r="H55"/>
  <c r="H58" s="1"/>
  <c r="I13" s="1"/>
  <c r="I14" s="1"/>
  <c r="I19" s="1"/>
  <c r="J55"/>
  <c r="J58" s="1"/>
  <c r="K13" s="1"/>
  <c r="K14" s="1"/>
  <c r="K19" s="1"/>
  <c r="L55"/>
  <c r="L58" s="1"/>
  <c r="M13" s="1"/>
  <c r="M14" s="1"/>
  <c r="M19" s="1"/>
  <c r="N55"/>
  <c r="N58" s="1"/>
  <c r="O13" s="1"/>
  <c r="O14" s="1"/>
  <c r="O19" s="1"/>
  <c r="P55"/>
  <c r="P58" s="1"/>
  <c r="Q13" s="1"/>
  <c r="Q14" s="1"/>
  <c r="Q19" s="1"/>
  <c r="E58" l="1"/>
  <c r="F13" s="1"/>
  <c r="Q55"/>
  <c r="Q58" s="1"/>
  <c r="Q57"/>
  <c r="M58"/>
  <c r="N13" s="1"/>
  <c r="N14" s="1"/>
  <c r="N19" s="1"/>
  <c r="I58"/>
  <c r="J13" s="1"/>
  <c r="J14" s="1"/>
  <c r="J19" s="1"/>
  <c r="O58"/>
  <c r="P13" s="1"/>
  <c r="P14" s="1"/>
  <c r="P19" s="1"/>
  <c r="K58"/>
  <c r="L13" s="1"/>
  <c r="L14" s="1"/>
  <c r="L19" s="1"/>
  <c r="G58"/>
  <c r="H13" s="1"/>
  <c r="H14" s="1"/>
  <c r="H19" s="1"/>
  <c r="E13" l="1"/>
  <c r="E14" s="1"/>
  <c r="E19" s="1"/>
  <c r="F14"/>
  <c r="F19" s="1"/>
</calcChain>
</file>

<file path=xl/sharedStrings.xml><?xml version="1.0" encoding="utf-8"?>
<sst xmlns="http://schemas.openxmlformats.org/spreadsheetml/2006/main" count="263" uniqueCount="143">
  <si>
    <t>AVISTA UTILITIES</t>
  </si>
  <si>
    <t>Washington - Gas</t>
  </si>
  <si>
    <t>Approved Decoupling Mechanism per Order No. 10 Docket No. UG-090135</t>
  </si>
  <si>
    <t>Adjusted for Actual New Customer Usage and Schedule Shifting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</si>
  <si>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</si>
  <si>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</si>
  <si>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</si>
  <si>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</si>
  <si>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</si>
  <si>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</si>
  <si>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</si>
  <si>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</si>
  <si>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</si>
  <si>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</si>
  <si>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</si>
  <si>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</si>
  <si>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</si>
  <si>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</si>
  <si>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</si>
  <si>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</si>
  <si>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</si>
  <si>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</si>
  <si>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</si>
  <si>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</si>
  <si>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</si>
  <si>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</si>
  <si>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</si>
  <si>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</si>
  <si>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</si>
  <si>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</si>
  <si>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</si>
  <si>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</si>
  <si>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</si>
  <si>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</si>
  <si>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Weather Normalization</t>
  </si>
  <si>
    <t>Actual Degree Days</t>
  </si>
  <si>
    <t>Monthly</t>
  </si>
  <si>
    <t>Res 101</t>
  </si>
  <si>
    <t>Com 101</t>
  </si>
  <si>
    <t>Ind 101</t>
  </si>
  <si>
    <t>Sch. 101</t>
  </si>
  <si>
    <t xml:space="preserve">  Total 101</t>
  </si>
  <si>
    <t>Monthly Unbilled Calculation</t>
  </si>
  <si>
    <t xml:space="preserve">   Total</t>
  </si>
  <si>
    <t>Revenue Run Customers (Meters Billed)</t>
  </si>
  <si>
    <t>Class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</si>
  <si>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</si>
  <si>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</si>
  <si>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</si>
  <si>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</si>
  <si>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</si>
  <si>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</si>
  <si>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</si>
  <si>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</si>
  <si>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</si>
  <si>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</si>
  <si>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</si>
  <si>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</si>
  <si>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</si>
  <si>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</si>
  <si>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</si>
  <si>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</si>
  <si>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</si>
  <si>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>Customers / Billings</t>
  </si>
  <si>
    <t>Test Yr Customers/Billings(2)</t>
  </si>
  <si>
    <t>Test Year Average Use/Cust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</si>
  <si>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</si>
  <si>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</si>
  <si>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</si>
  <si>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</si>
  <si>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</si>
  <si>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Revenue Run Therms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</si>
  <si>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</si>
  <si>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</si>
  <si>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Per PDE(1)</t>
  </si>
  <si>
    <t xml:space="preserve">(2) From Monthly Data below </t>
  </si>
  <si>
    <t>Total 101 (6)</t>
  </si>
  <si>
    <t>Use/DD/Cust(7)</t>
  </si>
  <si>
    <t>(8)</t>
  </si>
  <si>
    <t>WA101 (9)</t>
  </si>
  <si>
    <t>Unbilled Sch 101 per Books</t>
  </si>
  <si>
    <t>Rev Run Customers (Meters Billed)</t>
  </si>
  <si>
    <t>Average Unbilled per Customer</t>
  </si>
  <si>
    <t>Test Year Customer Current Unbilled</t>
  </si>
  <si>
    <t xml:space="preserve"> </t>
  </si>
  <si>
    <t>Use/DD/Cust</t>
  </si>
  <si>
    <t>Test Year Revenue Run Customers (Meters Billed)</t>
  </si>
  <si>
    <t>Current Monthly Unbilled Calculation</t>
  </si>
  <si>
    <t>12 Months Ended December 2010 - Docket No. UG-110877</t>
  </si>
  <si>
    <t xml:space="preserve">12 MONTHS ENDED DECEMBER 2010 TEST YEAR BASE </t>
  </si>
  <si>
    <t>Proposed Base Docket No. UG-110877</t>
  </si>
  <si>
    <t>(1) From Ehrbar workpapers in Docket No. UG-110877  PDE-G -1, PDE-G-3, PDE-G-14, and PDE-G-16</t>
  </si>
  <si>
    <t>(3) From Docket No. UG-110877 Settlement Appendix 3, page 6 Schedule 101 base per therm rate</t>
  </si>
  <si>
    <t>(4) From Docket No. UG-110877 Andrews Exhibit No. ___ (EMA-3), page 4, line 7</t>
  </si>
  <si>
    <t>(5) From Docket No. UG-110877 Ehrbar Exhibit No. ___ (PDE-6) proposed Tenth Revision Sheet 150, weighted average gas cost</t>
  </si>
  <si>
    <t>UG-110877 Weather Normalization and Unbilled Calculation</t>
  </si>
  <si>
    <t>12 Months Ended December 2010 Monthly Data</t>
  </si>
  <si>
    <t>Normal Degree Days (30 Year Average 1981 - 2010)</t>
  </si>
  <si>
    <t>Degree Day Adjustment (7)</t>
  </si>
  <si>
    <t>(6) From Knox Revenue Normalization workpapers in Docket No. UG-110877, TLK-R-22</t>
  </si>
  <si>
    <t>(7) From Knox Revenue Normalization workpapers in Docket No. UG-110877, TLK-R-27 also shown in Ehrbar workpapers PDE-G-15</t>
  </si>
  <si>
    <t>(8) From Knox Revenue Normalization workpapers in Docket No. UG-110877, TLK-R-29</t>
  </si>
  <si>
    <t>(9) From Knox Revenue Normalization workpapers in Docket No. UG-110877, TLK-R-25 also shown in Ehrbar workpapers PDE-G-14</t>
  </si>
  <si>
    <t>12 Months Ended December 2010 Test Year Monthly Data</t>
  </si>
  <si>
    <t>Degree Day Adjustment</t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</si>
  <si>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</si>
  <si>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</si>
  <si>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</si>
  <si>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</si>
  <si>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</si>
  <si>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</si>
  <si>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</si>
  <si>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</si>
  <si>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</si>
  <si>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</si>
  <si>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</si>
  <si>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</si>
  <si>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</si>
  <si>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</si>
  <si>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</si>
  <si>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</si>
  <si>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</si>
  <si>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</si>
  <si>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</si>
  <si>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</si>
  <si>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Ferc Acct:407329</t>
  </si>
  <si>
    <t>Ferc Acct Desc:REG DEBIT AMT DECOUPLING SURCH</t>
  </si>
  <si>
    <t>Sum: 0.00</t>
  </si>
  <si>
    <t xml:space="preserve">2012/2013 Actual compared to 2010 Test Year (UG-110877 Settlement) </t>
  </si>
  <si>
    <t>Period July 2012 - June 2013</t>
  </si>
  <si>
    <t>12 Months Ended June 2013 Actual</t>
  </si>
  <si>
    <t>2010 Test Year Factors,  2012 -2013 Actual Weather and Unbilled</t>
  </si>
  <si>
    <t>GL Account Balance  Accounting Period : '201207, 201208, 201209'</t>
  </si>
  <si>
    <t>201207</t>
  </si>
  <si>
    <t>201208</t>
  </si>
  <si>
    <t>201209</t>
  </si>
  <si>
    <t>Sum: 143,953.00</t>
  </si>
  <si>
    <t>Sum: -14,416.64</t>
  </si>
  <si>
    <t>Sum: -6,676.00</t>
  </si>
  <si>
    <t>Sum: -43,001.12</t>
  </si>
  <si>
    <t>Check</t>
  </si>
  <si>
    <t>Sum: -137,277.00</t>
  </si>
  <si>
    <t>Sum: 14,679.74</t>
  </si>
</sst>
</file>

<file path=xl/styles.xml><?xml version="1.0" encoding="utf-8"?>
<styleSheet xmlns="http://schemas.openxmlformats.org/spreadsheetml/2006/main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_(* #,##0.00000_);_(* \(#,##0.00000\);_(* &quot;-&quot;??_);_(@_)"/>
    <numFmt numFmtId="171" formatCode="&quot;$&quot;#,##0.000000_);\(&quot;$&quot;#,##0.000000\)"/>
    <numFmt numFmtId="172" formatCode="#,###,###,##0.00"/>
    <numFmt numFmtId="173" formatCode="###,###,##0.00"/>
    <numFmt numFmtId="178" formatCode="_(&quot;$&quot;* #,##0_);_(&quot;$&quot;* \(#,##0\);_(&quot;$&quot;* &quot;-&quot;??_);_(@_)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6"/>
      <name val="Arial"/>
      <family val="2"/>
    </font>
    <font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FF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7" fillId="0" borderId="0" xfId="0" applyFont="1"/>
    <xf numFmtId="0" fontId="6" fillId="0" borderId="0" xfId="0" applyFont="1"/>
    <xf numFmtId="164" fontId="7" fillId="0" borderId="0" xfId="1" applyNumberFormat="1" applyFont="1"/>
    <xf numFmtId="164" fontId="9" fillId="0" borderId="0" xfId="1" applyNumberFormat="1" applyFont="1" applyFill="1"/>
    <xf numFmtId="164" fontId="9" fillId="0" borderId="0" xfId="1" applyNumberFormat="1" applyFont="1" applyFill="1" applyBorder="1"/>
    <xf numFmtId="164" fontId="7" fillId="0" borderId="0" xfId="0" applyNumberFormat="1" applyFont="1"/>
    <xf numFmtId="0" fontId="10" fillId="0" borderId="0" xfId="0" applyFont="1"/>
    <xf numFmtId="5" fontId="6" fillId="0" borderId="0" xfId="2" applyNumberFormat="1" applyFont="1"/>
    <xf numFmtId="5" fontId="6" fillId="0" borderId="0" xfId="2" applyNumberFormat="1" applyFont="1" applyFill="1"/>
    <xf numFmtId="5" fontId="6" fillId="0" borderId="0" xfId="2" applyNumberFormat="1" applyFont="1" applyBorder="1"/>
    <xf numFmtId="164" fontId="6" fillId="0" borderId="0" xfId="1" applyNumberFormat="1" applyFont="1" applyBorder="1"/>
    <xf numFmtId="0" fontId="6" fillId="0" borderId="0" xfId="4" applyFont="1"/>
    <xf numFmtId="0" fontId="5" fillId="0" borderId="0" xfId="4"/>
    <xf numFmtId="0" fontId="8" fillId="0" borderId="0" xfId="4" applyFont="1"/>
    <xf numFmtId="0" fontId="11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164" fontId="5" fillId="0" borderId="0" xfId="5" applyNumberFormat="1" applyFont="1" applyFill="1"/>
    <xf numFmtId="164" fontId="5" fillId="0" borderId="0" xfId="5" applyNumberFormat="1" applyFont="1"/>
    <xf numFmtId="164" fontId="15" fillId="0" borderId="0" xfId="5" applyNumberFormat="1" applyFont="1" applyFill="1"/>
    <xf numFmtId="164" fontId="5" fillId="0" borderId="1" xfId="4" applyNumberFormat="1" applyBorder="1"/>
    <xf numFmtId="164" fontId="5" fillId="0" borderId="0" xfId="4" applyNumberFormat="1" applyBorder="1"/>
    <xf numFmtId="164" fontId="5" fillId="0" borderId="0" xfId="4" applyNumberFormat="1"/>
    <xf numFmtId="0" fontId="5" fillId="0" borderId="0" xfId="4" applyFont="1"/>
    <xf numFmtId="168" fontId="5" fillId="0" borderId="0" xfId="8" applyNumberFormat="1" applyFont="1" applyFill="1" applyBorder="1"/>
    <xf numFmtId="0" fontId="5" fillId="0" borderId="0" xfId="4" applyFont="1" applyFill="1"/>
    <xf numFmtId="168" fontId="5" fillId="0" borderId="1" xfId="8" applyNumberFormat="1" applyFont="1" applyFill="1" applyBorder="1"/>
    <xf numFmtId="168" fontId="5" fillId="0" borderId="0" xfId="4" applyNumberFormat="1"/>
    <xf numFmtId="170" fontId="5" fillId="0" borderId="0" xfId="4" applyNumberFormat="1"/>
    <xf numFmtId="168" fontId="6" fillId="0" borderId="1" xfId="4" applyNumberFormat="1" applyFont="1" applyFill="1" applyBorder="1"/>
    <xf numFmtId="171" fontId="5" fillId="0" borderId="0" xfId="4" applyNumberFormat="1"/>
    <xf numFmtId="169" fontId="5" fillId="0" borderId="0" xfId="9" applyNumberFormat="1" applyFont="1"/>
    <xf numFmtId="0" fontId="5" fillId="0" borderId="0" xfId="4" applyFill="1"/>
    <xf numFmtId="17" fontId="11" fillId="0" borderId="0" xfId="4" applyNumberFormat="1" applyFont="1" applyAlignment="1">
      <alignment horizontal="right"/>
    </xf>
    <xf numFmtId="0" fontId="11" fillId="0" borderId="0" xfId="4" applyFont="1" applyAlignment="1">
      <alignment horizontal="right"/>
    </xf>
    <xf numFmtId="0" fontId="12" fillId="0" borderId="0" xfId="4" applyFont="1"/>
    <xf numFmtId="0" fontId="11" fillId="0" borderId="0" xfId="4" quotePrefix="1" applyFont="1" applyAlignment="1">
      <alignment horizontal="right"/>
    </xf>
    <xf numFmtId="166" fontId="5" fillId="0" borderId="0" xfId="4" applyNumberFormat="1"/>
    <xf numFmtId="0" fontId="11" fillId="0" borderId="0" xfId="4" applyFont="1"/>
    <xf numFmtId="164" fontId="5" fillId="0" borderId="1" xfId="5" applyNumberFormat="1" applyFont="1" applyBorder="1"/>
    <xf numFmtId="164" fontId="5" fillId="0" borderId="0" xfId="5" applyNumberFormat="1" applyFont="1" applyBorder="1"/>
    <xf numFmtId="17" fontId="11" fillId="0" borderId="0" xfId="4" applyNumberFormat="1" applyFont="1"/>
    <xf numFmtId="17" fontId="11" fillId="0" borderId="0" xfId="4" applyNumberFormat="1" applyFont="1" applyAlignment="1">
      <alignment horizontal="center"/>
    </xf>
    <xf numFmtId="0" fontId="5" fillId="0" borderId="0" xfId="4" quotePrefix="1" applyAlignment="1">
      <alignment horizontal="center"/>
    </xf>
    <xf numFmtId="164" fontId="5" fillId="0" borderId="0" xfId="5" quotePrefix="1" applyNumberFormat="1" applyFont="1"/>
    <xf numFmtId="0" fontId="5" fillId="0" borderId="0" xfId="4" applyAlignment="1">
      <alignment horizontal="left"/>
    </xf>
    <xf numFmtId="0" fontId="5" fillId="0" borderId="0" xfId="4" applyBorder="1"/>
    <xf numFmtId="167" fontId="5" fillId="0" borderId="0" xfId="4" applyNumberFormat="1" applyFont="1" applyBorder="1"/>
    <xf numFmtId="0" fontId="5" fillId="0" borderId="0" xfId="4" applyFont="1" applyBorder="1"/>
    <xf numFmtId="3" fontId="5" fillId="0" borderId="0" xfId="4" applyNumberFormat="1" applyBorder="1"/>
    <xf numFmtId="164" fontId="5" fillId="0" borderId="0" xfId="9" applyNumberFormat="1" applyFont="1" applyBorder="1"/>
    <xf numFmtId="10" fontId="5" fillId="0" borderId="0" xfId="9" applyNumberFormat="1" applyFont="1" applyBorder="1"/>
    <xf numFmtId="0" fontId="5" fillId="0" borderId="0" xfId="4" applyBorder="1" applyAlignment="1">
      <alignment horizontal="center"/>
    </xf>
    <xf numFmtId="0" fontId="11" fillId="0" borderId="0" xfId="4" applyFont="1" applyBorder="1" applyAlignment="1">
      <alignment horizontal="right"/>
    </xf>
    <xf numFmtId="166" fontId="5" fillId="0" borderId="0" xfId="4" applyNumberFormat="1" applyBorder="1"/>
    <xf numFmtId="0" fontId="11" fillId="0" borderId="0" xfId="4" applyFont="1" applyBorder="1"/>
    <xf numFmtId="0" fontId="8" fillId="0" borderId="0" xfId="4" applyFont="1" applyBorder="1"/>
    <xf numFmtId="0" fontId="11" fillId="0" borderId="0" xfId="4" quotePrefix="1" applyFont="1" applyBorder="1" applyAlignment="1">
      <alignment horizontal="right"/>
    </xf>
    <xf numFmtId="164" fontId="0" fillId="0" borderId="0" xfId="5" applyNumberFormat="1" applyFont="1" applyBorder="1"/>
    <xf numFmtId="0" fontId="7" fillId="2" borderId="0" xfId="0" applyFont="1" applyFill="1"/>
    <xf numFmtId="0" fontId="5" fillId="0" borderId="0" xfId="0" applyFont="1"/>
    <xf numFmtId="164" fontId="18" fillId="0" borderId="0" xfId="9" applyNumberFormat="1" applyFont="1" applyBorder="1"/>
    <xf numFmtId="164" fontId="18" fillId="0" borderId="0" xfId="9" applyNumberFormat="1" applyFont="1" applyFill="1" applyBorder="1"/>
    <xf numFmtId="0" fontId="7" fillId="0" borderId="0" xfId="0" applyFont="1" applyAlignment="1">
      <alignment wrapText="1"/>
    </xf>
    <xf numFmtId="164" fontId="5" fillId="0" borderId="0" xfId="4" applyNumberFormat="1" applyFont="1"/>
    <xf numFmtId="0" fontId="10" fillId="0" borderId="0" xfId="4" applyFont="1"/>
    <xf numFmtId="43" fontId="5" fillId="0" borderId="0" xfId="5" applyFont="1"/>
    <xf numFmtId="17" fontId="11" fillId="3" borderId="0" xfId="4" applyNumberFormat="1" applyFont="1" applyFill="1"/>
    <xf numFmtId="17" fontId="11" fillId="3" borderId="0" xfId="4" applyNumberFormat="1" applyFont="1" applyFill="1" applyAlignment="1">
      <alignment horizontal="right"/>
    </xf>
    <xf numFmtId="0" fontId="5" fillId="3" borderId="0" xfId="4" applyFill="1"/>
    <xf numFmtId="166" fontId="5" fillId="3" borderId="0" xfId="4" applyNumberFormat="1" applyFill="1"/>
    <xf numFmtId="164" fontId="5" fillId="3" borderId="0" xfId="5" applyNumberFormat="1" applyFont="1" applyFill="1"/>
    <xf numFmtId="164" fontId="5" fillId="3" borderId="1" xfId="5" applyNumberFormat="1" applyFont="1" applyFill="1" applyBorder="1"/>
    <xf numFmtId="164" fontId="5" fillId="3" borderId="0" xfId="5" applyNumberFormat="1" applyFont="1" applyFill="1" applyBorder="1"/>
    <xf numFmtId="164" fontId="5" fillId="3" borderId="1" xfId="4" applyNumberFormat="1" applyFill="1" applyBorder="1"/>
    <xf numFmtId="164" fontId="17" fillId="0" borderId="0" xfId="11" applyNumberFormat="1" applyFont="1" applyBorder="1"/>
    <xf numFmtId="0" fontId="3" fillId="0" borderId="0" xfId="12"/>
    <xf numFmtId="170" fontId="5" fillId="0" borderId="0" xfId="11" applyNumberFormat="1" applyFont="1"/>
    <xf numFmtId="164" fontId="5" fillId="0" borderId="0" xfId="11" applyNumberFormat="1" applyFont="1"/>
    <xf numFmtId="164" fontId="5" fillId="0" borderId="1" xfId="11" applyNumberFormat="1" applyFont="1" applyBorder="1"/>
    <xf numFmtId="0" fontId="19" fillId="0" borderId="2" xfId="4" applyFont="1" applyFill="1" applyBorder="1" applyAlignment="1">
      <alignment horizontal="left" vertical="center" wrapText="1"/>
    </xf>
    <xf numFmtId="0" fontId="20" fillId="0" borderId="2" xfId="4" applyFont="1" applyFill="1" applyBorder="1" applyAlignment="1">
      <alignment horizontal="left" vertical="top"/>
    </xf>
    <xf numFmtId="0" fontId="19" fillId="0" borderId="2" xfId="4" applyFont="1" applyFill="1" applyBorder="1" applyAlignment="1">
      <alignment horizontal="left" vertical="top"/>
    </xf>
    <xf numFmtId="0" fontId="19" fillId="0" borderId="2" xfId="4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right" vertical="center" wrapText="1"/>
    </xf>
    <xf numFmtId="0" fontId="19" fillId="0" borderId="2" xfId="4" applyFont="1" applyFill="1" applyBorder="1" applyAlignment="1">
      <alignment horizontal="left" vertical="center"/>
    </xf>
    <xf numFmtId="172" fontId="19" fillId="0" borderId="2" xfId="4" applyNumberFormat="1" applyFont="1" applyFill="1" applyBorder="1" applyAlignment="1">
      <alignment horizontal="right" vertical="center"/>
    </xf>
    <xf numFmtId="173" fontId="19" fillId="0" borderId="2" xfId="4" applyNumberFormat="1" applyFont="1" applyFill="1" applyBorder="1" applyAlignment="1">
      <alignment horizontal="right" vertical="center"/>
    </xf>
    <xf numFmtId="0" fontId="21" fillId="0" borderId="2" xfId="4" applyFont="1" applyFill="1" applyBorder="1" applyAlignment="1">
      <alignment horizontal="left" vertical="top"/>
    </xf>
    <xf numFmtId="172" fontId="21" fillId="0" borderId="2" xfId="4" applyNumberFormat="1" applyFont="1" applyFill="1" applyBorder="1" applyAlignment="1">
      <alignment horizontal="left" vertical="top"/>
    </xf>
    <xf numFmtId="173" fontId="21" fillId="0" borderId="2" xfId="4" applyNumberFormat="1" applyFont="1" applyFill="1" applyBorder="1" applyAlignment="1">
      <alignment horizontal="right" vertical="top"/>
    </xf>
    <xf numFmtId="0" fontId="21" fillId="0" borderId="0" xfId="4" applyFont="1" applyFill="1" applyBorder="1" applyAlignment="1">
      <alignment horizontal="left" vertical="top"/>
    </xf>
    <xf numFmtId="172" fontId="21" fillId="0" borderId="0" xfId="4" applyNumberFormat="1" applyFont="1" applyFill="1" applyBorder="1" applyAlignment="1">
      <alignment horizontal="left" vertical="top"/>
    </xf>
    <xf numFmtId="173" fontId="21" fillId="0" borderId="0" xfId="4" applyNumberFormat="1" applyFont="1" applyFill="1" applyBorder="1" applyAlignment="1">
      <alignment horizontal="left" vertical="top"/>
    </xf>
    <xf numFmtId="172" fontId="5" fillId="0" borderId="0" xfId="4" applyNumberFormat="1"/>
    <xf numFmtId="0" fontId="5" fillId="0" borderId="0" xfId="4" applyFont="1" applyAlignment="1">
      <alignment vertical="top"/>
    </xf>
    <xf numFmtId="164" fontId="5" fillId="0" borderId="0" xfId="1" applyNumberFormat="1" applyFont="1" applyFill="1"/>
    <xf numFmtId="0" fontId="6" fillId="0" borderId="0" xfId="4" applyFont="1" applyAlignment="1">
      <alignment horizontal="center"/>
    </xf>
    <xf numFmtId="0" fontId="6" fillId="0" borderId="0" xfId="4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164" fontId="5" fillId="0" borderId="0" xfId="1" applyNumberFormat="1" applyFont="1"/>
    <xf numFmtId="164" fontId="5" fillId="0" borderId="0" xfId="1" applyNumberFormat="1" applyFont="1" applyFill="1" applyBorder="1"/>
    <xf numFmtId="164" fontId="5" fillId="0" borderId="1" xfId="4" applyNumberFormat="1" applyFont="1" applyBorder="1"/>
    <xf numFmtId="164" fontId="5" fillId="0" borderId="0" xfId="4" applyNumberFormat="1" applyFont="1" applyBorder="1"/>
    <xf numFmtId="164" fontId="5" fillId="0" borderId="0" xfId="4" applyNumberFormat="1" applyFill="1" applyBorder="1"/>
    <xf numFmtId="165" fontId="11" fillId="0" borderId="0" xfId="4" applyNumberFormat="1" applyFont="1" applyFill="1" applyBorder="1"/>
    <xf numFmtId="0" fontId="5" fillId="0" borderId="0" xfId="4" applyFont="1" applyAlignment="1">
      <alignment horizontal="right"/>
    </xf>
    <xf numFmtId="9" fontId="5" fillId="0" borderId="0" xfId="3" applyFont="1" applyBorder="1"/>
    <xf numFmtId="164" fontId="5" fillId="0" borderId="0" xfId="1" applyNumberFormat="1" applyFont="1" applyBorder="1"/>
    <xf numFmtId="0" fontId="10" fillId="0" borderId="0" xfId="4" applyFont="1" applyFill="1"/>
    <xf numFmtId="0" fontId="6" fillId="0" borderId="0" xfId="4" applyFont="1" applyFill="1"/>
    <xf numFmtId="5" fontId="6" fillId="0" borderId="0" xfId="4" applyNumberFormat="1" applyFont="1" applyFill="1"/>
    <xf numFmtId="5" fontId="6" fillId="0" borderId="0" xfId="4" applyNumberFormat="1" applyFont="1" applyBorder="1"/>
    <xf numFmtId="178" fontId="6" fillId="0" borderId="0" xfId="2" applyNumberFormat="1" applyFont="1" applyBorder="1"/>
    <xf numFmtId="164" fontId="5" fillId="0" borderId="0" xfId="0" applyNumberFormat="1" applyFont="1"/>
    <xf numFmtId="164" fontId="5" fillId="0" borderId="0" xfId="4" applyNumberFormat="1" applyFill="1"/>
    <xf numFmtId="0" fontId="5" fillId="4" borderId="0" xfId="4" applyFont="1" applyFill="1"/>
    <xf numFmtId="164" fontId="5" fillId="0" borderId="0" xfId="23" applyNumberFormat="1" applyFont="1"/>
    <xf numFmtId="17" fontId="11" fillId="0" borderId="0" xfId="4" applyNumberFormat="1" applyFont="1" applyFill="1" applyAlignment="1">
      <alignment horizontal="right"/>
    </xf>
    <xf numFmtId="164" fontId="5" fillId="0" borderId="0" xfId="23" applyNumberFormat="1" applyFont="1" applyFill="1"/>
    <xf numFmtId="164" fontId="18" fillId="0" borderId="0" xfId="23" applyNumberFormat="1" applyFont="1"/>
    <xf numFmtId="164" fontId="5" fillId="0" borderId="1" xfId="23" applyNumberFormat="1" applyFont="1" applyFill="1" applyBorder="1"/>
    <xf numFmtId="164" fontId="5" fillId="0" borderId="1" xfId="23" applyNumberFormat="1" applyFont="1" applyBorder="1"/>
    <xf numFmtId="166" fontId="5" fillId="0" borderId="0" xfId="4" applyNumberFormat="1" applyFill="1"/>
    <xf numFmtId="164" fontId="5" fillId="0" borderId="1" xfId="5" applyNumberFormat="1" applyFont="1" applyFill="1" applyBorder="1"/>
    <xf numFmtId="164" fontId="5" fillId="0" borderId="0" xfId="5" applyNumberFormat="1" applyFont="1" applyFill="1" applyBorder="1"/>
    <xf numFmtId="17" fontId="11" fillId="0" borderId="0" xfId="4" applyNumberFormat="1" applyFont="1" applyFill="1"/>
    <xf numFmtId="164" fontId="5" fillId="0" borderId="1" xfId="4" applyNumberFormat="1" applyFill="1" applyBorder="1"/>
    <xf numFmtId="0" fontId="5" fillId="0" borderId="0" xfId="4" applyFont="1" applyFill="1" applyBorder="1"/>
    <xf numFmtId="167" fontId="5" fillId="0" borderId="0" xfId="4" applyNumberFormat="1" applyFont="1" applyFill="1" applyBorder="1"/>
    <xf numFmtId="43" fontId="5" fillId="0" borderId="0" xfId="5" applyFont="1" applyFill="1"/>
    <xf numFmtId="164" fontId="5" fillId="0" borderId="0" xfId="4" applyNumberFormat="1" applyFont="1" applyFill="1"/>
    <xf numFmtId="0" fontId="7" fillId="0" borderId="0" xfId="0" applyFont="1" applyFill="1"/>
    <xf numFmtId="164" fontId="5" fillId="3" borderId="0" xfId="23" applyNumberFormat="1" applyFont="1" applyFill="1"/>
    <xf numFmtId="164" fontId="5" fillId="3" borderId="1" xfId="23" applyNumberFormat="1" applyFont="1" applyFill="1" applyBorder="1"/>
    <xf numFmtId="164" fontId="5" fillId="0" borderId="0" xfId="1" applyNumberFormat="1"/>
    <xf numFmtId="0" fontId="5" fillId="0" borderId="0" xfId="4" applyAlignment="1">
      <alignment horizontal="center"/>
    </xf>
    <xf numFmtId="0" fontId="10" fillId="0" borderId="0" xfId="0" applyFont="1" applyAlignment="1">
      <alignment wrapText="1"/>
    </xf>
    <xf numFmtId="0" fontId="6" fillId="0" borderId="0" xfId="4" applyFont="1" applyAlignment="1">
      <alignment horizontal="center"/>
    </xf>
    <xf numFmtId="0" fontId="5" fillId="0" borderId="0" xfId="4" applyFont="1" applyAlignment="1">
      <alignment horizontal="justify" vertical="top" wrapText="1"/>
    </xf>
    <xf numFmtId="0" fontId="5" fillId="0" borderId="0" xfId="4" applyAlignment="1">
      <alignment horizontal="justify" vertical="top" wrapText="1"/>
    </xf>
    <xf numFmtId="0" fontId="13" fillId="0" borderId="0" xfId="4" applyFont="1" applyAlignment="1">
      <alignment horizontal="center"/>
    </xf>
    <xf numFmtId="0" fontId="14" fillId="0" borderId="0" xfId="4" applyFont="1" applyAlignment="1">
      <alignment horizontal="center" vertical="top"/>
    </xf>
  </cellXfs>
  <cellStyles count="24">
    <cellStyle name="Comma" xfId="1" builtinId="3"/>
    <cellStyle name="Comma 2" xfId="5"/>
    <cellStyle name="Comma 3" xfId="6"/>
    <cellStyle name="Comma 3 2" xfId="10"/>
    <cellStyle name="Comma 3 3" xfId="23"/>
    <cellStyle name="Comma 4" xfId="11"/>
    <cellStyle name="Currency" xfId="2" builtinId="4"/>
    <cellStyle name="Currency 2" xfId="8"/>
    <cellStyle name="Normal" xfId="0" builtinId="0"/>
    <cellStyle name="Normal 10" xfId="13"/>
    <cellStyle name="Normal 11" xfId="14"/>
    <cellStyle name="Normal 12" xfId="15"/>
    <cellStyle name="Normal 2" xfId="4"/>
    <cellStyle name="Normal 2 2" xfId="16"/>
    <cellStyle name="Normal 3" xfId="7"/>
    <cellStyle name="Normal 3 2" xfId="17"/>
    <cellStyle name="Normal 4" xfId="12"/>
    <cellStyle name="Normal 5" xfId="18"/>
    <cellStyle name="Normal 6" xfId="19"/>
    <cellStyle name="Normal 7" xfId="20"/>
    <cellStyle name="Normal 8" xfId="21"/>
    <cellStyle name="Normal 9" xfId="22"/>
    <cellStyle name="Percent" xfId="3" builtinId="5"/>
    <cellStyle name="Percent 2" xfId="9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7"/>
  <sheetViews>
    <sheetView tabSelected="1" topLeftCell="H1" zoomScaleNormal="100" workbookViewId="0">
      <selection activeCell="L46" sqref="L46"/>
    </sheetView>
  </sheetViews>
  <sheetFormatPr defaultRowHeight="12.75" outlineLevelRow="1"/>
  <cols>
    <col min="1" max="1" width="18.7109375" style="1" customWidth="1"/>
    <col min="2" max="2" width="12.28515625" style="1" customWidth="1"/>
    <col min="3" max="3" width="10.28515625" style="1" customWidth="1"/>
    <col min="4" max="5" width="12.7109375" style="1" customWidth="1"/>
    <col min="6" max="6" width="13" style="1" customWidth="1"/>
    <col min="7" max="9" width="13" style="1" bestFit="1" customWidth="1"/>
    <col min="10" max="10" width="13.85546875" style="1" bestFit="1" customWidth="1"/>
    <col min="11" max="11" width="13" style="1" bestFit="1" customWidth="1"/>
    <col min="12" max="12" width="12.85546875" style="1" bestFit="1" customWidth="1"/>
    <col min="13" max="13" width="12" style="1" customWidth="1"/>
    <col min="14" max="14" width="11.5703125" style="1" customWidth="1"/>
    <col min="15" max="15" width="12.140625" style="1" customWidth="1"/>
    <col min="16" max="16" width="14.42578125" style="1" customWidth="1"/>
    <col min="17" max="17" width="14" style="1" bestFit="1" customWidth="1"/>
    <col min="18" max="18" width="12" style="1" customWidth="1"/>
    <col min="19" max="16384" width="9.140625" style="1"/>
  </cols>
  <sheetData>
    <row r="1" spans="1:17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7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7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7">
      <c r="A4" s="138" t="s">
        <v>128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7">
      <c r="A5" s="138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7">
      <c r="A6" s="138" t="s">
        <v>129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7">
      <c r="A7" s="12"/>
      <c r="B7" s="23"/>
      <c r="C7" s="23"/>
      <c r="D7" s="23"/>
      <c r="E7" s="23"/>
      <c r="F7" s="23"/>
      <c r="G7" s="23"/>
      <c r="H7" s="23"/>
      <c r="I7" s="23"/>
      <c r="J7" s="48"/>
      <c r="K7" s="23"/>
      <c r="L7" s="23"/>
      <c r="M7" s="23"/>
      <c r="N7" s="23"/>
      <c r="O7" s="23"/>
      <c r="P7" s="23"/>
    </row>
    <row r="8" spans="1:17">
      <c r="A8" s="12"/>
      <c r="B8" s="23"/>
      <c r="C8" s="23"/>
      <c r="D8" s="23"/>
      <c r="E8" s="23"/>
      <c r="F8" s="23"/>
      <c r="G8" s="23"/>
      <c r="H8" s="23"/>
      <c r="I8" s="48"/>
      <c r="J8" s="48"/>
      <c r="K8" s="23"/>
      <c r="L8" s="23"/>
      <c r="M8" s="23"/>
      <c r="N8" s="23"/>
      <c r="O8" s="23"/>
      <c r="P8" s="23"/>
    </row>
    <row r="9" spans="1:17">
      <c r="A9" s="23"/>
      <c r="B9" s="23"/>
      <c r="C9" s="23"/>
      <c r="D9" s="97">
        <v>2012</v>
      </c>
      <c r="E9" s="97">
        <v>2012</v>
      </c>
      <c r="F9" s="97">
        <v>2012</v>
      </c>
      <c r="G9" s="97">
        <v>2012</v>
      </c>
      <c r="H9" s="97">
        <v>2012</v>
      </c>
      <c r="I9" s="98">
        <v>2012</v>
      </c>
      <c r="J9" s="98">
        <v>2013</v>
      </c>
      <c r="K9" s="98">
        <v>2013</v>
      </c>
      <c r="L9" s="98">
        <v>2013</v>
      </c>
      <c r="M9" s="98">
        <v>2013</v>
      </c>
      <c r="N9" s="98">
        <v>2013</v>
      </c>
      <c r="O9" s="98">
        <v>2013</v>
      </c>
      <c r="P9" s="12" t="s">
        <v>4</v>
      </c>
    </row>
    <row r="10" spans="1:17">
      <c r="A10" s="23"/>
      <c r="B10" s="23"/>
      <c r="C10" s="23"/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9</v>
      </c>
      <c r="I10" s="99" t="s">
        <v>10</v>
      </c>
      <c r="J10" s="99" t="s">
        <v>11</v>
      </c>
      <c r="K10" s="16" t="s">
        <v>12</v>
      </c>
      <c r="L10" s="16" t="s">
        <v>13</v>
      </c>
      <c r="M10" s="16" t="s">
        <v>14</v>
      </c>
      <c r="N10" s="16" t="s">
        <v>15</v>
      </c>
      <c r="O10" s="16" t="s">
        <v>16</v>
      </c>
      <c r="P10" s="16" t="s">
        <v>17</v>
      </c>
    </row>
    <row r="11" spans="1:17">
      <c r="A11" s="12" t="s">
        <v>130</v>
      </c>
      <c r="B11" s="12"/>
      <c r="C11" s="23"/>
      <c r="D11" s="23"/>
      <c r="E11" s="23"/>
      <c r="F11" s="23"/>
      <c r="G11" s="23"/>
      <c r="H11" s="23"/>
      <c r="I11" s="48"/>
      <c r="J11" s="48"/>
      <c r="K11" s="23"/>
      <c r="L11" s="23"/>
      <c r="M11" s="23"/>
      <c r="N11" s="23"/>
      <c r="O11" s="23"/>
      <c r="P11" s="23"/>
    </row>
    <row r="12" spans="1:17">
      <c r="A12" s="14" t="s">
        <v>18</v>
      </c>
      <c r="B12" s="23"/>
      <c r="C12" s="23"/>
      <c r="D12" s="100"/>
      <c r="E12" s="100"/>
      <c r="F12" s="100"/>
      <c r="G12" s="96"/>
      <c r="H12" s="96"/>
      <c r="I12" s="101"/>
      <c r="J12" s="101"/>
      <c r="K12" s="96"/>
      <c r="L12" s="96"/>
      <c r="M12" s="96"/>
      <c r="N12" s="96"/>
      <c r="O12" s="96"/>
      <c r="P12" s="23"/>
    </row>
    <row r="13" spans="1:17">
      <c r="A13" s="23" t="s">
        <v>19</v>
      </c>
      <c r="B13" s="23"/>
      <c r="C13" s="23"/>
      <c r="D13" s="4">
        <v>2891517</v>
      </c>
      <c r="E13" s="4">
        <v>1968467</v>
      </c>
      <c r="F13" s="4">
        <v>2118366</v>
      </c>
      <c r="G13" s="4"/>
      <c r="H13" s="4"/>
      <c r="I13" s="5"/>
      <c r="J13" s="5"/>
      <c r="K13" s="4"/>
      <c r="L13" s="4"/>
      <c r="M13" s="4"/>
      <c r="N13" s="4"/>
      <c r="O13" s="4"/>
      <c r="P13" s="64">
        <f>SUM(D13:O13)</f>
        <v>6978350</v>
      </c>
    </row>
    <row r="14" spans="1:17">
      <c r="A14" s="65" t="s">
        <v>20</v>
      </c>
      <c r="B14" s="23"/>
      <c r="C14" s="23"/>
      <c r="D14" s="4">
        <v>-45841</v>
      </c>
      <c r="E14" s="4">
        <v>-26926</v>
      </c>
      <c r="F14" s="4">
        <v>-31301</v>
      </c>
      <c r="G14" s="101"/>
      <c r="H14" s="101"/>
      <c r="I14" s="101"/>
      <c r="J14" s="101"/>
      <c r="K14" s="96"/>
      <c r="L14" s="96"/>
      <c r="M14" s="96"/>
      <c r="N14" s="96"/>
      <c r="O14" s="96"/>
      <c r="P14" s="64">
        <f>SUM(D14:O14)</f>
        <v>-104068</v>
      </c>
      <c r="Q14" s="6"/>
    </row>
    <row r="15" spans="1:17">
      <c r="A15" s="65" t="s">
        <v>21</v>
      </c>
      <c r="B15" s="23"/>
      <c r="C15" s="23"/>
      <c r="D15" s="4">
        <v>67880</v>
      </c>
      <c r="E15" s="4">
        <v>59359</v>
      </c>
      <c r="F15" s="4">
        <v>54444</v>
      </c>
      <c r="G15" s="4"/>
      <c r="H15" s="4"/>
      <c r="I15" s="4"/>
      <c r="J15" s="5"/>
      <c r="K15" s="4"/>
      <c r="L15" s="4"/>
      <c r="M15" s="4"/>
      <c r="N15" s="4"/>
      <c r="O15" s="4"/>
      <c r="P15" s="64">
        <f>SUM(D15:O15)</f>
        <v>181683</v>
      </c>
      <c r="Q15" s="6"/>
    </row>
    <row r="16" spans="1:17">
      <c r="A16" s="23" t="s">
        <v>22</v>
      </c>
      <c r="B16" s="23"/>
      <c r="C16" s="23"/>
      <c r="D16" s="100">
        <f t="shared" ref="D16:O16" si="0">-D73</f>
        <v>-2262676</v>
      </c>
      <c r="E16" s="100">
        <f t="shared" si="0"/>
        <v>-1531667</v>
      </c>
      <c r="F16" s="100">
        <f t="shared" si="0"/>
        <v>-1559475</v>
      </c>
      <c r="G16" s="100"/>
      <c r="H16" s="100">
        <f t="shared" si="0"/>
        <v>0</v>
      </c>
      <c r="I16" s="100">
        <f t="shared" si="0"/>
        <v>0</v>
      </c>
      <c r="J16" s="100">
        <f t="shared" si="0"/>
        <v>0</v>
      </c>
      <c r="K16" s="100">
        <f t="shared" si="0"/>
        <v>0</v>
      </c>
      <c r="L16" s="100">
        <f t="shared" si="0"/>
        <v>0</v>
      </c>
      <c r="M16" s="100">
        <f t="shared" si="0"/>
        <v>0</v>
      </c>
      <c r="N16" s="100">
        <f t="shared" si="0"/>
        <v>0</v>
      </c>
      <c r="O16" s="100">
        <f t="shared" si="0"/>
        <v>0</v>
      </c>
      <c r="P16" s="131">
        <f>SUM(D16:F16)</f>
        <v>-5353818</v>
      </c>
      <c r="Q16" s="6"/>
    </row>
    <row r="17" spans="1:17">
      <c r="A17" s="23" t="s">
        <v>23</v>
      </c>
      <c r="B17" s="23"/>
      <c r="C17" s="23"/>
      <c r="D17" s="100">
        <f t="shared" ref="D17:O17" si="1">E73</f>
        <v>1531667</v>
      </c>
      <c r="E17" s="100">
        <f t="shared" si="1"/>
        <v>1559475</v>
      </c>
      <c r="F17" s="100">
        <f t="shared" si="1"/>
        <v>1754476</v>
      </c>
      <c r="G17" s="100">
        <f t="shared" si="1"/>
        <v>0</v>
      </c>
      <c r="H17" s="100">
        <f t="shared" si="1"/>
        <v>0</v>
      </c>
      <c r="I17" s="100">
        <f t="shared" si="1"/>
        <v>0</v>
      </c>
      <c r="J17" s="100">
        <f t="shared" si="1"/>
        <v>0</v>
      </c>
      <c r="K17" s="100">
        <f t="shared" si="1"/>
        <v>0</v>
      </c>
      <c r="L17" s="100">
        <f t="shared" si="1"/>
        <v>0</v>
      </c>
      <c r="M17" s="100">
        <f t="shared" si="1"/>
        <v>0</v>
      </c>
      <c r="N17" s="100">
        <f t="shared" si="1"/>
        <v>0</v>
      </c>
      <c r="O17" s="100">
        <f t="shared" si="1"/>
        <v>0</v>
      </c>
      <c r="P17" s="64">
        <f>SUM(D17:O17)</f>
        <v>4845618</v>
      </c>
      <c r="Q17" s="6"/>
    </row>
    <row r="18" spans="1:17">
      <c r="A18" s="23" t="s">
        <v>24</v>
      </c>
      <c r="B18" s="23"/>
      <c r="C18" s="23"/>
      <c r="D18" s="100">
        <f t="shared" ref="D18:I18" si="2">J56</f>
        <v>0</v>
      </c>
      <c r="E18" s="100">
        <f t="shared" si="2"/>
        <v>0</v>
      </c>
      <c r="F18" s="100">
        <f t="shared" si="2"/>
        <v>0</v>
      </c>
      <c r="G18" s="100">
        <f t="shared" si="2"/>
        <v>0</v>
      </c>
      <c r="H18" s="100">
        <f t="shared" si="2"/>
        <v>0</v>
      </c>
      <c r="I18" s="100">
        <f t="shared" si="2"/>
        <v>0</v>
      </c>
      <c r="J18" s="101">
        <f>D56</f>
        <v>0</v>
      </c>
      <c r="K18" s="101">
        <f t="shared" ref="K18:O18" si="3">E56</f>
        <v>0</v>
      </c>
      <c r="L18" s="101">
        <f t="shared" si="3"/>
        <v>0</v>
      </c>
      <c r="M18" s="101">
        <f t="shared" si="3"/>
        <v>0</v>
      </c>
      <c r="N18" s="101">
        <f t="shared" si="3"/>
        <v>0</v>
      </c>
      <c r="O18" s="101">
        <f t="shared" si="3"/>
        <v>0</v>
      </c>
      <c r="P18" s="64">
        <f>SUM(D18:O18)</f>
        <v>0</v>
      </c>
      <c r="Q18" s="3"/>
    </row>
    <row r="19" spans="1:17">
      <c r="A19" s="23" t="s">
        <v>25</v>
      </c>
      <c r="B19" s="23"/>
      <c r="C19" s="23"/>
      <c r="D19" s="102">
        <f t="shared" ref="D19:P19" si="4">SUM(D13:D18)</f>
        <v>2182547</v>
      </c>
      <c r="E19" s="102">
        <f t="shared" si="4"/>
        <v>2028708</v>
      </c>
      <c r="F19" s="102">
        <f t="shared" si="4"/>
        <v>2336510</v>
      </c>
      <c r="G19" s="102">
        <f t="shared" si="4"/>
        <v>0</v>
      </c>
      <c r="H19" s="102">
        <f t="shared" si="4"/>
        <v>0</v>
      </c>
      <c r="I19" s="102">
        <f t="shared" si="4"/>
        <v>0</v>
      </c>
      <c r="J19" s="102">
        <f t="shared" si="4"/>
        <v>0</v>
      </c>
      <c r="K19" s="102">
        <f t="shared" si="4"/>
        <v>0</v>
      </c>
      <c r="L19" s="102">
        <f t="shared" si="4"/>
        <v>0</v>
      </c>
      <c r="M19" s="102">
        <f t="shared" si="4"/>
        <v>0</v>
      </c>
      <c r="N19" s="102">
        <f t="shared" si="4"/>
        <v>0</v>
      </c>
      <c r="O19" s="102">
        <f t="shared" si="4"/>
        <v>0</v>
      </c>
      <c r="P19" s="102">
        <f t="shared" si="4"/>
        <v>6547765</v>
      </c>
      <c r="Q19" s="3"/>
    </row>
    <row r="20" spans="1:17">
      <c r="A20" s="23"/>
      <c r="B20" s="23"/>
      <c r="C20" s="2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3"/>
    </row>
    <row r="21" spans="1:17">
      <c r="A21" s="23" t="s">
        <v>26</v>
      </c>
      <c r="B21" s="23"/>
      <c r="C21" s="23"/>
      <c r="D21" s="103">
        <f t="shared" ref="D21:O21" si="5">D19</f>
        <v>2182547</v>
      </c>
      <c r="E21" s="103">
        <f t="shared" si="5"/>
        <v>2028708</v>
      </c>
      <c r="F21" s="103">
        <f t="shared" si="5"/>
        <v>2336510</v>
      </c>
      <c r="G21" s="103">
        <f t="shared" si="5"/>
        <v>0</v>
      </c>
      <c r="H21" s="103">
        <f t="shared" si="5"/>
        <v>0</v>
      </c>
      <c r="I21" s="103">
        <f t="shared" si="5"/>
        <v>0</v>
      </c>
      <c r="J21" s="103">
        <f t="shared" si="5"/>
        <v>0</v>
      </c>
      <c r="K21" s="103">
        <f t="shared" si="5"/>
        <v>0</v>
      </c>
      <c r="L21" s="103">
        <f t="shared" si="5"/>
        <v>0</v>
      </c>
      <c r="M21" s="103">
        <f t="shared" si="5"/>
        <v>0</v>
      </c>
      <c r="N21" s="103">
        <f t="shared" si="5"/>
        <v>0</v>
      </c>
      <c r="O21" s="103">
        <f t="shared" si="5"/>
        <v>0</v>
      </c>
      <c r="P21" s="131">
        <f>SUM(D21:F21)</f>
        <v>6547765</v>
      </c>
      <c r="Q21" s="3"/>
    </row>
    <row r="22" spans="1:17">
      <c r="A22" s="13" t="s">
        <v>27</v>
      </c>
      <c r="B22" s="13"/>
      <c r="C22" s="13"/>
      <c r="D22" s="104">
        <v>2485506</v>
      </c>
      <c r="E22" s="104">
        <v>2292317</v>
      </c>
      <c r="F22" s="104">
        <v>2800829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31">
        <f>SUM(D22:F22)</f>
        <v>7578652</v>
      </c>
      <c r="Q22" s="3"/>
    </row>
    <row r="23" spans="1:17">
      <c r="A23" s="23" t="s">
        <v>28</v>
      </c>
      <c r="B23" s="23"/>
      <c r="C23" s="13"/>
      <c r="D23" s="20">
        <f t="shared" ref="D23:F23" si="6">D21-D22</f>
        <v>-302959</v>
      </c>
      <c r="E23" s="20">
        <f t="shared" si="6"/>
        <v>-263609</v>
      </c>
      <c r="F23" s="20">
        <f t="shared" si="6"/>
        <v>-464319</v>
      </c>
      <c r="G23" s="20"/>
      <c r="H23" s="20"/>
      <c r="I23" s="20"/>
      <c r="J23" s="20"/>
      <c r="K23" s="20"/>
      <c r="L23" s="20"/>
      <c r="M23" s="20"/>
      <c r="N23" s="20"/>
      <c r="O23" s="20"/>
      <c r="P23" s="102">
        <f>SUM(D23:O23)</f>
        <v>-1030887</v>
      </c>
    </row>
    <row r="24" spans="1:17">
      <c r="A24" s="23" t="s">
        <v>29</v>
      </c>
      <c r="B24" s="23"/>
      <c r="C24" s="13"/>
      <c r="D24" s="105">
        <v>0.29592000000000002</v>
      </c>
      <c r="E24" s="105">
        <v>0.29592000000000002</v>
      </c>
      <c r="F24" s="105">
        <v>0.29592000000000002</v>
      </c>
      <c r="G24" s="105">
        <v>0.29592000000000002</v>
      </c>
      <c r="H24" s="105">
        <v>0.29592000000000002</v>
      </c>
      <c r="I24" s="105">
        <v>0.29592000000000002</v>
      </c>
      <c r="J24" s="105">
        <v>0.29592000000000002</v>
      </c>
      <c r="K24" s="105">
        <v>0.29592000000000002</v>
      </c>
      <c r="L24" s="105">
        <v>0.29592000000000002</v>
      </c>
      <c r="M24" s="105">
        <v>0.29592000000000002</v>
      </c>
      <c r="N24" s="105">
        <v>0.29592000000000002</v>
      </c>
      <c r="O24" s="105">
        <v>0.29592000000000002</v>
      </c>
      <c r="P24" s="13"/>
    </row>
    <row r="25" spans="1:17">
      <c r="A25" s="12" t="s">
        <v>30</v>
      </c>
      <c r="B25" s="12"/>
      <c r="C25" s="12"/>
      <c r="D25" s="8">
        <f t="shared" ref="D25:O25" si="7">D23*D24</f>
        <v>-89651.627280000001</v>
      </c>
      <c r="E25" s="8">
        <f t="shared" si="7"/>
        <v>-78007.17528000001</v>
      </c>
      <c r="F25" s="9">
        <f t="shared" si="7"/>
        <v>-137401.27848000001</v>
      </c>
      <c r="G25" s="8">
        <f t="shared" si="7"/>
        <v>0</v>
      </c>
      <c r="H25" s="8">
        <f t="shared" si="7"/>
        <v>0</v>
      </c>
      <c r="I25" s="10">
        <f t="shared" si="7"/>
        <v>0</v>
      </c>
      <c r="J25" s="10">
        <f t="shared" si="7"/>
        <v>0</v>
      </c>
      <c r="K25" s="8">
        <f t="shared" si="7"/>
        <v>0</v>
      </c>
      <c r="L25" s="8">
        <f t="shared" si="7"/>
        <v>0</v>
      </c>
      <c r="M25" s="9">
        <f t="shared" si="7"/>
        <v>0</v>
      </c>
      <c r="N25" s="8">
        <f t="shared" si="7"/>
        <v>0</v>
      </c>
      <c r="O25" s="9">
        <f t="shared" si="7"/>
        <v>0</v>
      </c>
      <c r="P25" s="8">
        <f>SUM(D25:O25)</f>
        <v>-305060.08104000002</v>
      </c>
    </row>
    <row r="26" spans="1:17" s="2" customFormat="1">
      <c r="A26" s="12"/>
      <c r="B26" s="106" t="s">
        <v>31</v>
      </c>
      <c r="C26" s="23"/>
      <c r="D26" s="107">
        <v>0.45</v>
      </c>
      <c r="E26" s="107">
        <v>0.45</v>
      </c>
      <c r="F26" s="107">
        <v>0.45</v>
      </c>
      <c r="G26" s="107">
        <v>0.45</v>
      </c>
      <c r="H26" s="107">
        <v>0.45</v>
      </c>
      <c r="I26" s="107">
        <v>0.45</v>
      </c>
      <c r="J26" s="107">
        <v>0.45</v>
      </c>
      <c r="K26" s="107">
        <v>0.45</v>
      </c>
      <c r="L26" s="107">
        <v>0.45</v>
      </c>
      <c r="M26" s="107">
        <v>0.45</v>
      </c>
      <c r="N26" s="107">
        <v>0.45</v>
      </c>
      <c r="O26" s="107">
        <v>0.45</v>
      </c>
      <c r="P26" s="8"/>
    </row>
    <row r="27" spans="1:17" s="2" customFormat="1">
      <c r="A27" s="12" t="s">
        <v>32</v>
      </c>
      <c r="B27" s="23"/>
      <c r="C27" s="23"/>
      <c r="D27" s="10">
        <f t="shared" ref="D27:O27" si="8">ROUND(D25*D26,0)</f>
        <v>-40343</v>
      </c>
      <c r="E27" s="10">
        <f t="shared" si="8"/>
        <v>-35103</v>
      </c>
      <c r="F27" s="10">
        <f t="shared" si="8"/>
        <v>-61831</v>
      </c>
      <c r="G27" s="10">
        <f t="shared" si="8"/>
        <v>0</v>
      </c>
      <c r="H27" s="10">
        <f t="shared" si="8"/>
        <v>0</v>
      </c>
      <c r="I27" s="10">
        <f t="shared" si="8"/>
        <v>0</v>
      </c>
      <c r="J27" s="10">
        <f t="shared" si="8"/>
        <v>0</v>
      </c>
      <c r="K27" s="10">
        <f t="shared" si="8"/>
        <v>0</v>
      </c>
      <c r="L27" s="10">
        <f t="shared" si="8"/>
        <v>0</v>
      </c>
      <c r="M27" s="10">
        <f t="shared" si="8"/>
        <v>0</v>
      </c>
      <c r="N27" s="10">
        <f t="shared" si="8"/>
        <v>0</v>
      </c>
      <c r="O27" s="10">
        <f t="shared" si="8"/>
        <v>0</v>
      </c>
      <c r="P27" s="10">
        <f>SUM(D27:O27)</f>
        <v>-137277</v>
      </c>
    </row>
    <row r="28" spans="1:17">
      <c r="A28" s="13"/>
      <c r="B28" s="12" t="s">
        <v>33</v>
      </c>
      <c r="C28" s="13"/>
      <c r="D28" s="13"/>
      <c r="E28" s="100"/>
      <c r="F28" s="100"/>
      <c r="G28" s="100"/>
      <c r="H28" s="100"/>
      <c r="I28" s="108"/>
      <c r="J28" s="108"/>
      <c r="K28" s="100"/>
      <c r="L28" s="100"/>
      <c r="M28" s="100"/>
      <c r="N28" s="100"/>
      <c r="O28" s="100"/>
      <c r="P28" s="64"/>
    </row>
    <row r="29" spans="1:17">
      <c r="A29" s="13"/>
      <c r="B29" s="12"/>
      <c r="C29" s="13"/>
      <c r="D29" s="13"/>
      <c r="E29" s="100"/>
      <c r="F29" s="100"/>
      <c r="G29" s="100"/>
      <c r="H29" s="100"/>
      <c r="I29" s="108"/>
      <c r="J29" s="108"/>
      <c r="K29" s="100"/>
      <c r="L29" s="100"/>
      <c r="M29" s="100"/>
      <c r="N29" s="100"/>
      <c r="O29" s="100"/>
      <c r="P29" s="64"/>
    </row>
    <row r="30" spans="1:17">
      <c r="A30" s="12"/>
      <c r="B30" s="12"/>
      <c r="C30" s="13"/>
      <c r="D30" s="10"/>
      <c r="E30" s="100"/>
      <c r="F30" s="100"/>
      <c r="G30" s="100"/>
      <c r="H30" s="100"/>
      <c r="I30" s="100"/>
      <c r="J30" s="10"/>
      <c r="K30" s="100"/>
      <c r="L30" s="100"/>
      <c r="M30" s="100"/>
      <c r="N30" s="100"/>
      <c r="O30" s="100"/>
      <c r="P30" s="10"/>
    </row>
    <row r="31" spans="1:17">
      <c r="A31" s="109"/>
      <c r="B31" s="110"/>
      <c r="C31" s="32"/>
      <c r="D31" s="25"/>
      <c r="E31" s="111"/>
      <c r="F31" s="96"/>
      <c r="G31" s="96"/>
      <c r="H31" s="96"/>
      <c r="I31" s="100"/>
      <c r="J31" s="11"/>
      <c r="K31" s="100"/>
      <c r="L31" s="100"/>
      <c r="M31" s="100"/>
      <c r="N31" s="100"/>
      <c r="O31" s="100"/>
      <c r="P31" s="64"/>
    </row>
    <row r="32" spans="1:17" ht="12.75" customHeight="1">
      <c r="A32" s="12"/>
      <c r="B32" s="12"/>
      <c r="C32" s="13"/>
      <c r="D32" s="13"/>
      <c r="E32" s="112"/>
      <c r="F32" s="100"/>
      <c r="G32" s="100"/>
      <c r="H32" s="100"/>
      <c r="I32" s="100"/>
      <c r="J32" s="113"/>
      <c r="K32" s="100"/>
      <c r="L32" s="100"/>
      <c r="M32" s="100"/>
      <c r="N32" s="100"/>
      <c r="O32" s="100"/>
      <c r="P32" s="10"/>
    </row>
    <row r="33" spans="1:20">
      <c r="A33" s="7" t="s">
        <v>72</v>
      </c>
      <c r="B33" s="60"/>
      <c r="C33" s="6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14"/>
    </row>
    <row r="34" spans="1:20" ht="27" customHeight="1">
      <c r="A34" s="137" t="s">
        <v>73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R34" s="63"/>
      <c r="S34" s="63"/>
      <c r="T34" s="63"/>
    </row>
    <row r="35" spans="1:20" ht="14.25" customHeight="1">
      <c r="A35" s="25"/>
      <c r="B35" s="25"/>
      <c r="C35" s="2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64"/>
      <c r="R35" s="63"/>
      <c r="S35" s="63"/>
      <c r="T35" s="63"/>
    </row>
    <row r="36" spans="1:20" ht="11.25" customHeight="1">
      <c r="A36" s="32"/>
      <c r="B36" s="32"/>
      <c r="C36" s="32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3"/>
    </row>
    <row r="37" spans="1:20" ht="12.75" customHeight="1">
      <c r="A37" s="109"/>
      <c r="B37" s="25"/>
      <c r="C37" s="2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64"/>
    </row>
    <row r="38" spans="1:20" s="59" customFormat="1" ht="12.75" customHeight="1" outlineLevel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</row>
    <row r="39" spans="1:20" ht="12.75" customHeight="1" outlineLevel="1">
      <c r="A39" s="65" t="s">
        <v>131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20" ht="12.75" customHeight="1" outlineLevel="1">
      <c r="A40" s="12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20" ht="12.75" customHeight="1" outlineLevel="1">
      <c r="A41" s="35"/>
      <c r="B41" s="13"/>
      <c r="C41" s="13"/>
      <c r="D41" s="13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1:20" ht="12.75" customHeight="1" outlineLevel="1">
      <c r="A42" s="14" t="s">
        <v>34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20" ht="12.75" customHeight="1" outlineLevel="1">
      <c r="A43" s="13" t="s">
        <v>84</v>
      </c>
      <c r="B43" s="13"/>
      <c r="C43" s="13"/>
      <c r="D43" s="68">
        <v>41275</v>
      </c>
      <c r="E43" s="68">
        <v>41306</v>
      </c>
      <c r="F43" s="68">
        <v>41334</v>
      </c>
      <c r="G43" s="68">
        <v>41365</v>
      </c>
      <c r="H43" s="68">
        <v>41395</v>
      </c>
      <c r="I43" s="68">
        <v>41426</v>
      </c>
      <c r="J43" s="33">
        <v>41091</v>
      </c>
      <c r="K43" s="33">
        <v>41122</v>
      </c>
      <c r="L43" s="33">
        <v>41153</v>
      </c>
      <c r="M43" s="33">
        <v>41183</v>
      </c>
      <c r="N43" s="33">
        <v>41214</v>
      </c>
      <c r="O43" s="118">
        <v>41244</v>
      </c>
      <c r="P43" s="34" t="s">
        <v>17</v>
      </c>
    </row>
    <row r="44" spans="1:20" ht="12.75" customHeight="1" outlineLevel="1">
      <c r="A44" s="35" t="s">
        <v>97</v>
      </c>
      <c r="B44" s="13"/>
      <c r="C44" s="13"/>
      <c r="D44" s="133">
        <v>1105</v>
      </c>
      <c r="E44" s="133">
        <v>908</v>
      </c>
      <c r="F44" s="133">
        <v>774</v>
      </c>
      <c r="G44" s="133">
        <v>547</v>
      </c>
      <c r="H44" s="133">
        <v>327</v>
      </c>
      <c r="I44" s="133">
        <v>142</v>
      </c>
      <c r="J44" s="117">
        <v>35</v>
      </c>
      <c r="K44" s="117">
        <v>34</v>
      </c>
      <c r="L44" s="117">
        <v>185</v>
      </c>
      <c r="M44" s="117">
        <v>548</v>
      </c>
      <c r="N44" s="117">
        <v>882</v>
      </c>
      <c r="O44" s="119">
        <v>1168</v>
      </c>
      <c r="P44" s="117">
        <f>SUM(D44:O44)</f>
        <v>6655</v>
      </c>
    </row>
    <row r="45" spans="1:20" ht="12.75" customHeight="1" outlineLevel="1">
      <c r="A45" s="13" t="s">
        <v>35</v>
      </c>
      <c r="B45" s="13"/>
      <c r="C45" s="13"/>
      <c r="D45" s="133">
        <v>1105</v>
      </c>
      <c r="E45" s="133">
        <v>908</v>
      </c>
      <c r="F45" s="133">
        <v>774</v>
      </c>
      <c r="G45" s="133">
        <v>547</v>
      </c>
      <c r="H45" s="133">
        <v>327</v>
      </c>
      <c r="I45" s="133">
        <v>142</v>
      </c>
      <c r="J45" s="120">
        <v>20</v>
      </c>
      <c r="K45" s="120">
        <v>14</v>
      </c>
      <c r="L45" s="120">
        <v>68</v>
      </c>
      <c r="M45" s="117">
        <v>548</v>
      </c>
      <c r="N45" s="117">
        <v>882</v>
      </c>
      <c r="O45" s="119">
        <v>1168</v>
      </c>
      <c r="P45" s="117">
        <f>SUM(D45:O45)</f>
        <v>6503</v>
      </c>
    </row>
    <row r="46" spans="1:20" ht="12.75" customHeight="1" outlineLevel="1">
      <c r="A46" s="12" t="s">
        <v>104</v>
      </c>
      <c r="B46" s="13"/>
      <c r="C46" s="13"/>
      <c r="D46" s="134">
        <f>D44-D45</f>
        <v>0</v>
      </c>
      <c r="E46" s="134">
        <f>E44-E45</f>
        <v>0</v>
      </c>
      <c r="F46" s="134">
        <f>F44-F45</f>
        <v>0</v>
      </c>
      <c r="G46" s="134">
        <f>G44-G45</f>
        <v>0</v>
      </c>
      <c r="H46" s="134">
        <f t="shared" ref="H46:O46" si="9">H44-H45</f>
        <v>0</v>
      </c>
      <c r="I46" s="134">
        <f t="shared" si="9"/>
        <v>0</v>
      </c>
      <c r="J46" s="122">
        <f t="shared" si="9"/>
        <v>15</v>
      </c>
      <c r="K46" s="122">
        <f t="shared" si="9"/>
        <v>20</v>
      </c>
      <c r="L46" s="122">
        <f t="shared" si="9"/>
        <v>117</v>
      </c>
      <c r="M46" s="122">
        <f t="shared" si="9"/>
        <v>0</v>
      </c>
      <c r="N46" s="122">
        <f t="shared" si="9"/>
        <v>0</v>
      </c>
      <c r="O46" s="121">
        <f t="shared" si="9"/>
        <v>0</v>
      </c>
      <c r="P46" s="122">
        <f>SUM(D46:O46)</f>
        <v>152</v>
      </c>
    </row>
    <row r="47" spans="1:20" ht="12.75" customHeight="1" outlineLevel="1">
      <c r="A47" s="12" t="s">
        <v>84</v>
      </c>
      <c r="B47" s="34"/>
      <c r="C47" s="15" t="s">
        <v>36</v>
      </c>
      <c r="D47" s="69"/>
      <c r="E47" s="69"/>
      <c r="F47" s="69"/>
      <c r="G47" s="69"/>
      <c r="H47" s="69"/>
      <c r="I47" s="69"/>
      <c r="J47" s="13"/>
      <c r="K47" s="13"/>
      <c r="L47" s="13"/>
      <c r="M47" s="13"/>
      <c r="N47" s="13"/>
      <c r="O47" s="32"/>
      <c r="P47" s="13"/>
    </row>
    <row r="48" spans="1:20" ht="12.75" customHeight="1" outlineLevel="1">
      <c r="A48" s="13" t="s">
        <v>37</v>
      </c>
      <c r="B48" s="13"/>
      <c r="C48" s="34" t="s">
        <v>85</v>
      </c>
      <c r="D48" s="70">
        <v>0.1066</v>
      </c>
      <c r="E48" s="70">
        <v>0.1066</v>
      </c>
      <c r="F48" s="70">
        <v>0.1066</v>
      </c>
      <c r="G48" s="70">
        <v>9.6500000000000002E-2</v>
      </c>
      <c r="H48" s="70">
        <v>9.6500000000000002E-2</v>
      </c>
      <c r="I48" s="70">
        <v>9.6500000000000002E-2</v>
      </c>
      <c r="J48" s="37">
        <v>0</v>
      </c>
      <c r="K48" s="37">
        <v>0</v>
      </c>
      <c r="L48" s="37">
        <v>0</v>
      </c>
      <c r="M48" s="37">
        <v>9.6500000000000002E-2</v>
      </c>
      <c r="N48" s="37">
        <v>9.6500000000000002E-2</v>
      </c>
      <c r="O48" s="123">
        <v>0.1066</v>
      </c>
      <c r="P48" s="13"/>
    </row>
    <row r="49" spans="1:16" ht="12.75" customHeight="1" outlineLevel="1">
      <c r="A49" s="13" t="s">
        <v>38</v>
      </c>
      <c r="B49" s="13"/>
      <c r="C49" s="34" t="s">
        <v>85</v>
      </c>
      <c r="D49" s="70">
        <v>0.25690000000000002</v>
      </c>
      <c r="E49" s="70">
        <v>0.25690000000000002</v>
      </c>
      <c r="F49" s="70">
        <v>0.25690000000000002</v>
      </c>
      <c r="G49" s="70">
        <v>0.23019999999999999</v>
      </c>
      <c r="H49" s="70">
        <v>0.23019999999999999</v>
      </c>
      <c r="I49" s="70">
        <v>0.23019999999999999</v>
      </c>
      <c r="J49" s="37">
        <v>0</v>
      </c>
      <c r="K49" s="37">
        <v>0</v>
      </c>
      <c r="L49" s="37">
        <v>0</v>
      </c>
      <c r="M49" s="37">
        <v>0.23019999999999999</v>
      </c>
      <c r="N49" s="37">
        <v>0.23019999999999999</v>
      </c>
      <c r="O49" s="123">
        <v>0.25690000000000002</v>
      </c>
      <c r="P49" s="13"/>
    </row>
    <row r="50" spans="1:16" ht="12.75" customHeight="1" outlineLevel="1">
      <c r="A50" s="13" t="s">
        <v>39</v>
      </c>
      <c r="B50" s="13"/>
      <c r="C50" s="34" t="s">
        <v>85</v>
      </c>
      <c r="D50" s="70">
        <v>0.43290000000000001</v>
      </c>
      <c r="E50" s="70">
        <v>0.43290000000000001</v>
      </c>
      <c r="F50" s="70">
        <v>0.43290000000000001</v>
      </c>
      <c r="G50" s="70">
        <v>0.35120000000000001</v>
      </c>
      <c r="H50" s="70">
        <v>0.35120000000000001</v>
      </c>
      <c r="I50" s="70">
        <v>0.35120000000000001</v>
      </c>
      <c r="J50" s="37">
        <v>0</v>
      </c>
      <c r="K50" s="37">
        <v>0</v>
      </c>
      <c r="L50" s="37">
        <v>0</v>
      </c>
      <c r="M50" s="37">
        <v>0.35120000000000001</v>
      </c>
      <c r="N50" s="37">
        <v>0.35120000000000001</v>
      </c>
      <c r="O50" s="123">
        <v>0.43290000000000001</v>
      </c>
      <c r="P50" s="13"/>
    </row>
    <row r="51" spans="1:16" ht="12.75" customHeight="1" outlineLevel="1">
      <c r="A51" s="13" t="s">
        <v>84</v>
      </c>
      <c r="B51" s="38"/>
      <c r="C51" s="13"/>
      <c r="D51" s="69"/>
      <c r="E51" s="69"/>
      <c r="F51" s="69"/>
      <c r="G51" s="69"/>
      <c r="H51" s="69"/>
      <c r="I51" s="69"/>
      <c r="J51" s="13"/>
      <c r="K51" s="13"/>
      <c r="L51" s="13"/>
      <c r="M51" s="13"/>
      <c r="N51" s="13"/>
      <c r="O51" s="32"/>
      <c r="P51" s="13"/>
    </row>
    <row r="52" spans="1:16" ht="12.75" customHeight="1" outlineLevel="1">
      <c r="A52" s="14" t="s">
        <v>40</v>
      </c>
      <c r="B52" s="38"/>
      <c r="C52" s="38"/>
      <c r="D52" s="69"/>
      <c r="E52" s="69"/>
      <c r="F52" s="69"/>
      <c r="G52" s="69"/>
      <c r="H52" s="69"/>
      <c r="I52" s="69"/>
      <c r="J52" s="13"/>
      <c r="K52" s="13"/>
      <c r="L52" s="13"/>
      <c r="M52" s="13"/>
      <c r="N52" s="13"/>
      <c r="O52" s="32"/>
      <c r="P52" s="13"/>
    </row>
    <row r="53" spans="1:16" ht="12.75" customHeight="1" outlineLevel="1">
      <c r="A53" s="13" t="s">
        <v>37</v>
      </c>
      <c r="B53" s="13"/>
      <c r="C53" s="13"/>
      <c r="D53" s="71">
        <f>ROUND(D$46*D48*D60,0)</f>
        <v>0</v>
      </c>
      <c r="E53" s="71">
        <f>ROUND(E$46*E48*E60,0)</f>
        <v>0</v>
      </c>
      <c r="F53" s="71">
        <f>ROUND(F$46*F48*F60,0)</f>
        <v>0</v>
      </c>
      <c r="G53" s="71">
        <f t="shared" ref="G53:O55" si="10">ROUND(G$46*G48*G60,0)</f>
        <v>0</v>
      </c>
      <c r="H53" s="71">
        <f t="shared" si="10"/>
        <v>0</v>
      </c>
      <c r="I53" s="71">
        <f t="shared" si="10"/>
        <v>0</v>
      </c>
      <c r="J53" s="18">
        <f t="shared" si="10"/>
        <v>0</v>
      </c>
      <c r="K53" s="18">
        <f t="shared" si="10"/>
        <v>0</v>
      </c>
      <c r="L53" s="18">
        <f t="shared" si="10"/>
        <v>0</v>
      </c>
      <c r="M53" s="18">
        <f t="shared" si="10"/>
        <v>0</v>
      </c>
      <c r="N53" s="18">
        <f t="shared" si="10"/>
        <v>0</v>
      </c>
      <c r="O53" s="17">
        <f t="shared" si="10"/>
        <v>0</v>
      </c>
      <c r="P53" s="18">
        <f>SUM(D53:O53)</f>
        <v>0</v>
      </c>
    </row>
    <row r="54" spans="1:16" ht="12.75" customHeight="1" outlineLevel="1">
      <c r="A54" s="13" t="s">
        <v>38</v>
      </c>
      <c r="B54" s="13"/>
      <c r="C54" s="13"/>
      <c r="D54" s="71">
        <f t="shared" ref="D54:O55" si="11">ROUND(D$46*D49*D61,0)</f>
        <v>0</v>
      </c>
      <c r="E54" s="71">
        <f t="shared" si="11"/>
        <v>0</v>
      </c>
      <c r="F54" s="71">
        <f t="shared" si="11"/>
        <v>0</v>
      </c>
      <c r="G54" s="71">
        <f t="shared" si="11"/>
        <v>0</v>
      </c>
      <c r="H54" s="71">
        <f t="shared" si="11"/>
        <v>0</v>
      </c>
      <c r="I54" s="71">
        <f t="shared" si="11"/>
        <v>0</v>
      </c>
      <c r="J54" s="18">
        <f t="shared" si="11"/>
        <v>0</v>
      </c>
      <c r="K54" s="18">
        <f t="shared" si="11"/>
        <v>0</v>
      </c>
      <c r="L54" s="18">
        <f t="shared" si="10"/>
        <v>0</v>
      </c>
      <c r="M54" s="18">
        <f t="shared" si="11"/>
        <v>0</v>
      </c>
      <c r="N54" s="18">
        <f t="shared" si="11"/>
        <v>0</v>
      </c>
      <c r="O54" s="17">
        <f t="shared" si="11"/>
        <v>0</v>
      </c>
      <c r="P54" s="18">
        <f>SUM(D54:O54)</f>
        <v>0</v>
      </c>
    </row>
    <row r="55" spans="1:16" ht="12.75" customHeight="1" outlineLevel="1">
      <c r="A55" s="13" t="s">
        <v>39</v>
      </c>
      <c r="B55" s="13"/>
      <c r="C55" s="13"/>
      <c r="D55" s="71">
        <f t="shared" si="11"/>
        <v>0</v>
      </c>
      <c r="E55" s="71">
        <f t="shared" si="11"/>
        <v>0</v>
      </c>
      <c r="F55" s="71">
        <f t="shared" si="11"/>
        <v>0</v>
      </c>
      <c r="G55" s="71">
        <f t="shared" si="11"/>
        <v>0</v>
      </c>
      <c r="H55" s="71">
        <f t="shared" si="11"/>
        <v>0</v>
      </c>
      <c r="I55" s="71">
        <f t="shared" si="11"/>
        <v>0</v>
      </c>
      <c r="J55" s="18">
        <f t="shared" si="11"/>
        <v>0</v>
      </c>
      <c r="K55" s="18">
        <f t="shared" si="11"/>
        <v>0</v>
      </c>
      <c r="L55" s="18">
        <f t="shared" si="10"/>
        <v>0</v>
      </c>
      <c r="M55" s="18">
        <f t="shared" si="11"/>
        <v>0</v>
      </c>
      <c r="N55" s="18">
        <f t="shared" si="11"/>
        <v>0</v>
      </c>
      <c r="O55" s="17">
        <f t="shared" si="11"/>
        <v>0</v>
      </c>
      <c r="P55" s="18">
        <f>SUM(D55:O55)</f>
        <v>0</v>
      </c>
    </row>
    <row r="56" spans="1:16" ht="12.75" customHeight="1" outlineLevel="1">
      <c r="A56" s="13" t="s">
        <v>41</v>
      </c>
      <c r="B56" s="13"/>
      <c r="C56" s="13"/>
      <c r="D56" s="72">
        <f>SUM(D53:D55)</f>
        <v>0</v>
      </c>
      <c r="E56" s="72">
        <f>SUM(E53:E55)</f>
        <v>0</v>
      </c>
      <c r="F56" s="72">
        <f>SUM(F53:F55)</f>
        <v>0</v>
      </c>
      <c r="G56" s="72">
        <f t="shared" ref="G56:P56" si="12">SUM(G53:G55)</f>
        <v>0</v>
      </c>
      <c r="H56" s="72">
        <f t="shared" si="12"/>
        <v>0</v>
      </c>
      <c r="I56" s="72">
        <f t="shared" si="12"/>
        <v>0</v>
      </c>
      <c r="J56" s="39">
        <f t="shared" si="12"/>
        <v>0</v>
      </c>
      <c r="K56" s="39">
        <f t="shared" si="12"/>
        <v>0</v>
      </c>
      <c r="L56" s="39">
        <f t="shared" si="12"/>
        <v>0</v>
      </c>
      <c r="M56" s="39">
        <f t="shared" si="12"/>
        <v>0</v>
      </c>
      <c r="N56" s="39">
        <f t="shared" si="12"/>
        <v>0</v>
      </c>
      <c r="O56" s="124">
        <f t="shared" si="12"/>
        <v>0</v>
      </c>
      <c r="P56" s="39">
        <f t="shared" si="12"/>
        <v>0</v>
      </c>
    </row>
    <row r="57" spans="1:16" ht="12.75" customHeight="1" outlineLevel="1">
      <c r="A57" s="13" t="s">
        <v>84</v>
      </c>
      <c r="B57" s="13"/>
      <c r="C57" s="13"/>
      <c r="D57" s="73"/>
      <c r="E57" s="73"/>
      <c r="F57" s="73"/>
      <c r="G57" s="73"/>
      <c r="H57" s="73"/>
      <c r="I57" s="73"/>
      <c r="J57" s="40"/>
      <c r="K57" s="40"/>
      <c r="L57" s="40"/>
      <c r="M57" s="40"/>
      <c r="N57" s="40"/>
      <c r="O57" s="125"/>
      <c r="P57" s="40"/>
    </row>
    <row r="58" spans="1:16" ht="12.75" customHeight="1" outlineLevel="1">
      <c r="A58" s="12" t="s">
        <v>86</v>
      </c>
      <c r="B58" s="13"/>
      <c r="C58" s="13"/>
      <c r="D58" s="69"/>
      <c r="E58" s="69"/>
      <c r="F58" s="69"/>
      <c r="G58" s="69"/>
      <c r="H58" s="69"/>
      <c r="I58" s="69"/>
      <c r="J58" s="13"/>
      <c r="K58" s="13"/>
      <c r="L58" s="13"/>
      <c r="M58" s="13"/>
      <c r="N58" s="13"/>
      <c r="O58" s="32"/>
      <c r="P58" s="13"/>
    </row>
    <row r="59" spans="1:16" ht="12.75" customHeight="1" outlineLevel="1">
      <c r="A59" s="12" t="s">
        <v>84</v>
      </c>
      <c r="B59" s="13"/>
      <c r="C59" s="13" t="s">
        <v>45</v>
      </c>
      <c r="D59" s="67">
        <v>40179</v>
      </c>
      <c r="E59" s="67">
        <v>40210</v>
      </c>
      <c r="F59" s="67">
        <v>40238</v>
      </c>
      <c r="G59" s="67">
        <v>40269</v>
      </c>
      <c r="H59" s="67">
        <v>40299</v>
      </c>
      <c r="I59" s="67">
        <v>40330</v>
      </c>
      <c r="J59" s="41">
        <v>40360</v>
      </c>
      <c r="K59" s="41">
        <v>40391</v>
      </c>
      <c r="L59" s="41">
        <v>40422</v>
      </c>
      <c r="M59" s="41">
        <v>40452</v>
      </c>
      <c r="N59" s="41">
        <v>40483</v>
      </c>
      <c r="O59" s="126">
        <v>40513</v>
      </c>
      <c r="P59" s="42" t="s">
        <v>56</v>
      </c>
    </row>
    <row r="60" spans="1:16" ht="12.75" customHeight="1" outlineLevel="1">
      <c r="A60" s="13" t="s">
        <v>46</v>
      </c>
      <c r="B60" s="43"/>
      <c r="C60" s="43" t="s">
        <v>47</v>
      </c>
      <c r="D60" s="71">
        <v>132550</v>
      </c>
      <c r="E60" s="71">
        <v>132481</v>
      </c>
      <c r="F60" s="71">
        <v>132452</v>
      </c>
      <c r="G60" s="71">
        <v>132351</v>
      </c>
      <c r="H60" s="71">
        <v>132227</v>
      </c>
      <c r="I60" s="71">
        <v>132132</v>
      </c>
      <c r="J60" s="18">
        <v>132233</v>
      </c>
      <c r="K60" s="18">
        <v>132638</v>
      </c>
      <c r="L60" s="18">
        <v>132775</v>
      </c>
      <c r="M60" s="18">
        <v>132984</v>
      </c>
      <c r="N60" s="18">
        <v>133302</v>
      </c>
      <c r="O60" s="17">
        <v>133761</v>
      </c>
      <c r="P60" s="18">
        <f>SUM(D60:O60)</f>
        <v>1591886</v>
      </c>
    </row>
    <row r="61" spans="1:16" ht="12.75" customHeight="1" outlineLevel="1">
      <c r="A61" s="13" t="s">
        <v>48</v>
      </c>
      <c r="B61" s="43"/>
      <c r="C61" s="43" t="s">
        <v>49</v>
      </c>
      <c r="D61" s="71">
        <v>11894</v>
      </c>
      <c r="E61" s="71">
        <v>11896</v>
      </c>
      <c r="F61" s="71">
        <v>11894</v>
      </c>
      <c r="G61" s="71">
        <v>11927</v>
      </c>
      <c r="H61" s="71">
        <v>11895</v>
      </c>
      <c r="I61" s="71">
        <v>11899</v>
      </c>
      <c r="J61" s="18">
        <v>11900</v>
      </c>
      <c r="K61" s="18">
        <v>11900</v>
      </c>
      <c r="L61" s="18">
        <v>11901</v>
      </c>
      <c r="M61" s="18">
        <v>11881</v>
      </c>
      <c r="N61" s="18">
        <v>11924</v>
      </c>
      <c r="O61" s="17">
        <v>11965</v>
      </c>
      <c r="P61" s="18">
        <f>SUM(D61:O61)</f>
        <v>142876</v>
      </c>
    </row>
    <row r="62" spans="1:16" ht="12.75" customHeight="1" outlineLevel="1">
      <c r="A62" s="13" t="s">
        <v>50</v>
      </c>
      <c r="B62" s="43"/>
      <c r="C62" s="43" t="s">
        <v>51</v>
      </c>
      <c r="D62" s="71">
        <v>88</v>
      </c>
      <c r="E62" s="71">
        <v>85</v>
      </c>
      <c r="F62" s="71">
        <v>83</v>
      </c>
      <c r="G62" s="71">
        <v>85</v>
      </c>
      <c r="H62" s="71">
        <v>83</v>
      </c>
      <c r="I62" s="71">
        <v>85</v>
      </c>
      <c r="J62" s="18">
        <v>84</v>
      </c>
      <c r="K62" s="18">
        <v>84</v>
      </c>
      <c r="L62" s="18">
        <v>85</v>
      </c>
      <c r="M62" s="18">
        <v>84</v>
      </c>
      <c r="N62" s="18">
        <v>84</v>
      </c>
      <c r="O62" s="17">
        <v>83</v>
      </c>
      <c r="P62" s="18">
        <f>SUM(D62:O62)</f>
        <v>1013</v>
      </c>
    </row>
    <row r="63" spans="1:16" ht="12.75" customHeight="1" outlineLevel="1">
      <c r="A63" s="13" t="s">
        <v>52</v>
      </c>
      <c r="B63" s="43"/>
      <c r="C63" s="43" t="s">
        <v>53</v>
      </c>
      <c r="D63" s="71">
        <v>26</v>
      </c>
      <c r="E63" s="71">
        <v>27</v>
      </c>
      <c r="F63" s="71">
        <v>27</v>
      </c>
      <c r="G63" s="71">
        <v>27</v>
      </c>
      <c r="H63" s="71">
        <v>27</v>
      </c>
      <c r="I63" s="71">
        <v>27</v>
      </c>
      <c r="J63" s="18">
        <v>27</v>
      </c>
      <c r="K63" s="18">
        <v>27</v>
      </c>
      <c r="L63" s="18">
        <v>27</v>
      </c>
      <c r="M63" s="18">
        <v>27</v>
      </c>
      <c r="N63" s="18">
        <v>28</v>
      </c>
      <c r="O63" s="17">
        <v>28</v>
      </c>
      <c r="P63" s="18">
        <f>SUM(D63:O63)</f>
        <v>325</v>
      </c>
    </row>
    <row r="64" spans="1:16" ht="12.75" customHeight="1" outlineLevel="1">
      <c r="A64" s="13" t="s">
        <v>43</v>
      </c>
      <c r="B64" s="13"/>
      <c r="C64" s="44"/>
      <c r="D64" s="74">
        <f>SUM(D60:D63)</f>
        <v>144558</v>
      </c>
      <c r="E64" s="74">
        <f>SUM(E60:E63)</f>
        <v>144489</v>
      </c>
      <c r="F64" s="74">
        <f>SUM(F60:F63)</f>
        <v>144456</v>
      </c>
      <c r="G64" s="74">
        <f>SUM(G60:G63)</f>
        <v>144390</v>
      </c>
      <c r="H64" s="74">
        <f t="shared" ref="H64:P64" si="13">SUM(H60:H63)</f>
        <v>144232</v>
      </c>
      <c r="I64" s="74">
        <f t="shared" si="13"/>
        <v>144143</v>
      </c>
      <c r="J64" s="20">
        <f t="shared" si="13"/>
        <v>144244</v>
      </c>
      <c r="K64" s="20">
        <f t="shared" si="13"/>
        <v>144649</v>
      </c>
      <c r="L64" s="20">
        <f t="shared" si="13"/>
        <v>144788</v>
      </c>
      <c r="M64" s="20">
        <f t="shared" si="13"/>
        <v>144976</v>
      </c>
      <c r="N64" s="20">
        <f t="shared" si="13"/>
        <v>145338</v>
      </c>
      <c r="O64" s="127">
        <f t="shared" si="13"/>
        <v>145837</v>
      </c>
      <c r="P64" s="20">
        <f t="shared" si="13"/>
        <v>1736100</v>
      </c>
    </row>
    <row r="65" spans="1:16" ht="12.75" customHeight="1" outlineLevel="1">
      <c r="A65" s="13" t="s">
        <v>84</v>
      </c>
      <c r="B65" s="13"/>
      <c r="C65" s="13"/>
      <c r="D65" s="69"/>
      <c r="E65" s="69"/>
      <c r="F65" s="69"/>
      <c r="G65" s="69"/>
      <c r="H65" s="69"/>
      <c r="I65" s="69"/>
      <c r="J65" s="13"/>
      <c r="K65" s="13"/>
      <c r="L65" s="13"/>
      <c r="M65" s="13"/>
      <c r="N65" s="13"/>
      <c r="O65" s="32"/>
      <c r="P65" s="13"/>
    </row>
    <row r="66" spans="1:16" ht="12.75" customHeight="1" outlineLevel="1">
      <c r="A66" s="14" t="s">
        <v>87</v>
      </c>
      <c r="B66" s="13"/>
      <c r="C66" s="13"/>
      <c r="D66" s="40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2.75" customHeight="1" outlineLevel="1">
      <c r="A67" s="45" t="s">
        <v>84</v>
      </c>
      <c r="B67" s="13"/>
      <c r="C67" s="23"/>
      <c r="D67" s="41">
        <v>41061</v>
      </c>
      <c r="E67" s="41">
        <v>41091</v>
      </c>
      <c r="F67" s="41">
        <v>41122</v>
      </c>
      <c r="G67" s="41">
        <v>41153</v>
      </c>
      <c r="H67" s="41">
        <v>41183</v>
      </c>
      <c r="I67" s="41">
        <v>41214</v>
      </c>
      <c r="J67" s="126">
        <v>41244</v>
      </c>
      <c r="K67" s="126">
        <v>41275</v>
      </c>
      <c r="L67" s="126">
        <v>41306</v>
      </c>
      <c r="M67" s="126">
        <v>41334</v>
      </c>
      <c r="N67" s="126">
        <v>41365</v>
      </c>
      <c r="O67" s="126">
        <v>41395</v>
      </c>
      <c r="P67" s="126">
        <v>41426</v>
      </c>
    </row>
    <row r="68" spans="1:16" ht="12.75" customHeight="1" outlineLevel="1">
      <c r="A68" s="46" t="s">
        <v>84</v>
      </c>
      <c r="B68" s="46"/>
      <c r="C68" s="23"/>
      <c r="D68" s="47"/>
      <c r="E68" s="47"/>
      <c r="F68" s="47"/>
      <c r="G68" s="47"/>
      <c r="H68" s="47"/>
      <c r="I68" s="47"/>
      <c r="J68" s="128"/>
      <c r="K68" s="129"/>
      <c r="L68" s="129"/>
      <c r="M68" s="129"/>
      <c r="N68" s="129"/>
      <c r="O68" s="129"/>
      <c r="P68" s="129"/>
    </row>
    <row r="69" spans="1:16" ht="12.75" customHeight="1" outlineLevel="1">
      <c r="A69" s="46" t="s">
        <v>80</v>
      </c>
      <c r="B69" s="46"/>
      <c r="C69" s="23"/>
      <c r="D69" s="62">
        <v>2297148</v>
      </c>
      <c r="E69" s="62">
        <v>1555877</v>
      </c>
      <c r="F69" s="62">
        <v>1578708</v>
      </c>
      <c r="G69" s="62">
        <v>1785642</v>
      </c>
      <c r="H69" s="62"/>
      <c r="I69" s="61"/>
      <c r="J69" s="62"/>
      <c r="K69" s="62"/>
      <c r="L69" s="62"/>
      <c r="M69" s="62"/>
      <c r="N69" s="62"/>
      <c r="O69" s="62"/>
      <c r="P69" s="62"/>
    </row>
    <row r="70" spans="1:16" ht="12.75" customHeight="1" outlineLevel="1">
      <c r="A70" s="23" t="s">
        <v>81</v>
      </c>
      <c r="B70" s="23"/>
      <c r="C70" s="23"/>
      <c r="D70" s="61">
        <v>146339</v>
      </c>
      <c r="E70" s="61">
        <v>146524</v>
      </c>
      <c r="F70" s="61">
        <v>146433</v>
      </c>
      <c r="G70" s="61">
        <v>147360</v>
      </c>
      <c r="H70" s="61">
        <v>1</v>
      </c>
      <c r="I70" s="61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>
        <v>1</v>
      </c>
    </row>
    <row r="71" spans="1:16" ht="12.75" customHeight="1" outlineLevel="1">
      <c r="A71" s="23" t="s">
        <v>82</v>
      </c>
      <c r="B71" s="23"/>
      <c r="C71" s="23"/>
      <c r="D71" s="66">
        <f t="shared" ref="D71:P71" si="14">D69/D70</f>
        <v>15.697442240277711</v>
      </c>
      <c r="E71" s="66">
        <f t="shared" si="14"/>
        <v>10.618581256312959</v>
      </c>
      <c r="F71" s="66">
        <f t="shared" si="14"/>
        <v>10.781094425436889</v>
      </c>
      <c r="G71" s="66">
        <f t="shared" si="14"/>
        <v>12.117548859934853</v>
      </c>
      <c r="H71" s="66">
        <f t="shared" si="14"/>
        <v>0</v>
      </c>
      <c r="I71" s="66">
        <f t="shared" si="14"/>
        <v>0</v>
      </c>
      <c r="J71" s="130">
        <f t="shared" si="14"/>
        <v>0</v>
      </c>
      <c r="K71" s="130">
        <f t="shared" si="14"/>
        <v>0</v>
      </c>
      <c r="L71" s="130">
        <f t="shared" si="14"/>
        <v>0</v>
      </c>
      <c r="M71" s="130">
        <f t="shared" si="14"/>
        <v>0</v>
      </c>
      <c r="N71" s="130">
        <f t="shared" si="14"/>
        <v>0</v>
      </c>
      <c r="O71" s="130">
        <f t="shared" si="14"/>
        <v>0</v>
      </c>
      <c r="P71" s="130">
        <f t="shared" si="14"/>
        <v>0</v>
      </c>
    </row>
    <row r="72" spans="1:16" ht="12.75" customHeight="1" outlineLevel="1">
      <c r="A72" s="23" t="s">
        <v>84</v>
      </c>
      <c r="B72" s="23"/>
      <c r="C72" s="23"/>
      <c r="D72" s="23"/>
      <c r="E72" s="23"/>
      <c r="F72" s="23"/>
      <c r="G72" s="23"/>
      <c r="H72" s="23"/>
      <c r="I72" s="23"/>
      <c r="J72" s="25"/>
      <c r="K72" s="25"/>
      <c r="L72" s="25"/>
      <c r="M72" s="25"/>
      <c r="N72" s="25"/>
      <c r="O72" s="25"/>
      <c r="P72" s="25"/>
    </row>
    <row r="73" spans="1:16" ht="12.75" customHeight="1" outlineLevel="1">
      <c r="A73" s="23" t="s">
        <v>83</v>
      </c>
      <c r="B73" s="23"/>
      <c r="C73" s="23"/>
      <c r="D73" s="64">
        <f t="shared" ref="D73:J73" si="15">ROUND(D71*I64,0)</f>
        <v>2262676</v>
      </c>
      <c r="E73" s="64">
        <f t="shared" si="15"/>
        <v>1531667</v>
      </c>
      <c r="F73" s="64">
        <f t="shared" si="15"/>
        <v>1559475</v>
      </c>
      <c r="G73" s="64">
        <f t="shared" si="15"/>
        <v>1754476</v>
      </c>
      <c r="H73" s="64">
        <f t="shared" si="15"/>
        <v>0</v>
      </c>
      <c r="I73" s="64">
        <f t="shared" si="15"/>
        <v>0</v>
      </c>
      <c r="J73" s="131">
        <f t="shared" si="15"/>
        <v>0</v>
      </c>
      <c r="K73" s="131">
        <f t="shared" ref="K73:P73" si="16">ROUND(K71*D64,0)</f>
        <v>0</v>
      </c>
      <c r="L73" s="131">
        <f t="shared" si="16"/>
        <v>0</v>
      </c>
      <c r="M73" s="131">
        <f t="shared" si="16"/>
        <v>0</v>
      </c>
      <c r="N73" s="131">
        <f t="shared" si="16"/>
        <v>0</v>
      </c>
      <c r="O73" s="131">
        <f t="shared" si="16"/>
        <v>0</v>
      </c>
      <c r="P73" s="131">
        <f t="shared" si="16"/>
        <v>0</v>
      </c>
    </row>
    <row r="74" spans="1:16" s="132" customFormat="1"/>
    <row r="75" spans="1:16">
      <c r="A75" s="65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</row>
    <row r="76" spans="1:1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</sheetData>
  <customSheetViews>
    <customSheetView guid="{0FD22FF2-1019-47D8-B258-1BB68232F092}" showPageBreaks="1" fitToPage="1" printArea="1" hiddenRows="1" topLeftCell="L100">
      <pane xSplit="5.0714285714285712" topLeftCell="Q1" activePane="topRight"/>
      <selection pane="topRight" activeCell="R1" sqref="R1:V120"/>
      <pageMargins left="0.17" right="0.18" top="0.34" bottom="0.37" header="0.5" footer="0.2"/>
      <printOptions horizontalCentered="1" verticalCentered="1"/>
      <pageSetup scale="77" orientation="portrait" r:id="rId1"/>
      <headerFooter alignWithMargins="0">
        <oddFooter>&amp;Cfile: &amp;F / &amp;A</oddFooter>
      </headerFooter>
    </customSheetView>
    <customSheetView guid="{D4943E0B-60C6-4C0B-BD3A-F3B96E2421DB}" showPageBreaks="1" printArea="1" hiddenRows="1" topLeftCell="A25">
      <selection sqref="A1:P120"/>
      <pageMargins left="0.17" right="0.18" top="0.34" bottom="0.37" header="0.5" footer="0.2"/>
      <printOptions horizontalCentered="1" verticalCentered="1"/>
      <pageSetup scale="60" orientation="landscape" r:id="rId2"/>
      <headerFooter alignWithMargins="0">
        <oddFooter>&amp;Cfile: &amp;F / &amp;A</oddFooter>
      </headerFooter>
    </customSheetView>
    <customSheetView guid="{81D22F57-B9CC-4D89-903B-6E009051802B}" showPageBreaks="1" fitToPage="1" printArea="1" hiddenRows="1" topLeftCell="N1">
      <selection activeCell="R1" sqref="R1:V109"/>
      <pageMargins left="0.17" right="0.18" top="0.34" bottom="0.37" header="0.5" footer="0.2"/>
      <printOptions horizontalCentered="1" verticalCentered="1"/>
      <pageSetup scale="80" orientation="portrait" r:id="rId3"/>
      <headerFooter alignWithMargins="0">
        <oddFooter>&amp;Cfile: &amp;F / &amp;A</oddFooter>
      </headerFooter>
    </customSheetView>
    <customSheetView guid="{A6955850-675F-4B7A-99D7-C52DA0B2D2D6}" scale="60" showPageBreaks="1" printArea="1" hiddenRows="1" view="pageBreakPreview">
      <selection activeCell="B79" sqref="B79"/>
      <pageMargins left="0.17" right="0.18" top="0.34" bottom="0.37" header="0.5" footer="0.2"/>
      <printOptions horizontalCentered="1" verticalCentered="1"/>
      <pageSetup scale="60" orientation="landscape" r:id="rId4"/>
      <headerFooter alignWithMargins="0">
        <oddFooter>&amp;Cfile: &amp;F / &amp;A</oddFooter>
      </headerFooter>
    </customSheetView>
  </customSheetViews>
  <mergeCells count="7">
    <mergeCell ref="A34:P34"/>
    <mergeCell ref="A1:P1"/>
    <mergeCell ref="A2:P2"/>
    <mergeCell ref="A3:P3"/>
    <mergeCell ref="A5:P5"/>
    <mergeCell ref="A6:P6"/>
    <mergeCell ref="A4:P4"/>
  </mergeCells>
  <printOptions horizontalCentered="1" verticalCentered="1"/>
  <pageMargins left="0.25" right="0.25" top="1.2" bottom="0.73" header="0.5" footer="0.5"/>
  <pageSetup scale="65" orientation="landscape" r:id="rId5"/>
  <headerFooter scaleWithDoc="0" alignWithMargins="0">
    <oddHeader>&amp;CAvista Corporation Natural Gas Decoupling Mechanism
Washington Jurisdiction
Quarterly Report for 3rd Quarter 2012</oddHeader>
    <oddFooter>&amp;Cfile: &amp;F / &amp;A&amp;RPage &amp;P of &amp;N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81"/>
  <sheetViews>
    <sheetView tabSelected="1" topLeftCell="A64" zoomScaleNormal="100" workbookViewId="0">
      <selection activeCell="L46" sqref="L46"/>
    </sheetView>
  </sheetViews>
  <sheetFormatPr defaultRowHeight="12.75"/>
  <cols>
    <col min="1" max="1" width="11.5703125" style="13" customWidth="1"/>
    <col min="2" max="2" width="49.28515625" style="13" customWidth="1"/>
    <col min="3" max="3" width="11.7109375" style="13" customWidth="1"/>
    <col min="4" max="4" width="13.42578125" style="13" customWidth="1"/>
    <col min="5" max="6" width="1.7109375" style="13" customWidth="1"/>
    <col min="7" max="7" width="9.140625" style="13"/>
    <col min="8" max="8" width="10.85546875" style="13" bestFit="1" customWidth="1"/>
    <col min="9" max="16384" width="9.140625" style="13"/>
  </cols>
  <sheetData>
    <row r="1" spans="1:5">
      <c r="A1" s="138" t="s">
        <v>105</v>
      </c>
      <c r="B1" s="138"/>
      <c r="C1" s="138"/>
      <c r="D1" s="138"/>
      <c r="E1" s="138"/>
    </row>
    <row r="3" spans="1:5">
      <c r="A3" s="32" t="s">
        <v>132</v>
      </c>
      <c r="B3" s="32"/>
      <c r="C3" s="32"/>
      <c r="D3" s="32"/>
    </row>
    <row r="4" spans="1:5">
      <c r="A4" s="32"/>
      <c r="B4" s="32"/>
      <c r="C4" s="32"/>
      <c r="D4" s="32"/>
    </row>
    <row r="5" spans="1:5" ht="27" customHeight="1">
      <c r="A5" s="80" t="s">
        <v>106</v>
      </c>
      <c r="B5" s="81" t="s">
        <v>107</v>
      </c>
      <c r="C5" s="82" t="s">
        <v>108</v>
      </c>
      <c r="D5" s="82" t="s">
        <v>109</v>
      </c>
    </row>
    <row r="6" spans="1:5">
      <c r="A6" s="32"/>
      <c r="B6" s="32"/>
      <c r="C6" s="32"/>
      <c r="D6" s="32"/>
    </row>
    <row r="7" spans="1:5" ht="25.5">
      <c r="A7" s="83" t="s">
        <v>110</v>
      </c>
      <c r="B7" s="84" t="s">
        <v>111</v>
      </c>
      <c r="C7" s="83" t="s">
        <v>112</v>
      </c>
      <c r="D7" s="83" t="s">
        <v>113</v>
      </c>
    </row>
    <row r="8" spans="1:5">
      <c r="A8" s="85" t="s">
        <v>133</v>
      </c>
      <c r="B8" s="86">
        <v>-6676</v>
      </c>
      <c r="C8" s="87">
        <v>47019</v>
      </c>
      <c r="D8" s="86">
        <v>40343</v>
      </c>
    </row>
    <row r="9" spans="1:5">
      <c r="A9" s="85" t="s">
        <v>134</v>
      </c>
      <c r="B9" s="86">
        <v>40343</v>
      </c>
      <c r="C9" s="87">
        <v>35103</v>
      </c>
      <c r="D9" s="86">
        <v>75446</v>
      </c>
    </row>
    <row r="10" spans="1:5">
      <c r="A10" s="85" t="s">
        <v>135</v>
      </c>
      <c r="B10" s="86">
        <v>75446</v>
      </c>
      <c r="C10" s="87">
        <v>61831</v>
      </c>
      <c r="D10" s="86">
        <v>137277</v>
      </c>
    </row>
    <row r="11" spans="1:5">
      <c r="A11" s="88"/>
      <c r="B11" s="89"/>
      <c r="C11" s="90" t="s">
        <v>136</v>
      </c>
      <c r="D11" s="89"/>
    </row>
    <row r="12" spans="1:5">
      <c r="A12" s="91"/>
      <c r="B12" s="92"/>
      <c r="C12" s="93"/>
      <c r="D12" s="92"/>
    </row>
    <row r="14" spans="1:5">
      <c r="A14" s="32" t="s">
        <v>132</v>
      </c>
      <c r="B14" s="32"/>
      <c r="C14" s="32"/>
      <c r="D14" s="32"/>
    </row>
    <row r="15" spans="1:5">
      <c r="A15" s="32"/>
      <c r="B15" s="32"/>
      <c r="C15" s="32"/>
      <c r="D15" s="32"/>
    </row>
    <row r="16" spans="1:5" ht="25.5">
      <c r="A16" s="80" t="s">
        <v>114</v>
      </c>
      <c r="B16" s="81" t="s">
        <v>115</v>
      </c>
      <c r="C16" s="82" t="s">
        <v>108</v>
      </c>
      <c r="D16" s="82" t="s">
        <v>109</v>
      </c>
    </row>
    <row r="17" spans="1:16">
      <c r="A17" s="32"/>
      <c r="B17" s="32"/>
      <c r="C17" s="32"/>
      <c r="D17" s="32"/>
    </row>
    <row r="18" spans="1:16" ht="25.5">
      <c r="A18" s="83" t="s">
        <v>110</v>
      </c>
      <c r="B18" s="84" t="s">
        <v>111</v>
      </c>
      <c r="C18" s="83" t="s">
        <v>112</v>
      </c>
      <c r="D18" s="83" t="s">
        <v>113</v>
      </c>
    </row>
    <row r="19" spans="1:16">
      <c r="A19" s="85" t="s">
        <v>133</v>
      </c>
      <c r="B19" s="86">
        <v>39492.910000000003</v>
      </c>
      <c r="C19" s="87">
        <v>-4780.71</v>
      </c>
      <c r="D19" s="86">
        <v>34712.199999999997</v>
      </c>
      <c r="E19" s="23"/>
    </row>
    <row r="20" spans="1:16">
      <c r="A20" s="85" t="s">
        <v>134</v>
      </c>
      <c r="B20" s="86">
        <v>34712.199999999997</v>
      </c>
      <c r="C20" s="87">
        <v>-4432.3599999999997</v>
      </c>
      <c r="D20" s="86">
        <v>30279.84</v>
      </c>
      <c r="F20" s="23"/>
    </row>
    <row r="21" spans="1:16">
      <c r="A21" s="85" t="s">
        <v>135</v>
      </c>
      <c r="B21" s="86">
        <v>30279.84</v>
      </c>
      <c r="C21" s="87">
        <v>-5203.57</v>
      </c>
      <c r="D21" s="86">
        <v>25076.27</v>
      </c>
    </row>
    <row r="22" spans="1:16">
      <c r="A22" s="88"/>
      <c r="B22" s="89"/>
      <c r="C22" s="90" t="s">
        <v>137</v>
      </c>
      <c r="D22" s="89"/>
      <c r="P22" s="94"/>
    </row>
    <row r="23" spans="1:16">
      <c r="A23" s="91"/>
      <c r="B23" s="92"/>
      <c r="C23" s="93"/>
      <c r="D23" s="92"/>
      <c r="P23" s="94"/>
    </row>
    <row r="25" spans="1:16">
      <c r="A25" s="32" t="s">
        <v>132</v>
      </c>
      <c r="B25" s="32"/>
      <c r="C25" s="32"/>
      <c r="D25" s="32"/>
    </row>
    <row r="26" spans="1:16">
      <c r="A26" s="32"/>
      <c r="B26" s="32"/>
      <c r="C26" s="32"/>
      <c r="D26" s="32"/>
    </row>
    <row r="27" spans="1:16" ht="25.5">
      <c r="A27" s="80" t="s">
        <v>116</v>
      </c>
      <c r="B27" s="81" t="s">
        <v>117</v>
      </c>
      <c r="C27" s="82" t="s">
        <v>108</v>
      </c>
      <c r="D27" s="82" t="s">
        <v>109</v>
      </c>
    </row>
    <row r="28" spans="1:16">
      <c r="A28" s="32"/>
      <c r="B28" s="32"/>
      <c r="C28" s="32"/>
      <c r="D28" s="32"/>
    </row>
    <row r="29" spans="1:16" ht="25.5">
      <c r="A29" s="83" t="s">
        <v>110</v>
      </c>
      <c r="B29" s="84" t="s">
        <v>111</v>
      </c>
      <c r="C29" s="83" t="s">
        <v>112</v>
      </c>
      <c r="D29" s="83" t="s">
        <v>113</v>
      </c>
    </row>
    <row r="30" spans="1:16">
      <c r="A30" s="85" t="s">
        <v>133</v>
      </c>
      <c r="B30" s="86">
        <v>0</v>
      </c>
      <c r="C30" s="87">
        <v>-6676</v>
      </c>
      <c r="D30" s="86">
        <v>-6676</v>
      </c>
    </row>
    <row r="31" spans="1:16">
      <c r="A31" s="85" t="s">
        <v>134</v>
      </c>
      <c r="B31" s="86">
        <v>-6676</v>
      </c>
      <c r="C31" s="87">
        <v>0</v>
      </c>
      <c r="D31" s="86">
        <v>-6676</v>
      </c>
    </row>
    <row r="32" spans="1:16">
      <c r="A32" s="85" t="s">
        <v>135</v>
      </c>
      <c r="B32" s="86">
        <v>-6676</v>
      </c>
      <c r="C32" s="87">
        <v>0</v>
      </c>
      <c r="D32" s="86">
        <v>-6676</v>
      </c>
      <c r="F32" s="23"/>
      <c r="O32" s="46"/>
    </row>
    <row r="33" spans="1:8">
      <c r="A33" s="88"/>
      <c r="B33" s="89"/>
      <c r="C33" s="90" t="s">
        <v>138</v>
      </c>
      <c r="D33" s="89"/>
    </row>
    <row r="34" spans="1:8">
      <c r="A34" s="91"/>
      <c r="B34" s="92"/>
      <c r="C34" s="93"/>
      <c r="D34" s="92"/>
    </row>
    <row r="36" spans="1:8">
      <c r="A36" s="32" t="s">
        <v>132</v>
      </c>
      <c r="B36" s="32"/>
      <c r="C36" s="32"/>
      <c r="D36" s="32"/>
    </row>
    <row r="37" spans="1:8">
      <c r="A37" s="32"/>
      <c r="B37" s="32"/>
      <c r="C37" s="32"/>
      <c r="D37" s="32"/>
    </row>
    <row r="38" spans="1:8" ht="25.5">
      <c r="A38" s="80" t="s">
        <v>118</v>
      </c>
      <c r="B38" s="81" t="s">
        <v>119</v>
      </c>
      <c r="C38" s="82" t="s">
        <v>108</v>
      </c>
      <c r="D38" s="82" t="s">
        <v>109</v>
      </c>
    </row>
    <row r="39" spans="1:8">
      <c r="A39" s="32"/>
      <c r="B39" s="32"/>
      <c r="C39" s="32"/>
      <c r="D39" s="32"/>
    </row>
    <row r="40" spans="1:8" ht="25.5">
      <c r="A40" s="83" t="s">
        <v>110</v>
      </c>
      <c r="B40" s="84" t="s">
        <v>111</v>
      </c>
      <c r="C40" s="83" t="s">
        <v>112</v>
      </c>
      <c r="D40" s="83" t="s">
        <v>113</v>
      </c>
      <c r="H40" s="136" t="s">
        <v>140</v>
      </c>
    </row>
    <row r="41" spans="1:8">
      <c r="A41" s="85" t="s">
        <v>133</v>
      </c>
      <c r="B41" s="86">
        <v>-11485.98</v>
      </c>
      <c r="C41" s="87">
        <v>-12446.800000000001</v>
      </c>
      <c r="D41" s="86">
        <v>-23932.78</v>
      </c>
      <c r="H41" s="135">
        <f>(D8+D19+D30)*-0.35</f>
        <v>-23932.719999999998</v>
      </c>
    </row>
    <row r="42" spans="1:8">
      <c r="A42" s="85" t="s">
        <v>134</v>
      </c>
      <c r="B42" s="86">
        <v>-23932.78</v>
      </c>
      <c r="C42" s="87">
        <v>-10734.72</v>
      </c>
      <c r="D42" s="86">
        <v>-34667.5</v>
      </c>
      <c r="H42" s="135">
        <f t="shared" ref="H42:H43" si="0">(D9+D20+D31)*-0.35</f>
        <v>-34667.443999999996</v>
      </c>
    </row>
    <row r="43" spans="1:8">
      <c r="A43" s="85" t="s">
        <v>135</v>
      </c>
      <c r="B43" s="86">
        <v>-34667.5</v>
      </c>
      <c r="C43" s="87">
        <v>-19819.600000000002</v>
      </c>
      <c r="D43" s="86">
        <v>-54487.1</v>
      </c>
      <c r="H43" s="135">
        <f t="shared" si="0"/>
        <v>-54487.044499999996</v>
      </c>
    </row>
    <row r="44" spans="1:8">
      <c r="A44" s="88"/>
      <c r="B44" s="89"/>
      <c r="C44" s="90" t="s">
        <v>139</v>
      </c>
      <c r="D44" s="89"/>
    </row>
    <row r="46" spans="1:8">
      <c r="A46" s="138" t="s">
        <v>120</v>
      </c>
      <c r="B46" s="138"/>
      <c r="C46" s="138"/>
      <c r="D46" s="138"/>
      <c r="E46" s="138"/>
    </row>
    <row r="48" spans="1:8">
      <c r="A48" s="32" t="s">
        <v>132</v>
      </c>
      <c r="B48" s="32"/>
      <c r="C48" s="32"/>
      <c r="D48" s="32"/>
    </row>
    <row r="49" spans="1:4">
      <c r="A49" s="32"/>
      <c r="B49" s="32"/>
      <c r="C49" s="32"/>
      <c r="D49" s="32"/>
    </row>
    <row r="50" spans="1:4" ht="25.5">
      <c r="A50" s="80" t="s">
        <v>121</v>
      </c>
      <c r="B50" s="81" t="s">
        <v>122</v>
      </c>
      <c r="C50" s="82" t="s">
        <v>108</v>
      </c>
      <c r="D50" s="82" t="s">
        <v>109</v>
      </c>
    </row>
    <row r="51" spans="1:4">
      <c r="A51" s="32"/>
      <c r="B51" s="32"/>
      <c r="C51" s="32"/>
      <c r="D51" s="32"/>
    </row>
    <row r="52" spans="1:4" ht="25.5">
      <c r="A52" s="83" t="s">
        <v>110</v>
      </c>
      <c r="B52" s="84" t="s">
        <v>111</v>
      </c>
      <c r="C52" s="83" t="s">
        <v>112</v>
      </c>
      <c r="D52" s="83" t="s">
        <v>113</v>
      </c>
    </row>
    <row r="53" spans="1:4">
      <c r="A53" s="85" t="s">
        <v>133</v>
      </c>
      <c r="B53" s="86">
        <v>-176648</v>
      </c>
      <c r="C53" s="87">
        <v>-40343</v>
      </c>
      <c r="D53" s="86">
        <v>-216991</v>
      </c>
    </row>
    <row r="54" spans="1:4">
      <c r="A54" s="85" t="s">
        <v>134</v>
      </c>
      <c r="B54" s="86">
        <v>-216991</v>
      </c>
      <c r="C54" s="87">
        <v>-35103</v>
      </c>
      <c r="D54" s="86">
        <v>-252094</v>
      </c>
    </row>
    <row r="55" spans="1:4">
      <c r="A55" s="85" t="s">
        <v>135</v>
      </c>
      <c r="B55" s="86">
        <v>-252094</v>
      </c>
      <c r="C55" s="87">
        <v>-61831</v>
      </c>
      <c r="D55" s="86">
        <v>-313925</v>
      </c>
    </row>
    <row r="56" spans="1:4">
      <c r="A56" s="88"/>
      <c r="B56" s="89"/>
      <c r="C56" s="90" t="s">
        <v>141</v>
      </c>
      <c r="D56" s="89"/>
    </row>
    <row r="59" spans="1:4">
      <c r="A59" s="32" t="s">
        <v>132</v>
      </c>
      <c r="B59" s="32"/>
      <c r="C59" s="32"/>
      <c r="D59" s="32"/>
    </row>
    <row r="60" spans="1:4">
      <c r="A60" s="32"/>
      <c r="B60" s="32"/>
      <c r="C60" s="32"/>
      <c r="D60" s="32"/>
    </row>
    <row r="61" spans="1:4" ht="25.5">
      <c r="A61" s="80" t="s">
        <v>123</v>
      </c>
      <c r="B61" s="81" t="s">
        <v>124</v>
      </c>
      <c r="C61" s="82" t="s">
        <v>108</v>
      </c>
      <c r="D61" s="82" t="s">
        <v>109</v>
      </c>
    </row>
    <row r="62" spans="1:4">
      <c r="A62" s="32"/>
      <c r="B62" s="32"/>
      <c r="C62" s="32"/>
      <c r="D62" s="32"/>
    </row>
    <row r="63" spans="1:4" ht="25.5">
      <c r="A63" s="83" t="s">
        <v>110</v>
      </c>
      <c r="B63" s="84" t="s">
        <v>111</v>
      </c>
      <c r="C63" s="83" t="s">
        <v>112</v>
      </c>
      <c r="D63" s="83" t="s">
        <v>113</v>
      </c>
    </row>
    <row r="64" spans="1:4">
      <c r="A64" s="85" t="s">
        <v>133</v>
      </c>
      <c r="B64" s="86">
        <v>163472</v>
      </c>
      <c r="C64" s="87">
        <v>0</v>
      </c>
      <c r="D64" s="86">
        <v>163472</v>
      </c>
    </row>
    <row r="65" spans="1:4">
      <c r="A65" s="85" t="s">
        <v>134</v>
      </c>
      <c r="B65" s="86">
        <v>163472</v>
      </c>
      <c r="C65" s="87">
        <v>0</v>
      </c>
      <c r="D65" s="86">
        <v>163472</v>
      </c>
    </row>
    <row r="66" spans="1:4">
      <c r="A66" s="85" t="s">
        <v>135</v>
      </c>
      <c r="B66" s="86">
        <v>163472</v>
      </c>
      <c r="C66" s="87">
        <v>0</v>
      </c>
      <c r="D66" s="86">
        <v>163472</v>
      </c>
    </row>
    <row r="67" spans="1:4">
      <c r="A67" s="88"/>
      <c r="B67" s="89"/>
      <c r="C67" s="90" t="s">
        <v>127</v>
      </c>
      <c r="D67" s="89"/>
    </row>
    <row r="70" spans="1:4">
      <c r="A70" s="32" t="s">
        <v>132</v>
      </c>
      <c r="B70" s="32"/>
      <c r="C70" s="32"/>
      <c r="D70" s="32"/>
    </row>
    <row r="71" spans="1:4">
      <c r="A71" s="32"/>
      <c r="B71" s="32"/>
      <c r="C71" s="32"/>
      <c r="D71" s="32"/>
    </row>
    <row r="72" spans="1:4" ht="25.5">
      <c r="A72" s="80" t="s">
        <v>125</v>
      </c>
      <c r="B72" s="81" t="s">
        <v>126</v>
      </c>
      <c r="C72" s="82" t="s">
        <v>108</v>
      </c>
      <c r="D72" s="82" t="s">
        <v>109</v>
      </c>
    </row>
    <row r="73" spans="1:4">
      <c r="A73" s="32"/>
      <c r="B73" s="32"/>
      <c r="C73" s="32"/>
      <c r="D73" s="32"/>
    </row>
    <row r="74" spans="1:4" ht="25.5">
      <c r="A74" s="83" t="s">
        <v>110</v>
      </c>
      <c r="B74" s="84" t="s">
        <v>111</v>
      </c>
      <c r="C74" s="83" t="s">
        <v>112</v>
      </c>
      <c r="D74" s="83" t="s">
        <v>113</v>
      </c>
    </row>
    <row r="75" spans="1:4">
      <c r="A75" s="85" t="s">
        <v>133</v>
      </c>
      <c r="B75" s="86">
        <v>151907.16</v>
      </c>
      <c r="C75" s="87">
        <v>4881.0600000000004</v>
      </c>
      <c r="D75" s="86">
        <v>156788.22</v>
      </c>
    </row>
    <row r="76" spans="1:4">
      <c r="A76" s="85" t="s">
        <v>134</v>
      </c>
      <c r="B76" s="86">
        <v>156788.22</v>
      </c>
      <c r="C76" s="87">
        <v>4520.25</v>
      </c>
      <c r="D76" s="86">
        <v>161308.47</v>
      </c>
    </row>
    <row r="77" spans="1:4">
      <c r="A77" s="85" t="s">
        <v>135</v>
      </c>
      <c r="B77" s="86">
        <v>161308.47</v>
      </c>
      <c r="C77" s="87">
        <v>5278.43</v>
      </c>
      <c r="D77" s="86">
        <v>166586.9</v>
      </c>
    </row>
    <row r="78" spans="1:4">
      <c r="A78" s="88"/>
      <c r="B78" s="89"/>
      <c r="C78" s="90" t="s">
        <v>142</v>
      </c>
      <c r="D78" s="89"/>
    </row>
    <row r="81" spans="1:4" ht="155.25" customHeight="1">
      <c r="A81" s="95"/>
      <c r="B81" s="139"/>
      <c r="C81" s="140"/>
      <c r="D81" s="140"/>
    </row>
  </sheetData>
  <mergeCells count="3">
    <mergeCell ref="A1:E1"/>
    <mergeCell ref="A46:E46"/>
    <mergeCell ref="B81:D81"/>
  </mergeCells>
  <printOptions horizontalCentered="1"/>
  <pageMargins left="0.7" right="0.45" top="1.2" bottom="0.65" header="0.5" footer="0.5"/>
  <pageSetup scale="96" orientation="portrait" r:id="rId1"/>
  <headerFooter scaleWithDoc="0">
    <oddHeader>&amp;CAvista Corporation Natural Gas Decoupling Mechanism
Washington Jurisdiction
Quarterly Report for 3rd Quarter 2012</oddHeader>
    <oddFooter>&amp;Cfile: &amp;F / &amp;A&amp;RPage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5"/>
  </sheetPr>
  <dimension ref="A1:Q86"/>
  <sheetViews>
    <sheetView topLeftCell="D1" zoomScaleNormal="100" workbookViewId="0">
      <selection activeCell="H24" sqref="H24"/>
    </sheetView>
  </sheetViews>
  <sheetFormatPr defaultRowHeight="12.75"/>
  <cols>
    <col min="1" max="1" width="2.85546875" style="13" customWidth="1"/>
    <col min="2" max="2" width="19.5703125" style="13" customWidth="1"/>
    <col min="3" max="3" width="6.42578125" style="13" customWidth="1"/>
    <col min="4" max="4" width="15.28515625" style="13" customWidth="1"/>
    <col min="5" max="5" width="12.85546875" style="13" customWidth="1"/>
    <col min="6" max="6" width="13.140625" style="13" customWidth="1"/>
    <col min="7" max="7" width="12.5703125" style="13" customWidth="1"/>
    <col min="8" max="8" width="12.7109375" style="13" customWidth="1"/>
    <col min="9" max="9" width="12.140625" style="13" customWidth="1"/>
    <col min="10" max="10" width="12.7109375" style="13" customWidth="1"/>
    <col min="11" max="11" width="11.5703125" style="13" customWidth="1"/>
    <col min="12" max="13" width="11.42578125" style="13" customWidth="1"/>
    <col min="14" max="14" width="11.28515625" style="13" customWidth="1"/>
    <col min="15" max="15" width="11.42578125" style="13" customWidth="1"/>
    <col min="16" max="16" width="11.85546875" style="13" customWidth="1"/>
    <col min="17" max="17" width="12.7109375" style="13" customWidth="1"/>
    <col min="18" max="18" width="14" style="13" bestFit="1" customWidth="1"/>
    <col min="19" max="19" width="12.85546875" style="13" bestFit="1" customWidth="1"/>
    <col min="20" max="20" width="14" style="13" bestFit="1" customWidth="1"/>
    <col min="21" max="16384" width="9.140625" style="13"/>
  </cols>
  <sheetData>
    <row r="1" spans="1:17">
      <c r="A1" s="12" t="s">
        <v>54</v>
      </c>
    </row>
    <row r="2" spans="1:17">
      <c r="A2" s="12" t="s">
        <v>55</v>
      </c>
    </row>
    <row r="3" spans="1:17">
      <c r="A3" s="12" t="s">
        <v>88</v>
      </c>
    </row>
    <row r="4" spans="1:17" ht="25.5">
      <c r="A4" s="141" t="s">
        <v>89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7" ht="20.25">
      <c r="A5" s="142" t="s">
        <v>90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</row>
    <row r="6" spans="1:17">
      <c r="A6" s="12"/>
    </row>
    <row r="8" spans="1:17">
      <c r="A8" s="14" t="s">
        <v>18</v>
      </c>
      <c r="D8" s="15" t="s">
        <v>74</v>
      </c>
      <c r="E8" s="14" t="s">
        <v>56</v>
      </c>
      <c r="F8" s="16" t="s">
        <v>11</v>
      </c>
      <c r="G8" s="16" t="s">
        <v>12</v>
      </c>
      <c r="H8" s="16" t="s">
        <v>13</v>
      </c>
      <c r="I8" s="16" t="s">
        <v>14</v>
      </c>
      <c r="J8" s="16" t="s">
        <v>15</v>
      </c>
      <c r="K8" s="16" t="s">
        <v>16</v>
      </c>
      <c r="L8" s="16" t="s">
        <v>5</v>
      </c>
      <c r="M8" s="16" t="s">
        <v>6</v>
      </c>
      <c r="N8" s="16" t="s">
        <v>7</v>
      </c>
      <c r="O8" s="16" t="s">
        <v>8</v>
      </c>
      <c r="P8" s="16" t="s">
        <v>9</v>
      </c>
      <c r="Q8" s="16" t="s">
        <v>10</v>
      </c>
    </row>
    <row r="9" spans="1:17">
      <c r="A9" s="14" t="s">
        <v>57</v>
      </c>
    </row>
    <row r="10" spans="1:17" ht="15">
      <c r="A10" s="13" t="s">
        <v>58</v>
      </c>
      <c r="D10" s="17">
        <v>114318036</v>
      </c>
      <c r="E10" s="18">
        <f>SUM(F10:Q10)</f>
        <v>114318036</v>
      </c>
      <c r="F10" s="75">
        <f>E42</f>
        <v>20975430</v>
      </c>
      <c r="G10" s="75">
        <f t="shared" ref="G10:Q10" si="0">F42</f>
        <v>15686649</v>
      </c>
      <c r="H10" s="75">
        <f t="shared" si="0"/>
        <v>13792342</v>
      </c>
      <c r="I10" s="75">
        <f t="shared" si="0"/>
        <v>12118647</v>
      </c>
      <c r="J10" s="75">
        <f t="shared" si="0"/>
        <v>8026903</v>
      </c>
      <c r="K10" s="75">
        <f t="shared" si="0"/>
        <v>5208692</v>
      </c>
      <c r="L10" s="75">
        <f t="shared" si="0"/>
        <v>3313811</v>
      </c>
      <c r="M10" s="75">
        <f t="shared" si="0"/>
        <v>2388155</v>
      </c>
      <c r="N10" s="75">
        <f t="shared" si="0"/>
        <v>2436473</v>
      </c>
      <c r="O10" s="75">
        <f t="shared" si="0"/>
        <v>3588712</v>
      </c>
      <c r="P10" s="75">
        <f t="shared" si="0"/>
        <v>8096570</v>
      </c>
      <c r="Q10" s="75">
        <f t="shared" si="0"/>
        <v>18685652</v>
      </c>
    </row>
    <row r="11" spans="1:17">
      <c r="A11" s="13" t="s">
        <v>59</v>
      </c>
      <c r="D11" s="17">
        <v>-17350672</v>
      </c>
      <c r="E11" s="18">
        <f>SUM(F11:Q11)</f>
        <v>-90481660</v>
      </c>
      <c r="F11" s="18">
        <f>-E71</f>
        <v>-17350672</v>
      </c>
      <c r="G11" s="18">
        <f t="shared" ref="G11:Q11" si="1">-F71</f>
        <v>-13817871</v>
      </c>
      <c r="H11" s="18">
        <f t="shared" si="1"/>
        <v>-11521757</v>
      </c>
      <c r="I11" s="18">
        <f t="shared" si="1"/>
        <v>-9744690</v>
      </c>
      <c r="J11" s="18">
        <f t="shared" si="1"/>
        <v>-6713208</v>
      </c>
      <c r="K11" s="18">
        <f t="shared" si="1"/>
        <v>-4487622</v>
      </c>
      <c r="L11" s="18">
        <f t="shared" si="1"/>
        <v>-2796588</v>
      </c>
      <c r="M11" s="18">
        <f t="shared" si="1"/>
        <v>-1968283</v>
      </c>
      <c r="N11" s="18">
        <f t="shared" si="1"/>
        <v>-1872445</v>
      </c>
      <c r="O11" s="18">
        <f t="shared" si="1"/>
        <v>-2236801</v>
      </c>
      <c r="P11" s="18">
        <f t="shared" si="1"/>
        <v>-5232198</v>
      </c>
      <c r="Q11" s="18">
        <f t="shared" si="1"/>
        <v>-12739525</v>
      </c>
    </row>
    <row r="12" spans="1:17">
      <c r="A12" s="13" t="s">
        <v>60</v>
      </c>
      <c r="D12" s="17">
        <v>14293952</v>
      </c>
      <c r="E12" s="18">
        <f>SUM(F12:Q12)</f>
        <v>87424940</v>
      </c>
      <c r="F12" s="18">
        <f>F71</f>
        <v>13817871</v>
      </c>
      <c r="G12" s="18">
        <f t="shared" ref="G12:Q12" si="2">G71</f>
        <v>11521757</v>
      </c>
      <c r="H12" s="18">
        <f t="shared" si="2"/>
        <v>9744690</v>
      </c>
      <c r="I12" s="18">
        <f t="shared" si="2"/>
        <v>6713208</v>
      </c>
      <c r="J12" s="18">
        <f t="shared" si="2"/>
        <v>4487622</v>
      </c>
      <c r="K12" s="18">
        <f t="shared" si="2"/>
        <v>2796588</v>
      </c>
      <c r="L12" s="18">
        <f t="shared" si="2"/>
        <v>1968283</v>
      </c>
      <c r="M12" s="18">
        <f t="shared" si="2"/>
        <v>1872445</v>
      </c>
      <c r="N12" s="18">
        <f t="shared" si="2"/>
        <v>2236801</v>
      </c>
      <c r="O12" s="18">
        <f t="shared" si="2"/>
        <v>5232198</v>
      </c>
      <c r="P12" s="18">
        <f t="shared" si="2"/>
        <v>12739525</v>
      </c>
      <c r="Q12" s="18">
        <f t="shared" si="2"/>
        <v>14293952</v>
      </c>
    </row>
    <row r="13" spans="1:17" ht="15">
      <c r="A13" s="13" t="s">
        <v>61</v>
      </c>
      <c r="D13" s="19">
        <v>5966808</v>
      </c>
      <c r="E13" s="18">
        <f>SUM(F13:Q13)</f>
        <v>5966808</v>
      </c>
      <c r="F13" s="18">
        <f>E58</f>
        <v>3203570</v>
      </c>
      <c r="G13" s="18">
        <f t="shared" ref="G13:Q13" si="3">F58</f>
        <v>2702811</v>
      </c>
      <c r="H13" s="18">
        <f t="shared" si="3"/>
        <v>705646</v>
      </c>
      <c r="I13" s="18">
        <f t="shared" si="3"/>
        <v>139926</v>
      </c>
      <c r="J13" s="18">
        <f t="shared" si="3"/>
        <v>-1444037</v>
      </c>
      <c r="K13" s="18">
        <f t="shared" si="3"/>
        <v>-744947</v>
      </c>
      <c r="L13" s="18">
        <f t="shared" si="3"/>
        <v>0</v>
      </c>
      <c r="M13" s="18">
        <f t="shared" si="3"/>
        <v>0</v>
      </c>
      <c r="N13" s="18">
        <f t="shared" si="3"/>
        <v>0</v>
      </c>
      <c r="O13" s="18">
        <f t="shared" si="3"/>
        <v>1185407</v>
      </c>
      <c r="P13" s="18">
        <f t="shared" si="3"/>
        <v>-1032111</v>
      </c>
      <c r="Q13" s="18">
        <f t="shared" si="3"/>
        <v>1250543</v>
      </c>
    </row>
    <row r="14" spans="1:17">
      <c r="A14" s="13" t="s">
        <v>62</v>
      </c>
      <c r="D14" s="17">
        <f t="shared" ref="D14:Q14" si="4">SUM(D10:D13)</f>
        <v>117228124</v>
      </c>
      <c r="E14" s="20">
        <f t="shared" si="4"/>
        <v>117228124</v>
      </c>
      <c r="F14" s="20">
        <f t="shared" si="4"/>
        <v>20646199</v>
      </c>
      <c r="G14" s="20">
        <f t="shared" si="4"/>
        <v>16093346</v>
      </c>
      <c r="H14" s="20">
        <f t="shared" si="4"/>
        <v>12720921</v>
      </c>
      <c r="I14" s="20">
        <f t="shared" si="4"/>
        <v>9227091</v>
      </c>
      <c r="J14" s="20">
        <f t="shared" si="4"/>
        <v>4357280</v>
      </c>
      <c r="K14" s="20">
        <f t="shared" si="4"/>
        <v>2772711</v>
      </c>
      <c r="L14" s="20">
        <f t="shared" si="4"/>
        <v>2485506</v>
      </c>
      <c r="M14" s="20">
        <f t="shared" si="4"/>
        <v>2292317</v>
      </c>
      <c r="N14" s="20">
        <f t="shared" si="4"/>
        <v>2800829</v>
      </c>
      <c r="O14" s="20">
        <f t="shared" si="4"/>
        <v>7769516</v>
      </c>
      <c r="P14" s="20">
        <f t="shared" si="4"/>
        <v>14571786</v>
      </c>
      <c r="Q14" s="20">
        <f t="shared" si="4"/>
        <v>21490622</v>
      </c>
    </row>
    <row r="15" spans="1:17">
      <c r="D15" s="18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>
      <c r="D16" s="18"/>
      <c r="E16" s="22"/>
    </row>
    <row r="17" spans="1:17">
      <c r="A17" s="14" t="s">
        <v>63</v>
      </c>
      <c r="D17" s="18"/>
    </row>
    <row r="18" spans="1:17">
      <c r="A18" s="13" t="s">
        <v>64</v>
      </c>
      <c r="D18" s="18">
        <v>1736100</v>
      </c>
      <c r="E18" s="18">
        <f>SUM(F18:Q18)</f>
        <v>1736100</v>
      </c>
      <c r="F18" s="21">
        <f>E66</f>
        <v>144558</v>
      </c>
      <c r="G18" s="21">
        <f t="shared" ref="G18:Q18" si="5">F66</f>
        <v>144489</v>
      </c>
      <c r="H18" s="21">
        <f t="shared" si="5"/>
        <v>144456</v>
      </c>
      <c r="I18" s="21">
        <f t="shared" si="5"/>
        <v>144390</v>
      </c>
      <c r="J18" s="21">
        <f t="shared" si="5"/>
        <v>144232</v>
      </c>
      <c r="K18" s="21">
        <f t="shared" si="5"/>
        <v>144143</v>
      </c>
      <c r="L18" s="21">
        <f t="shared" si="5"/>
        <v>144244</v>
      </c>
      <c r="M18" s="21">
        <f t="shared" si="5"/>
        <v>144649</v>
      </c>
      <c r="N18" s="21">
        <f t="shared" si="5"/>
        <v>144788</v>
      </c>
      <c r="O18" s="21">
        <f t="shared" si="5"/>
        <v>144976</v>
      </c>
      <c r="P18" s="21">
        <f t="shared" si="5"/>
        <v>145338</v>
      </c>
      <c r="Q18" s="21">
        <f t="shared" si="5"/>
        <v>145837</v>
      </c>
    </row>
    <row r="19" spans="1:17">
      <c r="A19" s="13" t="s">
        <v>65</v>
      </c>
      <c r="D19" s="18"/>
      <c r="E19" s="21">
        <f>E14/E18</f>
        <v>67.523831576522085</v>
      </c>
      <c r="F19" s="21">
        <f>F14/F18</f>
        <v>142.82294304016381</v>
      </c>
      <c r="G19" s="21">
        <f t="shared" ref="G19:Q19" si="6">G14/G18</f>
        <v>111.38111551744423</v>
      </c>
      <c r="H19" s="21">
        <f t="shared" si="6"/>
        <v>88.060869745804951</v>
      </c>
      <c r="I19" s="21">
        <f t="shared" si="6"/>
        <v>63.903947641803448</v>
      </c>
      <c r="J19" s="21">
        <f t="shared" si="6"/>
        <v>30.210216872816019</v>
      </c>
      <c r="K19" s="21">
        <f t="shared" si="6"/>
        <v>19.235835246942273</v>
      </c>
      <c r="L19" s="21">
        <f t="shared" si="6"/>
        <v>17.231260918998363</v>
      </c>
      <c r="M19" s="21">
        <f t="shared" si="6"/>
        <v>15.847444503591452</v>
      </c>
      <c r="N19" s="21">
        <f t="shared" si="6"/>
        <v>19.344344835207337</v>
      </c>
      <c r="O19" s="21">
        <f t="shared" si="6"/>
        <v>53.5917393223706</v>
      </c>
      <c r="P19" s="21">
        <f t="shared" si="6"/>
        <v>100.26136316723775</v>
      </c>
      <c r="Q19" s="21">
        <f t="shared" si="6"/>
        <v>147.36056007734663</v>
      </c>
    </row>
    <row r="20" spans="1:17">
      <c r="D20" s="18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ht="15">
      <c r="D21" s="18"/>
      <c r="E21" s="76"/>
      <c r="F21" s="21" t="s">
        <v>18</v>
      </c>
      <c r="G21" s="76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ht="15">
      <c r="A22" s="23" t="s">
        <v>66</v>
      </c>
      <c r="E22" s="76"/>
      <c r="F22" s="24">
        <v>0.89510999999999996</v>
      </c>
      <c r="G22" s="76"/>
      <c r="H22" s="77"/>
      <c r="I22" s="77"/>
    </row>
    <row r="23" spans="1:17" ht="15">
      <c r="A23" s="23" t="s">
        <v>67</v>
      </c>
      <c r="E23" s="76"/>
      <c r="F23" s="25">
        <v>0.95600200000000002</v>
      </c>
      <c r="G23" s="76"/>
      <c r="H23" s="77"/>
      <c r="I23" s="77"/>
    </row>
    <row r="24" spans="1:17" ht="15">
      <c r="A24" s="23" t="s">
        <v>68</v>
      </c>
      <c r="E24" s="76"/>
      <c r="F24" s="26">
        <f>F22*F23</f>
        <v>0.85572695022</v>
      </c>
      <c r="G24" s="76"/>
      <c r="H24" s="77"/>
      <c r="I24" s="77"/>
      <c r="J24" s="27"/>
    </row>
    <row r="25" spans="1:17" ht="15">
      <c r="A25" s="23" t="s">
        <v>69</v>
      </c>
      <c r="E25" s="76"/>
      <c r="F25" s="24">
        <v>0.55981000000000003</v>
      </c>
      <c r="G25" s="76"/>
      <c r="H25" s="28"/>
    </row>
    <row r="26" spans="1:17" ht="15">
      <c r="A26" s="12" t="s">
        <v>70</v>
      </c>
      <c r="E26" s="76"/>
      <c r="F26" s="29">
        <f>F24-F25</f>
        <v>0.29591695021999997</v>
      </c>
      <c r="G26" s="76"/>
      <c r="I26" s="27"/>
      <c r="J26" s="30"/>
    </row>
    <row r="27" spans="1:17">
      <c r="D27" s="31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30" spans="1:17">
      <c r="A30" s="25" t="s">
        <v>91</v>
      </c>
      <c r="B30" s="32"/>
    </row>
    <row r="31" spans="1:17">
      <c r="A31" s="25" t="s">
        <v>75</v>
      </c>
      <c r="B31" s="32"/>
    </row>
    <row r="32" spans="1:17">
      <c r="A32" s="25" t="s">
        <v>92</v>
      </c>
      <c r="B32" s="32"/>
    </row>
    <row r="33" spans="1:17">
      <c r="A33" s="25" t="s">
        <v>93</v>
      </c>
      <c r="B33" s="32"/>
    </row>
    <row r="34" spans="1:17">
      <c r="A34" s="25" t="s">
        <v>94</v>
      </c>
      <c r="B34" s="32"/>
    </row>
    <row r="35" spans="1:17">
      <c r="A35" s="25"/>
      <c r="B35" s="32"/>
    </row>
    <row r="36" spans="1:17" ht="25.5">
      <c r="A36" s="141" t="s">
        <v>89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ht="20.25">
      <c r="A37" s="142" t="s">
        <v>95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</row>
    <row r="39" spans="1:17">
      <c r="A39" s="12" t="s">
        <v>96</v>
      </c>
    </row>
    <row r="40" spans="1:17">
      <c r="A40" s="12"/>
    </row>
    <row r="41" spans="1:17">
      <c r="A41" s="12"/>
      <c r="B41" s="12" t="s">
        <v>71</v>
      </c>
      <c r="E41" s="33">
        <v>40179</v>
      </c>
      <c r="F41" s="33">
        <v>40210</v>
      </c>
      <c r="G41" s="33">
        <v>40238</v>
      </c>
      <c r="H41" s="33">
        <v>40269</v>
      </c>
      <c r="I41" s="33">
        <v>40299</v>
      </c>
      <c r="J41" s="33">
        <v>40330</v>
      </c>
      <c r="K41" s="33">
        <v>40360</v>
      </c>
      <c r="L41" s="33">
        <v>40391</v>
      </c>
      <c r="M41" s="33">
        <v>40422</v>
      </c>
      <c r="N41" s="33">
        <v>40452</v>
      </c>
      <c r="O41" s="33">
        <v>40483</v>
      </c>
      <c r="P41" s="33">
        <v>40513</v>
      </c>
      <c r="Q41" s="34" t="s">
        <v>17</v>
      </c>
    </row>
    <row r="42" spans="1:17">
      <c r="A42" s="12"/>
      <c r="B42" s="13" t="s">
        <v>76</v>
      </c>
      <c r="E42" s="18">
        <v>20975430</v>
      </c>
      <c r="F42" s="18">
        <v>15686649</v>
      </c>
      <c r="G42" s="18">
        <v>13792342</v>
      </c>
      <c r="H42" s="18">
        <v>12118647</v>
      </c>
      <c r="I42" s="18">
        <v>8026903</v>
      </c>
      <c r="J42" s="18">
        <v>5208692</v>
      </c>
      <c r="K42" s="18">
        <v>3313811</v>
      </c>
      <c r="L42" s="18">
        <v>2388155</v>
      </c>
      <c r="M42" s="18">
        <v>2436473</v>
      </c>
      <c r="N42" s="18">
        <v>3588712</v>
      </c>
      <c r="O42" s="18">
        <v>8096570</v>
      </c>
      <c r="P42" s="18">
        <v>18685652</v>
      </c>
      <c r="Q42" s="18">
        <f>SUM(E42:P42)</f>
        <v>114318036</v>
      </c>
    </row>
    <row r="44" spans="1:17">
      <c r="B44" s="14" t="s">
        <v>34</v>
      </c>
    </row>
    <row r="45" spans="1:17">
      <c r="E45" s="33">
        <v>40179</v>
      </c>
      <c r="F45" s="33">
        <v>40210</v>
      </c>
      <c r="G45" s="33">
        <v>40238</v>
      </c>
      <c r="H45" s="33">
        <v>40269</v>
      </c>
      <c r="I45" s="33">
        <v>40299</v>
      </c>
      <c r="J45" s="33">
        <v>40330</v>
      </c>
      <c r="K45" s="33">
        <v>40360</v>
      </c>
      <c r="L45" s="33">
        <v>40391</v>
      </c>
      <c r="M45" s="33">
        <v>40422</v>
      </c>
      <c r="N45" s="33">
        <v>40452</v>
      </c>
      <c r="O45" s="33">
        <v>40483</v>
      </c>
      <c r="P45" s="33">
        <v>40513</v>
      </c>
      <c r="Q45" s="34" t="s">
        <v>17</v>
      </c>
    </row>
    <row r="46" spans="1:17">
      <c r="B46" s="35" t="s">
        <v>97</v>
      </c>
      <c r="E46" s="78">
        <v>1105</v>
      </c>
      <c r="F46" s="78">
        <v>908</v>
      </c>
      <c r="G46" s="78">
        <v>774</v>
      </c>
      <c r="H46" s="78">
        <v>547</v>
      </c>
      <c r="I46" s="78">
        <v>327</v>
      </c>
      <c r="J46" s="78">
        <v>142</v>
      </c>
      <c r="K46" s="78">
        <v>35</v>
      </c>
      <c r="L46" s="78">
        <v>34</v>
      </c>
      <c r="M46" s="78">
        <v>185</v>
      </c>
      <c r="N46" s="78">
        <v>548</v>
      </c>
      <c r="O46" s="78">
        <v>882</v>
      </c>
      <c r="P46" s="78">
        <v>1168</v>
      </c>
      <c r="Q46" s="78">
        <f>SUM(E46:P46)</f>
        <v>6655</v>
      </c>
    </row>
    <row r="47" spans="1:17">
      <c r="B47" s="13" t="s">
        <v>35</v>
      </c>
      <c r="E47" s="78">
        <v>919</v>
      </c>
      <c r="F47" s="78">
        <v>751</v>
      </c>
      <c r="G47" s="78">
        <v>733</v>
      </c>
      <c r="H47" s="78">
        <v>538</v>
      </c>
      <c r="I47" s="78">
        <v>420</v>
      </c>
      <c r="J47" s="78">
        <v>190</v>
      </c>
      <c r="K47" s="78">
        <v>48</v>
      </c>
      <c r="L47" s="78">
        <v>47</v>
      </c>
      <c r="M47" s="78">
        <v>158</v>
      </c>
      <c r="N47" s="78">
        <v>472</v>
      </c>
      <c r="O47" s="78">
        <v>948</v>
      </c>
      <c r="P47" s="78">
        <v>1096</v>
      </c>
      <c r="Q47" s="78">
        <f>SUM(E47:P47)</f>
        <v>6320</v>
      </c>
    </row>
    <row r="48" spans="1:17">
      <c r="B48" s="12" t="s">
        <v>98</v>
      </c>
      <c r="E48" s="79">
        <f>E46-E47</f>
        <v>186</v>
      </c>
      <c r="F48" s="79">
        <f>F46-F47</f>
        <v>157</v>
      </c>
      <c r="G48" s="79">
        <f>G46-G47</f>
        <v>41</v>
      </c>
      <c r="H48" s="79">
        <f>H46-H47</f>
        <v>9</v>
      </c>
      <c r="I48" s="79">
        <f t="shared" ref="I48:P48" si="7">I46-I47</f>
        <v>-93</v>
      </c>
      <c r="J48" s="79">
        <f t="shared" si="7"/>
        <v>-48</v>
      </c>
      <c r="K48" s="79">
        <f t="shared" si="7"/>
        <v>-13</v>
      </c>
      <c r="L48" s="79">
        <f t="shared" si="7"/>
        <v>-13</v>
      </c>
      <c r="M48" s="79">
        <f t="shared" si="7"/>
        <v>27</v>
      </c>
      <c r="N48" s="79">
        <f t="shared" si="7"/>
        <v>76</v>
      </c>
      <c r="O48" s="79">
        <f t="shared" si="7"/>
        <v>-66</v>
      </c>
      <c r="P48" s="79">
        <f t="shared" si="7"/>
        <v>72</v>
      </c>
      <c r="Q48" s="79">
        <f>SUM(E48:P48)</f>
        <v>335</v>
      </c>
    </row>
    <row r="49" spans="2:17">
      <c r="B49" s="12"/>
      <c r="C49" s="36"/>
      <c r="D49" s="15" t="s">
        <v>36</v>
      </c>
    </row>
    <row r="50" spans="2:17">
      <c r="B50" s="13" t="s">
        <v>37</v>
      </c>
      <c r="D50" s="34" t="s">
        <v>77</v>
      </c>
      <c r="E50" s="37">
        <v>0.1066</v>
      </c>
      <c r="F50" s="37">
        <v>0.1066</v>
      </c>
      <c r="G50" s="37">
        <v>0.1066</v>
      </c>
      <c r="H50" s="37">
        <v>9.6500000000000002E-2</v>
      </c>
      <c r="I50" s="37">
        <v>9.6500000000000002E-2</v>
      </c>
      <c r="J50" s="37">
        <v>9.6500000000000002E-2</v>
      </c>
      <c r="K50" s="37">
        <v>0</v>
      </c>
      <c r="L50" s="37">
        <v>0</v>
      </c>
      <c r="M50" s="37">
        <v>0</v>
      </c>
      <c r="N50" s="37">
        <v>9.6500000000000002E-2</v>
      </c>
      <c r="O50" s="37">
        <v>9.6500000000000002E-2</v>
      </c>
      <c r="P50" s="37">
        <v>0.1066</v>
      </c>
    </row>
    <row r="51" spans="2:17">
      <c r="B51" s="13" t="s">
        <v>38</v>
      </c>
      <c r="D51" s="34" t="s">
        <v>77</v>
      </c>
      <c r="E51" s="37">
        <v>0.25690000000000002</v>
      </c>
      <c r="F51" s="37">
        <v>0.25690000000000002</v>
      </c>
      <c r="G51" s="37">
        <v>0.25690000000000002</v>
      </c>
      <c r="H51" s="37">
        <v>0.23019999999999999</v>
      </c>
      <c r="I51" s="37">
        <v>0.23019999999999999</v>
      </c>
      <c r="J51" s="37">
        <v>0.23019999999999999</v>
      </c>
      <c r="K51" s="37">
        <v>0</v>
      </c>
      <c r="L51" s="37">
        <v>0</v>
      </c>
      <c r="M51" s="37">
        <v>0</v>
      </c>
      <c r="N51" s="37">
        <v>0.23019999999999999</v>
      </c>
      <c r="O51" s="37">
        <v>0.23019999999999999</v>
      </c>
      <c r="P51" s="37">
        <v>0.25690000000000002</v>
      </c>
    </row>
    <row r="52" spans="2:17">
      <c r="B52" s="13" t="s">
        <v>39</v>
      </c>
      <c r="D52" s="34" t="s">
        <v>77</v>
      </c>
      <c r="E52" s="37">
        <v>0.43290000000000001</v>
      </c>
      <c r="F52" s="37">
        <v>0.43290000000000001</v>
      </c>
      <c r="G52" s="37">
        <v>0.43290000000000001</v>
      </c>
      <c r="H52" s="37">
        <v>0.35120000000000001</v>
      </c>
      <c r="I52" s="37">
        <v>0.35120000000000001</v>
      </c>
      <c r="J52" s="37">
        <v>0.35120000000000001</v>
      </c>
      <c r="K52" s="37">
        <v>0</v>
      </c>
      <c r="L52" s="37">
        <v>0</v>
      </c>
      <c r="M52" s="37">
        <v>0</v>
      </c>
      <c r="N52" s="37">
        <v>0.35120000000000001</v>
      </c>
      <c r="O52" s="37">
        <v>0.35120000000000001</v>
      </c>
      <c r="P52" s="37">
        <v>0.43290000000000001</v>
      </c>
    </row>
    <row r="53" spans="2:17">
      <c r="C53" s="38"/>
    </row>
    <row r="54" spans="2:17">
      <c r="B54" s="14" t="s">
        <v>40</v>
      </c>
      <c r="C54" s="38"/>
      <c r="D54" s="38"/>
    </row>
    <row r="55" spans="2:17">
      <c r="B55" s="13" t="s">
        <v>37</v>
      </c>
      <c r="E55" s="18">
        <f t="shared" ref="E55:P57" si="8">ROUND(E$48*E50*E62,0)</f>
        <v>2628148</v>
      </c>
      <c r="F55" s="18">
        <f t="shared" si="8"/>
        <v>2217229</v>
      </c>
      <c r="G55" s="18">
        <f t="shared" si="8"/>
        <v>578895</v>
      </c>
      <c r="H55" s="18">
        <f t="shared" si="8"/>
        <v>114947</v>
      </c>
      <c r="I55" s="18">
        <f t="shared" si="8"/>
        <v>-1186671</v>
      </c>
      <c r="J55" s="18">
        <f t="shared" si="8"/>
        <v>-612035</v>
      </c>
      <c r="K55" s="18">
        <f t="shared" si="8"/>
        <v>0</v>
      </c>
      <c r="L55" s="18">
        <f t="shared" si="8"/>
        <v>0</v>
      </c>
      <c r="M55" s="18">
        <f t="shared" si="8"/>
        <v>0</v>
      </c>
      <c r="N55" s="18">
        <f t="shared" si="8"/>
        <v>975305</v>
      </c>
      <c r="O55" s="18">
        <f t="shared" si="8"/>
        <v>-849000</v>
      </c>
      <c r="P55" s="18">
        <f t="shared" si="8"/>
        <v>1026642</v>
      </c>
      <c r="Q55" s="18">
        <f>SUM(E55:P55)</f>
        <v>4893460</v>
      </c>
    </row>
    <row r="56" spans="2:17">
      <c r="B56" s="13" t="s">
        <v>38</v>
      </c>
      <c r="E56" s="18">
        <f t="shared" si="8"/>
        <v>568336</v>
      </c>
      <c r="F56" s="18">
        <f t="shared" si="8"/>
        <v>479805</v>
      </c>
      <c r="G56" s="18">
        <f t="shared" si="8"/>
        <v>125278</v>
      </c>
      <c r="H56" s="18">
        <f t="shared" si="8"/>
        <v>24710</v>
      </c>
      <c r="I56" s="18">
        <f t="shared" si="8"/>
        <v>-254655</v>
      </c>
      <c r="J56" s="18">
        <f t="shared" si="8"/>
        <v>-131479</v>
      </c>
      <c r="K56" s="18">
        <f t="shared" si="8"/>
        <v>0</v>
      </c>
      <c r="L56" s="18">
        <f t="shared" si="8"/>
        <v>0</v>
      </c>
      <c r="M56" s="18">
        <f t="shared" si="8"/>
        <v>0</v>
      </c>
      <c r="N56" s="18">
        <f t="shared" si="8"/>
        <v>207860</v>
      </c>
      <c r="O56" s="18">
        <f t="shared" si="8"/>
        <v>-181164</v>
      </c>
      <c r="P56" s="18">
        <f t="shared" si="8"/>
        <v>221314</v>
      </c>
      <c r="Q56" s="18">
        <f>SUM(E56:P56)</f>
        <v>1060005</v>
      </c>
    </row>
    <row r="57" spans="2:17">
      <c r="B57" s="13" t="s">
        <v>39</v>
      </c>
      <c r="E57" s="18">
        <f t="shared" si="8"/>
        <v>7086</v>
      </c>
      <c r="F57" s="18">
        <f t="shared" si="8"/>
        <v>5777</v>
      </c>
      <c r="G57" s="18">
        <f t="shared" si="8"/>
        <v>1473</v>
      </c>
      <c r="H57" s="18">
        <f t="shared" si="8"/>
        <v>269</v>
      </c>
      <c r="I57" s="18">
        <f t="shared" si="8"/>
        <v>-2711</v>
      </c>
      <c r="J57" s="18">
        <f t="shared" si="8"/>
        <v>-1433</v>
      </c>
      <c r="K57" s="18">
        <f t="shared" si="8"/>
        <v>0</v>
      </c>
      <c r="L57" s="18">
        <f t="shared" si="8"/>
        <v>0</v>
      </c>
      <c r="M57" s="18">
        <f t="shared" si="8"/>
        <v>0</v>
      </c>
      <c r="N57" s="18">
        <f t="shared" si="8"/>
        <v>2242</v>
      </c>
      <c r="O57" s="18">
        <f t="shared" si="8"/>
        <v>-1947</v>
      </c>
      <c r="P57" s="18">
        <f t="shared" si="8"/>
        <v>2587</v>
      </c>
      <c r="Q57" s="18">
        <f>SUM(E57:P57)</f>
        <v>13343</v>
      </c>
    </row>
    <row r="58" spans="2:17">
      <c r="B58" s="13" t="s">
        <v>41</v>
      </c>
      <c r="E58" s="39">
        <f>SUM(E55:E57)</f>
        <v>3203570</v>
      </c>
      <c r="F58" s="39">
        <f>SUM(F55:F57)</f>
        <v>2702811</v>
      </c>
      <c r="G58" s="39">
        <f>SUM(G55:G57)</f>
        <v>705646</v>
      </c>
      <c r="H58" s="39">
        <f t="shared" ref="H58:Q58" si="9">SUM(H55:H57)</f>
        <v>139926</v>
      </c>
      <c r="I58" s="39">
        <f t="shared" si="9"/>
        <v>-1444037</v>
      </c>
      <c r="J58" s="39">
        <f t="shared" si="9"/>
        <v>-744947</v>
      </c>
      <c r="K58" s="39">
        <f t="shared" si="9"/>
        <v>0</v>
      </c>
      <c r="L58" s="39">
        <f t="shared" si="9"/>
        <v>0</v>
      </c>
      <c r="M58" s="39">
        <f t="shared" si="9"/>
        <v>0</v>
      </c>
      <c r="N58" s="39">
        <f t="shared" si="9"/>
        <v>1185407</v>
      </c>
      <c r="O58" s="39">
        <f t="shared" si="9"/>
        <v>-1032111</v>
      </c>
      <c r="P58" s="39">
        <f t="shared" si="9"/>
        <v>1250543</v>
      </c>
      <c r="Q58" s="39">
        <f t="shared" si="9"/>
        <v>5966808</v>
      </c>
    </row>
    <row r="59" spans="2:17"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>
      <c r="B60" s="12" t="s">
        <v>44</v>
      </c>
    </row>
    <row r="61" spans="2:17">
      <c r="B61" s="12"/>
      <c r="C61" s="13" t="s">
        <v>45</v>
      </c>
      <c r="D61" s="41"/>
      <c r="E61" s="41">
        <v>40179</v>
      </c>
      <c r="F61" s="41">
        <v>40210</v>
      </c>
      <c r="G61" s="41">
        <v>40238</v>
      </c>
      <c r="H61" s="41">
        <v>40269</v>
      </c>
      <c r="I61" s="41">
        <v>40299</v>
      </c>
      <c r="J61" s="41">
        <v>40330</v>
      </c>
      <c r="K61" s="41">
        <v>40360</v>
      </c>
      <c r="L61" s="41">
        <v>40391</v>
      </c>
      <c r="M61" s="41">
        <v>40422</v>
      </c>
      <c r="N61" s="41">
        <v>40452</v>
      </c>
      <c r="O61" s="41">
        <v>40483</v>
      </c>
      <c r="P61" s="41">
        <v>40513</v>
      </c>
      <c r="Q61" s="42" t="s">
        <v>56</v>
      </c>
    </row>
    <row r="62" spans="2:17">
      <c r="B62" s="13" t="s">
        <v>46</v>
      </c>
      <c r="C62" s="43" t="s">
        <v>47</v>
      </c>
      <c r="D62" s="44" t="s">
        <v>78</v>
      </c>
      <c r="E62" s="18">
        <v>132550</v>
      </c>
      <c r="F62" s="18">
        <v>132481</v>
      </c>
      <c r="G62" s="18">
        <v>132452</v>
      </c>
      <c r="H62" s="18">
        <v>132351</v>
      </c>
      <c r="I62" s="18">
        <v>132227</v>
      </c>
      <c r="J62" s="18">
        <v>132132</v>
      </c>
      <c r="K62" s="18">
        <v>132233</v>
      </c>
      <c r="L62" s="18">
        <v>132638</v>
      </c>
      <c r="M62" s="18">
        <v>132775</v>
      </c>
      <c r="N62" s="18">
        <v>132984</v>
      </c>
      <c r="O62" s="18">
        <v>133302</v>
      </c>
      <c r="P62" s="18">
        <v>133761</v>
      </c>
      <c r="Q62" s="18">
        <f>SUM(E62:P62)</f>
        <v>1591886</v>
      </c>
    </row>
    <row r="63" spans="2:17">
      <c r="B63" s="13" t="s">
        <v>48</v>
      </c>
      <c r="C63" s="43" t="s">
        <v>49</v>
      </c>
      <c r="D63" s="44" t="s">
        <v>78</v>
      </c>
      <c r="E63" s="18">
        <v>11894</v>
      </c>
      <c r="F63" s="18">
        <v>11896</v>
      </c>
      <c r="G63" s="18">
        <v>11894</v>
      </c>
      <c r="H63" s="18">
        <v>11927</v>
      </c>
      <c r="I63" s="18">
        <v>11895</v>
      </c>
      <c r="J63" s="18">
        <v>11899</v>
      </c>
      <c r="K63" s="18">
        <v>11900</v>
      </c>
      <c r="L63" s="18">
        <v>11900</v>
      </c>
      <c r="M63" s="18">
        <v>11901</v>
      </c>
      <c r="N63" s="18">
        <v>11881</v>
      </c>
      <c r="O63" s="18">
        <v>11924</v>
      </c>
      <c r="P63" s="18">
        <v>11965</v>
      </c>
      <c r="Q63" s="18">
        <f>SUM(E63:P63)</f>
        <v>142876</v>
      </c>
    </row>
    <row r="64" spans="2:17">
      <c r="B64" s="13" t="s">
        <v>50</v>
      </c>
      <c r="C64" s="43" t="s">
        <v>51</v>
      </c>
      <c r="D64" s="44" t="s">
        <v>78</v>
      </c>
      <c r="E64" s="18">
        <v>88</v>
      </c>
      <c r="F64" s="18">
        <v>85</v>
      </c>
      <c r="G64" s="18">
        <v>83</v>
      </c>
      <c r="H64" s="18">
        <v>85</v>
      </c>
      <c r="I64" s="18">
        <v>83</v>
      </c>
      <c r="J64" s="18">
        <v>85</v>
      </c>
      <c r="K64" s="18">
        <v>84</v>
      </c>
      <c r="L64" s="18">
        <v>84</v>
      </c>
      <c r="M64" s="18">
        <v>85</v>
      </c>
      <c r="N64" s="18">
        <v>84</v>
      </c>
      <c r="O64" s="18">
        <v>84</v>
      </c>
      <c r="P64" s="18">
        <v>83</v>
      </c>
      <c r="Q64" s="18">
        <f>SUM(E64:P64)</f>
        <v>1013</v>
      </c>
    </row>
    <row r="65" spans="1:17">
      <c r="B65" s="13" t="s">
        <v>52</v>
      </c>
      <c r="C65" s="43" t="s">
        <v>53</v>
      </c>
      <c r="D65" s="44" t="s">
        <v>78</v>
      </c>
      <c r="E65" s="18">
        <v>26</v>
      </c>
      <c r="F65" s="18">
        <v>27</v>
      </c>
      <c r="G65" s="18">
        <v>27</v>
      </c>
      <c r="H65" s="18">
        <v>27</v>
      </c>
      <c r="I65" s="18">
        <v>27</v>
      </c>
      <c r="J65" s="18">
        <v>27</v>
      </c>
      <c r="K65" s="18">
        <v>27</v>
      </c>
      <c r="L65" s="18">
        <v>27</v>
      </c>
      <c r="M65" s="18">
        <v>27</v>
      </c>
      <c r="N65" s="18">
        <v>27</v>
      </c>
      <c r="O65" s="18">
        <v>28</v>
      </c>
      <c r="P65" s="18">
        <v>28</v>
      </c>
      <c r="Q65" s="18">
        <f>SUM(E65:P65)</f>
        <v>325</v>
      </c>
    </row>
    <row r="66" spans="1:17">
      <c r="B66" s="13" t="s">
        <v>43</v>
      </c>
      <c r="D66" s="44"/>
      <c r="E66" s="20">
        <f>SUM(E62:E65)</f>
        <v>144558</v>
      </c>
      <c r="F66" s="20">
        <f>SUM(F62:F65)</f>
        <v>144489</v>
      </c>
      <c r="G66" s="20">
        <f>SUM(G62:G65)</f>
        <v>144456</v>
      </c>
      <c r="H66" s="20">
        <f>SUM(H62:H65)</f>
        <v>144390</v>
      </c>
      <c r="I66" s="20">
        <f t="shared" ref="I66:Q66" si="10">SUM(I62:I65)</f>
        <v>144232</v>
      </c>
      <c r="J66" s="20">
        <f t="shared" si="10"/>
        <v>144143</v>
      </c>
      <c r="K66" s="20">
        <f t="shared" si="10"/>
        <v>144244</v>
      </c>
      <c r="L66" s="20">
        <f t="shared" si="10"/>
        <v>144649</v>
      </c>
      <c r="M66" s="20">
        <f t="shared" si="10"/>
        <v>144788</v>
      </c>
      <c r="N66" s="20">
        <f t="shared" si="10"/>
        <v>144976</v>
      </c>
      <c r="O66" s="20">
        <f t="shared" si="10"/>
        <v>145338</v>
      </c>
      <c r="P66" s="20">
        <f t="shared" si="10"/>
        <v>145837</v>
      </c>
      <c r="Q66" s="20">
        <f t="shared" si="10"/>
        <v>1736100</v>
      </c>
    </row>
    <row r="68" spans="1:17">
      <c r="B68" s="14" t="s">
        <v>42</v>
      </c>
      <c r="E68" s="40"/>
    </row>
    <row r="69" spans="1:17">
      <c r="B69" s="45"/>
      <c r="E69" s="41">
        <v>40148</v>
      </c>
      <c r="F69" s="41">
        <v>40179</v>
      </c>
      <c r="G69" s="41">
        <v>40210</v>
      </c>
      <c r="H69" s="41">
        <v>40238</v>
      </c>
      <c r="I69" s="41">
        <v>40269</v>
      </c>
      <c r="J69" s="41">
        <v>40299</v>
      </c>
      <c r="K69" s="41">
        <v>40330</v>
      </c>
      <c r="L69" s="41">
        <v>40360</v>
      </c>
      <c r="M69" s="41">
        <v>40391</v>
      </c>
      <c r="N69" s="41">
        <v>40422</v>
      </c>
      <c r="O69" s="41">
        <v>40452</v>
      </c>
      <c r="P69" s="41">
        <v>40483</v>
      </c>
      <c r="Q69" s="41">
        <v>40513</v>
      </c>
    </row>
    <row r="70" spans="1:17">
      <c r="B70" s="46"/>
      <c r="C70" s="46"/>
      <c r="D70" s="46"/>
      <c r="E70" s="47"/>
      <c r="F70" s="48"/>
      <c r="G70" s="47"/>
      <c r="H70" s="46"/>
      <c r="I70" s="47"/>
      <c r="J70" s="48"/>
      <c r="K70" s="47"/>
      <c r="L70" s="47"/>
      <c r="M70" s="47"/>
      <c r="N70" s="47"/>
      <c r="O70" s="47"/>
      <c r="P70" s="47"/>
      <c r="Q70" s="47"/>
    </row>
    <row r="71" spans="1:17">
      <c r="B71" s="46"/>
      <c r="C71" s="46"/>
      <c r="D71" s="49" t="s">
        <v>79</v>
      </c>
      <c r="E71" s="50">
        <v>17350672</v>
      </c>
      <c r="F71" s="50">
        <v>13817871</v>
      </c>
      <c r="G71" s="50">
        <v>11521757</v>
      </c>
      <c r="H71" s="50">
        <v>9744690</v>
      </c>
      <c r="I71" s="50">
        <v>6713208</v>
      </c>
      <c r="J71" s="50">
        <v>4487622</v>
      </c>
      <c r="K71" s="50">
        <v>2796588</v>
      </c>
      <c r="L71" s="50">
        <v>1968283</v>
      </c>
      <c r="M71" s="50">
        <v>1872445</v>
      </c>
      <c r="N71" s="50">
        <v>2236801</v>
      </c>
      <c r="O71" s="50">
        <v>5232198</v>
      </c>
      <c r="P71" s="50">
        <v>12739525</v>
      </c>
      <c r="Q71" s="50">
        <v>14293952</v>
      </c>
    </row>
    <row r="72" spans="1:17">
      <c r="B72" s="46"/>
      <c r="C72" s="46"/>
      <c r="D72" s="46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>
      <c r="B73" s="46"/>
      <c r="C73" s="46"/>
      <c r="D73" s="46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</row>
    <row r="74" spans="1:17">
      <c r="B74" s="46"/>
      <c r="C74" s="52"/>
      <c r="D74" s="53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>
      <c r="B75" s="46"/>
      <c r="C75" s="52"/>
      <c r="D75" s="53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>
      <c r="A76" s="13" t="s">
        <v>99</v>
      </c>
      <c r="B76" s="46"/>
      <c r="C76" s="52"/>
      <c r="D76" s="53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</row>
    <row r="77" spans="1:17">
      <c r="A77" s="13" t="s">
        <v>100</v>
      </c>
      <c r="B77" s="46"/>
      <c r="C77" s="46"/>
      <c r="D77" s="55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</row>
    <row r="78" spans="1:17">
      <c r="A78" s="13" t="s">
        <v>101</v>
      </c>
      <c r="B78" s="56"/>
      <c r="C78" s="57"/>
      <c r="D78" s="53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</row>
    <row r="79" spans="1:17">
      <c r="A79" s="13" t="s">
        <v>102</v>
      </c>
      <c r="B79" s="46"/>
      <c r="C79" s="46"/>
      <c r="D79" s="46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>
      <c r="B80" s="46"/>
      <c r="C80" s="46"/>
      <c r="D80" s="46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>
      <c r="B81" s="46"/>
      <c r="C81" s="46"/>
      <c r="D81" s="46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>
      <c r="B82" s="46"/>
      <c r="C82" s="46"/>
      <c r="D82" s="46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</row>
    <row r="84" spans="2:17">
      <c r="B84" s="46"/>
      <c r="C84" s="46"/>
      <c r="D84" s="46"/>
      <c r="E84" s="21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21"/>
    </row>
    <row r="85" spans="2:17">
      <c r="B85" s="46"/>
      <c r="C85" s="46"/>
      <c r="D85" s="46"/>
      <c r="E85" s="58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58"/>
    </row>
    <row r="86" spans="2:17"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</row>
  </sheetData>
  <customSheetViews>
    <customSheetView guid="{A6955850-675F-4B7A-99D7-C52DA0B2D2D6}">
      <selection activeCell="A32" sqref="A32"/>
      <rowBreaks count="1" manualBreakCount="1">
        <brk id="35" max="16383" man="1"/>
      </rowBreaks>
      <pageMargins left="0.25" right="0.25" top="0.25" bottom="0.25" header="0.5" footer="0.5"/>
      <printOptions horizontalCentered="1" verticalCentered="1"/>
      <pageSetup scale="65" orientation="landscape" r:id="rId1"/>
      <headerFooter scaleWithDoc="0" alignWithMargins="0">
        <oddHeader>&amp;CAVISTA UTILITIES&amp;RAPPENDIX 3</oddHeader>
        <oddFooter>&amp;RPage &amp;P of &amp;N</oddFooter>
      </headerFooter>
    </customSheetView>
  </customSheetViews>
  <mergeCells count="4">
    <mergeCell ref="A4:Q4"/>
    <mergeCell ref="A5:Q5"/>
    <mergeCell ref="A36:Q36"/>
    <mergeCell ref="A37:Q37"/>
  </mergeCells>
  <printOptions horizontalCentered="1" verticalCentered="1"/>
  <pageMargins left="0.25" right="0.25" top="0.25" bottom="0.25" header="0.5" footer="0.5"/>
  <pageSetup scale="65" orientation="landscape" r:id="rId2"/>
  <headerFooter scaleWithDoc="0" alignWithMargins="0">
    <oddHeader>&amp;CAVISTA UTILITIES&amp;RAPPENDIX 3</oddHeader>
    <oddFooter>&amp;RPage &amp;P of &amp;N</oddFooter>
  </headerFooter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2006-04-05T07:00:00+00:00</OpenedDate>
    <Date1 xmlns="dc463f71-b30c-4ab2-9473-d307f9d35888">2012-11-05T08:00:00+00:00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060518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C9261AECE84F42AEE70ECFF659B923" ma:contentTypeVersion="136" ma:contentTypeDescription="" ma:contentTypeScope="" ma:versionID="3e95fbabc3455d832f219d273500a5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AEC7F-E4EA-40A1-9401-AEEAFF7DB933}"/>
</file>

<file path=customXml/itemProps2.xml><?xml version="1.0" encoding="utf-8"?>
<ds:datastoreItem xmlns:ds="http://schemas.openxmlformats.org/officeDocument/2006/customXml" ds:itemID="{8E0FA7B3-6C09-4DAE-AA2D-619D1676A492}"/>
</file>

<file path=customXml/itemProps3.xml><?xml version="1.0" encoding="utf-8"?>
<ds:datastoreItem xmlns:ds="http://schemas.openxmlformats.org/officeDocument/2006/customXml" ds:itemID="{F43F92D1-2003-4647-BDC5-F5E29A2148CD}"/>
</file>

<file path=customXml/itemProps4.xml><?xml version="1.0" encoding="utf-8"?>
<ds:datastoreItem xmlns:ds="http://schemas.openxmlformats.org/officeDocument/2006/customXml" ds:itemID="{F963FE54-34B8-49E5-951A-BA98489D64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PTD 2013 Deferral Calc</vt:lpstr>
      <vt:lpstr>GL Accounts</vt:lpstr>
      <vt:lpstr>UG-110877 Base</vt:lpstr>
      <vt:lpstr>Fiscal_Period_Report</vt:lpstr>
      <vt:lpstr>'GL Accounts'!Print_Area</vt:lpstr>
      <vt:lpstr>'PTD 2013 Deferral Calc'!Print_Area</vt:lpstr>
      <vt:lpstr>'UG-110877 Base'!Print_Titles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gzhkw6</cp:lastModifiedBy>
  <cp:lastPrinted>2012-10-24T20:38:44Z</cp:lastPrinted>
  <dcterms:created xsi:type="dcterms:W3CDTF">2010-08-02T16:29:29Z</dcterms:created>
  <dcterms:modified xsi:type="dcterms:W3CDTF">2012-10-24T20:38:49Z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0x0101006E56B4D1795A2E4DB2F0B01679ED314A0038C9261AECE84F42AEE70ECFF659B923</vt:lpwstr>
  </property>
  <property fmtid="{D5CDD505-2E9C-101B-9397-08002B2CF9AE}" pid="3" name="_docset_NoMedatataSyncRequired">
    <vt:lpwstr>False</vt:lpwstr>
  </property>
</Properties>
</file>