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ta.Liotta\Desktop\"/>
    </mc:Choice>
  </mc:AlternateContent>
  <bookViews>
    <workbookView xWindow="0" yWindow="210" windowWidth="24000" windowHeight="8790" tabRatio="920"/>
  </bookViews>
  <sheets>
    <sheet name="Exhibit AZA-7" sheetId="9" r:id="rId1"/>
    <sheet name="Comparison_using ROR" sheetId="8" r:id="rId2"/>
    <sheet name="Wkpp" sheetId="7" r:id="rId3"/>
    <sheet name="Exhibit GAW-1T" sheetId="5" r:id="rId4"/>
    <sheet name="Table KCH-3" sheetId="4" r:id="rId5"/>
    <sheet name="Exhibit JLB-7" sheetId="6" r:id="rId6"/>
  </sheets>
  <externalReferences>
    <externalReference r:id="rId7"/>
    <externalReference r:id="rId8"/>
    <externalReference r:id="rId9"/>
  </externalReferences>
  <definedNames>
    <definedName name="__123Graph_A" hidden="1">[1]Inputs!#REF!</definedName>
    <definedName name="__123Graph_B" hidden="1">[1]Inputs!#REF!</definedName>
    <definedName name="__123Graph_D" hidden="1">#REF!</definedName>
    <definedName name="__123Graph_ECURRENT" hidden="1">[2]ConsolidatingPL!#REF!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a" hidden="1">'[3]DSM Output'!$J$21:$J$23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UDE" hidden="1">#REF!</definedName>
    <definedName name="F" hidden="1">#REF!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imcount" hidden="1">1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hrIndnt" hidden="1">"Wide"</definedName>
    <definedName name="SAPsysID" hidden="1">"708C5W7SBKP804JT78WJ0JNKI"</definedName>
    <definedName name="SAPwbID" hidden="1">"ARS"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Transfer" hidden="1">#REF!</definedName>
    <definedName name="Transfers" hidden="1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mall._.Tools._.Overhead." hidden="1">{#N/A,#N/A,FALSE,"2002 Small Tool OH";#N/A,#N/A,FALSE,"QA"}</definedName>
    <definedName name="y" hidden="1">'[3]DSM Output'!$B$21:$B$23</definedName>
    <definedName name="z" hidden="1">'[3]DSM Output'!$G$21:$G$23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9" l="1"/>
  <c r="AD24" i="8"/>
  <c r="Z15" i="8" l="1"/>
  <c r="AE24" i="8"/>
  <c r="F22" i="8"/>
  <c r="F21" i="8"/>
  <c r="F20" i="8"/>
  <c r="F19" i="8"/>
  <c r="F18" i="8"/>
  <c r="F17" i="8"/>
  <c r="F16" i="8"/>
  <c r="F15" i="8"/>
  <c r="F14" i="8"/>
  <c r="F13" i="8"/>
  <c r="F12" i="8"/>
  <c r="F11" i="8"/>
  <c r="J22" i="8"/>
  <c r="J21" i="8"/>
  <c r="J20" i="8"/>
  <c r="J19" i="8"/>
  <c r="J18" i="8"/>
  <c r="J17" i="8"/>
  <c r="J16" i="8"/>
  <c r="J15" i="8"/>
  <c r="J14" i="8"/>
  <c r="J13" i="8"/>
  <c r="J12" i="8"/>
  <c r="J11" i="8"/>
  <c r="P2" i="8"/>
  <c r="K22" i="8"/>
  <c r="K21" i="8"/>
  <c r="K20" i="8"/>
  <c r="K19" i="8"/>
  <c r="K18" i="8"/>
  <c r="K17" i="8"/>
  <c r="K16" i="8"/>
  <c r="K15" i="8"/>
  <c r="K14" i="8"/>
  <c r="K13" i="8"/>
  <c r="K12" i="8"/>
  <c r="C22" i="8"/>
  <c r="C21" i="8"/>
  <c r="C20" i="8"/>
  <c r="C19" i="8"/>
  <c r="C18" i="8"/>
  <c r="C17" i="8"/>
  <c r="C16" i="8"/>
  <c r="C15" i="8"/>
  <c r="C14" i="8"/>
  <c r="C13" i="8"/>
  <c r="C12" i="8"/>
  <c r="C11" i="8"/>
  <c r="K11" i="8"/>
  <c r="E24" i="8"/>
  <c r="O24" i="8"/>
  <c r="U25" i="7"/>
  <c r="U23" i="7"/>
  <c r="U22" i="7"/>
  <c r="U21" i="7"/>
  <c r="U20" i="7"/>
  <c r="U19" i="7"/>
  <c r="U18" i="7"/>
  <c r="U17" i="7"/>
  <c r="U16" i="7"/>
  <c r="U15" i="7"/>
  <c r="U14" i="7"/>
  <c r="U13" i="7"/>
  <c r="U12" i="7"/>
  <c r="H25" i="7"/>
  <c r="I25" i="7" s="1"/>
  <c r="D25" i="7"/>
  <c r="E25" i="7" s="1"/>
  <c r="C25" i="7"/>
  <c r="B25" i="7"/>
  <c r="I23" i="7"/>
  <c r="G23" i="7"/>
  <c r="E23" i="7"/>
  <c r="I22" i="7"/>
  <c r="G22" i="7"/>
  <c r="E22" i="7"/>
  <c r="I21" i="7"/>
  <c r="G21" i="7"/>
  <c r="E21" i="7"/>
  <c r="I20" i="7"/>
  <c r="G20" i="7"/>
  <c r="E20" i="7"/>
  <c r="I19" i="7"/>
  <c r="G19" i="7"/>
  <c r="E19" i="7"/>
  <c r="I18" i="7"/>
  <c r="G18" i="7"/>
  <c r="E18" i="7"/>
  <c r="I17" i="7"/>
  <c r="G17" i="7"/>
  <c r="E17" i="7"/>
  <c r="I16" i="7"/>
  <c r="G16" i="7"/>
  <c r="E16" i="7"/>
  <c r="I15" i="7"/>
  <c r="G15" i="7"/>
  <c r="E15" i="7"/>
  <c r="I14" i="7"/>
  <c r="G14" i="7"/>
  <c r="E14" i="7"/>
  <c r="I13" i="7"/>
  <c r="G13" i="7"/>
  <c r="E13" i="7"/>
  <c r="I12" i="7"/>
  <c r="G12" i="7"/>
  <c r="G25" i="7" s="1"/>
  <c r="E12" i="7"/>
  <c r="F9" i="7"/>
  <c r="G9" i="7" s="1"/>
  <c r="H9" i="7" s="1"/>
  <c r="I9" i="7" s="1"/>
  <c r="J9" i="7" s="1"/>
  <c r="K9" i="7" s="1"/>
  <c r="L9" i="7" s="1"/>
  <c r="M9" i="7" s="1"/>
  <c r="N9" i="7" s="1"/>
  <c r="O9" i="7" s="1"/>
  <c r="P9" i="7" s="1"/>
  <c r="Q9" i="7" s="1"/>
  <c r="R9" i="7" s="1"/>
  <c r="S9" i="7" s="1"/>
  <c r="E9" i="7"/>
  <c r="D9" i="7"/>
  <c r="C9" i="7"/>
  <c r="F2" i="7"/>
  <c r="J22" i="7" s="1"/>
  <c r="K22" i="7" s="1"/>
  <c r="AE26" i="8" l="1"/>
  <c r="O26" i="8"/>
  <c r="G17" i="8"/>
  <c r="G18" i="8"/>
  <c r="G16" i="8"/>
  <c r="G11" i="8"/>
  <c r="G19" i="8"/>
  <c r="G12" i="8"/>
  <c r="G20" i="8"/>
  <c r="G13" i="8"/>
  <c r="G21" i="8"/>
  <c r="G14" i="8"/>
  <c r="G22" i="8"/>
  <c r="G15" i="8"/>
  <c r="P18" i="8"/>
  <c r="Q18" i="8" s="1"/>
  <c r="AF18" i="8"/>
  <c r="AG18" i="8" s="1"/>
  <c r="P11" i="8"/>
  <c r="AF11" i="8"/>
  <c r="P19" i="8"/>
  <c r="AF19" i="8"/>
  <c r="AG19" i="8" s="1"/>
  <c r="P12" i="8"/>
  <c r="Q12" i="8" s="1"/>
  <c r="AF12" i="8"/>
  <c r="AG12" i="8" s="1"/>
  <c r="P20" i="8"/>
  <c r="Q20" i="8" s="1"/>
  <c r="AF20" i="8"/>
  <c r="AG20" i="8" s="1"/>
  <c r="P17" i="8"/>
  <c r="Q17" i="8" s="1"/>
  <c r="AF17" i="8"/>
  <c r="AG17" i="8" s="1"/>
  <c r="P13" i="8"/>
  <c r="AF13" i="8"/>
  <c r="AG13" i="8" s="1"/>
  <c r="P21" i="8"/>
  <c r="Q21" i="8" s="1"/>
  <c r="AF21" i="8"/>
  <c r="AG21" i="8" s="1"/>
  <c r="P16" i="8"/>
  <c r="Q16" i="8" s="1"/>
  <c r="AF16" i="8"/>
  <c r="AG16" i="8" s="1"/>
  <c r="P14" i="8"/>
  <c r="AF14" i="8"/>
  <c r="AG14" i="8" s="1"/>
  <c r="P22" i="8"/>
  <c r="AF22" i="8"/>
  <c r="AG22" i="8" s="1"/>
  <c r="P15" i="8"/>
  <c r="Q15" i="8" s="1"/>
  <c r="AF15" i="8"/>
  <c r="AG15" i="8" s="1"/>
  <c r="U22" i="8"/>
  <c r="V22" i="8" s="1"/>
  <c r="U17" i="8"/>
  <c r="V17" i="8" s="1"/>
  <c r="Y24" i="8"/>
  <c r="Y26" i="8" s="1"/>
  <c r="T24" i="8"/>
  <c r="T26" i="8" s="1"/>
  <c r="Z21" i="8"/>
  <c r="AA21" i="8" s="1"/>
  <c r="U13" i="8"/>
  <c r="V13" i="8" s="1"/>
  <c r="U21" i="8"/>
  <c r="V21" i="8" s="1"/>
  <c r="U18" i="8"/>
  <c r="V18" i="8" s="1"/>
  <c r="U11" i="8"/>
  <c r="U16" i="8"/>
  <c r="V16" i="8" s="1"/>
  <c r="Z19" i="8"/>
  <c r="AA19" i="8" s="1"/>
  <c r="U12" i="8"/>
  <c r="V12" i="8" s="1"/>
  <c r="Z14" i="8"/>
  <c r="AA14" i="8" s="1"/>
  <c r="Z20" i="8"/>
  <c r="AA20" i="8" s="1"/>
  <c r="U19" i="8"/>
  <c r="V19" i="8" s="1"/>
  <c r="Z11" i="8"/>
  <c r="AA11" i="8" s="1"/>
  <c r="Z16" i="8"/>
  <c r="AA16" i="8" s="1"/>
  <c r="AA15" i="8"/>
  <c r="U14" i="8"/>
  <c r="V14" i="8" s="1"/>
  <c r="U20" i="8"/>
  <c r="V20" i="8" s="1"/>
  <c r="Z12" i="8"/>
  <c r="AA12" i="8" s="1"/>
  <c r="Z22" i="8"/>
  <c r="AA22" i="8" s="1"/>
  <c r="Z17" i="8"/>
  <c r="AA17" i="8" s="1"/>
  <c r="U15" i="8"/>
  <c r="V15" i="8" s="1"/>
  <c r="Z13" i="8"/>
  <c r="AA13" i="8" s="1"/>
  <c r="Z18" i="8"/>
  <c r="AA18" i="8" s="1"/>
  <c r="Q22" i="8"/>
  <c r="Q19" i="8"/>
  <c r="Q13" i="8"/>
  <c r="F24" i="8"/>
  <c r="L11" i="8"/>
  <c r="J24" i="8"/>
  <c r="J26" i="8" s="1"/>
  <c r="Q11" i="8"/>
  <c r="L14" i="8"/>
  <c r="L22" i="8"/>
  <c r="L16" i="8"/>
  <c r="L17" i="8"/>
  <c r="L18" i="8"/>
  <c r="L12" i="8"/>
  <c r="L13" i="8"/>
  <c r="L19" i="8"/>
  <c r="L20" i="8"/>
  <c r="L21" i="8"/>
  <c r="L15" i="8"/>
  <c r="K24" i="8"/>
  <c r="C24" i="8"/>
  <c r="L22" i="7"/>
  <c r="F20" i="7"/>
  <c r="F16" i="7"/>
  <c r="F12" i="7"/>
  <c r="F21" i="7"/>
  <c r="F17" i="7"/>
  <c r="F13" i="7"/>
  <c r="F22" i="7"/>
  <c r="F18" i="7"/>
  <c r="F14" i="7"/>
  <c r="F23" i="7"/>
  <c r="F19" i="7"/>
  <c r="F15" i="7"/>
  <c r="J21" i="7"/>
  <c r="K21" i="7" s="1"/>
  <c r="J13" i="7"/>
  <c r="K13" i="7" s="1"/>
  <c r="J17" i="7"/>
  <c r="K17" i="7" s="1"/>
  <c r="J16" i="7"/>
  <c r="K16" i="7" s="1"/>
  <c r="J15" i="7"/>
  <c r="K15" i="7" s="1"/>
  <c r="J19" i="7"/>
  <c r="K19" i="7" s="1"/>
  <c r="J23" i="7"/>
  <c r="K23" i="7" s="1"/>
  <c r="J12" i="7"/>
  <c r="J20" i="7"/>
  <c r="K20" i="7" s="1"/>
  <c r="J14" i="7"/>
  <c r="K14" i="7" s="1"/>
  <c r="J18" i="7"/>
  <c r="K18" i="7" s="1"/>
  <c r="P24" i="8" l="1"/>
  <c r="Q24" i="8" s="1"/>
  <c r="R24" i="8" s="1"/>
  <c r="Q14" i="8"/>
  <c r="G24" i="8"/>
  <c r="H24" i="8" s="1"/>
  <c r="H17" i="8"/>
  <c r="AF24" i="8"/>
  <c r="AG24" i="8" s="1"/>
  <c r="AH19" i="8" s="1"/>
  <c r="M12" i="9" s="1"/>
  <c r="AG11" i="8"/>
  <c r="U24" i="8"/>
  <c r="V24" i="8" s="1"/>
  <c r="W18" i="8" s="1"/>
  <c r="V11" i="8"/>
  <c r="Z24" i="8"/>
  <c r="AA24" i="8" s="1"/>
  <c r="AB20" i="8" s="1"/>
  <c r="L24" i="8"/>
  <c r="M20" i="8" s="1"/>
  <c r="L20" i="7"/>
  <c r="L21" i="7"/>
  <c r="L14" i="7"/>
  <c r="L13" i="7"/>
  <c r="F25" i="7"/>
  <c r="J25" i="7"/>
  <c r="K12" i="7"/>
  <c r="L23" i="7"/>
  <c r="L15" i="7"/>
  <c r="L19" i="7"/>
  <c r="L16" i="7"/>
  <c r="L18" i="7"/>
  <c r="L17" i="7"/>
  <c r="H22" i="8" l="1"/>
  <c r="H15" i="8"/>
  <c r="H11" i="8"/>
  <c r="H21" i="8"/>
  <c r="H19" i="8"/>
  <c r="H18" i="8"/>
  <c r="H12" i="8"/>
  <c r="H14" i="8"/>
  <c r="H13" i="8"/>
  <c r="H16" i="8"/>
  <c r="H20" i="8"/>
  <c r="AH14" i="8"/>
  <c r="AH11" i="8"/>
  <c r="AB18" i="8"/>
  <c r="W11" i="8"/>
  <c r="AH24" i="8"/>
  <c r="AH17" i="8"/>
  <c r="AH22" i="8"/>
  <c r="AH21" i="8"/>
  <c r="AH20" i="8"/>
  <c r="AH12" i="8"/>
  <c r="W14" i="8"/>
  <c r="W15" i="8"/>
  <c r="AH18" i="8"/>
  <c r="W20" i="8"/>
  <c r="AB22" i="8"/>
  <c r="AH13" i="8"/>
  <c r="AH15" i="8"/>
  <c r="AB17" i="8"/>
  <c r="AH16" i="8"/>
  <c r="AB11" i="8"/>
  <c r="W24" i="8"/>
  <c r="W13" i="8"/>
  <c r="W16" i="8"/>
  <c r="W12" i="8"/>
  <c r="W17" i="8"/>
  <c r="W19" i="8"/>
  <c r="I12" i="9" s="1"/>
  <c r="W22" i="8"/>
  <c r="W21" i="8"/>
  <c r="AB24" i="8"/>
  <c r="AB13" i="8"/>
  <c r="AB15" i="8"/>
  <c r="AB16" i="8"/>
  <c r="AB21" i="8"/>
  <c r="AB12" i="8"/>
  <c r="AB19" i="8"/>
  <c r="K12" i="9" s="1"/>
  <c r="AB14" i="8"/>
  <c r="R15" i="8"/>
  <c r="R16" i="8"/>
  <c r="R22" i="8"/>
  <c r="R17" i="8"/>
  <c r="R21" i="8"/>
  <c r="R13" i="8"/>
  <c r="R20" i="8"/>
  <c r="R14" i="8"/>
  <c r="R12" i="8"/>
  <c r="R18" i="8"/>
  <c r="R11" i="8"/>
  <c r="R19" i="8"/>
  <c r="G12" i="9" s="1"/>
  <c r="M19" i="8"/>
  <c r="E12" i="9" s="1"/>
  <c r="M24" i="8"/>
  <c r="M16" i="8"/>
  <c r="M11" i="8"/>
  <c r="M17" i="8"/>
  <c r="M22" i="8"/>
  <c r="M18" i="8"/>
  <c r="M14" i="8"/>
  <c r="M21" i="8"/>
  <c r="M15" i="8"/>
  <c r="M12" i="8"/>
  <c r="M13" i="8"/>
  <c r="K25" i="7"/>
  <c r="L25" i="7" s="1"/>
  <c r="L12" i="7"/>
  <c r="M22" i="7" l="1"/>
  <c r="N22" i="7" s="1"/>
  <c r="M23" i="7"/>
  <c r="N23" i="7" s="1"/>
  <c r="M14" i="7"/>
  <c r="N14" i="7" s="1"/>
  <c r="M15" i="7"/>
  <c r="N15" i="7" s="1"/>
  <c r="M13" i="7"/>
  <c r="N13" i="7" s="1"/>
  <c r="M17" i="7"/>
  <c r="N17" i="7" s="1"/>
  <c r="M19" i="7"/>
  <c r="N19" i="7" s="1"/>
  <c r="M20" i="7"/>
  <c r="N20" i="7" s="1"/>
  <c r="M16" i="7"/>
  <c r="N16" i="7" s="1"/>
  <c r="M21" i="7"/>
  <c r="N21" i="7" s="1"/>
  <c r="M18" i="7"/>
  <c r="N18" i="7" s="1"/>
  <c r="M12" i="7"/>
  <c r="P19" i="7" l="1"/>
  <c r="Q19" i="7" s="1"/>
  <c r="O19" i="7"/>
  <c r="P17" i="7"/>
  <c r="Q17" i="7" s="1"/>
  <c r="O17" i="7"/>
  <c r="P13" i="7"/>
  <c r="Q13" i="7" s="1"/>
  <c r="O13" i="7"/>
  <c r="N12" i="7"/>
  <c r="M25" i="7"/>
  <c r="P15" i="7"/>
  <c r="Q15" i="7" s="1"/>
  <c r="O15" i="7"/>
  <c r="P18" i="7"/>
  <c r="Q18" i="7" s="1"/>
  <c r="O18" i="7"/>
  <c r="P14" i="7"/>
  <c r="Q14" i="7" s="1"/>
  <c r="O14" i="7"/>
  <c r="P21" i="7"/>
  <c r="Q21" i="7" s="1"/>
  <c r="O21" i="7"/>
  <c r="P23" i="7"/>
  <c r="Q23" i="7" s="1"/>
  <c r="O23" i="7"/>
  <c r="O20" i="7"/>
  <c r="P20" i="7"/>
  <c r="Q20" i="7" s="1"/>
  <c r="O16" i="7"/>
  <c r="P16" i="7"/>
  <c r="Q16" i="7" s="1"/>
  <c r="P22" i="7"/>
  <c r="Q22" i="7" s="1"/>
  <c r="O22" i="7"/>
  <c r="S22" i="7" l="1"/>
  <c r="R22" i="7"/>
  <c r="O12" i="7"/>
  <c r="N25" i="7"/>
  <c r="O25" i="7" s="1"/>
  <c r="P12" i="7"/>
  <c r="S21" i="7"/>
  <c r="R21" i="7"/>
  <c r="R16" i="7"/>
  <c r="S16" i="7"/>
  <c r="S23" i="7"/>
  <c r="R23" i="7"/>
  <c r="S13" i="7"/>
  <c r="R13" i="7"/>
  <c r="S14" i="7"/>
  <c r="R14" i="7"/>
  <c r="R20" i="7"/>
  <c r="S20" i="7"/>
  <c r="S15" i="7"/>
  <c r="R15" i="7"/>
  <c r="S18" i="7"/>
  <c r="R18" i="7"/>
  <c r="S17" i="7"/>
  <c r="R17" i="7"/>
  <c r="S19" i="7"/>
  <c r="R19" i="7"/>
  <c r="P25" i="7" l="1"/>
  <c r="Q12" i="7"/>
  <c r="R12" i="7" l="1"/>
  <c r="Q25" i="7"/>
  <c r="R25" i="7" s="1"/>
  <c r="S12" i="7"/>
  <c r="S25" i="7" s="1"/>
</calcChain>
</file>

<file path=xl/sharedStrings.xml><?xml version="1.0" encoding="utf-8"?>
<sst xmlns="http://schemas.openxmlformats.org/spreadsheetml/2006/main" count="166" uniqueCount="83">
  <si>
    <t>Puget Sound Energy</t>
  </si>
  <si>
    <t>FEA</t>
  </si>
  <si>
    <t>Proposed</t>
  </si>
  <si>
    <t>Company</t>
  </si>
  <si>
    <t>Customer Class</t>
  </si>
  <si>
    <t>Residential (Sch7)</t>
  </si>
  <si>
    <t>Sec Volt (Sch 24, kW&lt;50)</t>
  </si>
  <si>
    <t>Sec Volt (Sch 25, kW&gt;50&amp;&lt;350)</t>
  </si>
  <si>
    <t>Sec Volt (Sch 26, kW&gt;350)</t>
  </si>
  <si>
    <t>Pri Volt (Sch 31)</t>
  </si>
  <si>
    <t>Pri Volt (Sch 35)</t>
  </si>
  <si>
    <t>Pri Service (Sch 43)</t>
  </si>
  <si>
    <t>Special Contract</t>
  </si>
  <si>
    <t>High Volt (Sch 46/49)</t>
  </si>
  <si>
    <t>Choice / Retail Wheeling (Sch 448/449)</t>
  </si>
  <si>
    <t>Lighting (Sch 50-59)</t>
  </si>
  <si>
    <t>Firm Resale</t>
  </si>
  <si>
    <t>Total</t>
  </si>
  <si>
    <t>Public</t>
  </si>
  <si>
    <t>Counsel</t>
  </si>
  <si>
    <t>Kroger</t>
  </si>
  <si>
    <t>Staff</t>
  </si>
  <si>
    <t>Present</t>
  </si>
  <si>
    <t>Revenues</t>
  </si>
  <si>
    <t>Increase</t>
  </si>
  <si>
    <t>Public Counsel</t>
  </si>
  <si>
    <t>Rate Class</t>
  </si>
  <si>
    <t>FEA - Exhibit AZA-5</t>
  </si>
  <si>
    <t>Public Counsel - Exhibit GAW-1T</t>
  </si>
  <si>
    <t>Kroger - Table KCH-3</t>
  </si>
  <si>
    <t>Company - Exhibit No.__(JAP-Rate Spread)</t>
  </si>
  <si>
    <t>Cost Based</t>
  </si>
  <si>
    <t>Current</t>
  </si>
  <si>
    <t>TF =</t>
  </si>
  <si>
    <t xml:space="preserve">                                                  Present Rates                                               </t>
  </si>
  <si>
    <t xml:space="preserve">                                                  Proposed Rates                                               </t>
  </si>
  <si>
    <t>Required</t>
  </si>
  <si>
    <t>Operating</t>
  </si>
  <si>
    <t>Revenue</t>
  </si>
  <si>
    <t>Income</t>
  </si>
  <si>
    <t>Check:</t>
  </si>
  <si>
    <t xml:space="preserve">   Rate   </t>
  </si>
  <si>
    <r>
      <t>Revenues</t>
    </r>
    <r>
      <rPr>
        <u/>
        <vertAlign val="superscript"/>
        <sz val="11"/>
        <rFont val="Arial"/>
        <family val="2"/>
      </rPr>
      <t>1</t>
    </r>
  </si>
  <si>
    <r>
      <t>Rate Base</t>
    </r>
    <r>
      <rPr>
        <u/>
        <vertAlign val="superscript"/>
        <sz val="11"/>
        <rFont val="Arial"/>
        <family val="2"/>
      </rPr>
      <t>1</t>
    </r>
  </si>
  <si>
    <r>
      <t>Income</t>
    </r>
    <r>
      <rPr>
        <u/>
        <vertAlign val="superscript"/>
        <sz val="11"/>
        <rFont val="Arial"/>
        <family val="2"/>
      </rPr>
      <t>1</t>
    </r>
  </si>
  <si>
    <t>ROR</t>
  </si>
  <si>
    <t xml:space="preserve"> Subsidy </t>
  </si>
  <si>
    <r>
      <t>Increase</t>
    </r>
    <r>
      <rPr>
        <u/>
        <vertAlign val="superscript"/>
        <sz val="11"/>
        <rFont val="Arial"/>
        <family val="2"/>
      </rPr>
      <t>2</t>
    </r>
  </si>
  <si>
    <t>% Incr</t>
  </si>
  <si>
    <t>for = ROR</t>
  </si>
  <si>
    <t>Subsidy</t>
  </si>
  <si>
    <t>=(3)/(2)</t>
  </si>
  <si>
    <t>=(7)/(1)</t>
  </si>
  <si>
    <t>=(7)/TF</t>
  </si>
  <si>
    <t>=(9)+(3)</t>
  </si>
  <si>
    <t>=(10)/(2)</t>
  </si>
  <si>
    <t>=(7) - (12)</t>
  </si>
  <si>
    <t>=(13)/(1)</t>
  </si>
  <si>
    <t>=(13)/TF</t>
  </si>
  <si>
    <t>=(15)+(3)</t>
  </si>
  <si>
    <t>=(16)/(2)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</si>
  <si>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Source</t>
    </r>
  </si>
  <si>
    <t>File:</t>
  </si>
  <si>
    <t>190529-30 PSE Resp WUTC DR 065_Attach F (COS Model).XLSM</t>
  </si>
  <si>
    <t>Tab:</t>
  </si>
  <si>
    <t>Class Summary</t>
  </si>
  <si>
    <t>Row:</t>
  </si>
  <si>
    <t>Excel rows 13, 16 and 28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</si>
  <si>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Source</t>
    </r>
  </si>
  <si>
    <t>190529-30-PSE-WP-JAP06-ELEC-RATE-SPREAD-DESIGN-19GRC-06-2019.xlsx</t>
  </si>
  <si>
    <t>Exhibit No.__(JAP-Rate Spread)</t>
  </si>
  <si>
    <t>Column:</t>
  </si>
  <si>
    <t>Excel column M</t>
  </si>
  <si>
    <t>Staff - Exhibit JLB-1T, Table 4</t>
  </si>
  <si>
    <t>Rate Base</t>
  </si>
  <si>
    <t>Basis Diff</t>
  </si>
  <si>
    <t>from Sys</t>
  </si>
  <si>
    <t>Comparison of Basis Point Differential</t>
  </si>
  <si>
    <t>Tax Factor =</t>
  </si>
  <si>
    <t>Prolaw 381609</t>
  </si>
  <si>
    <t>Comparison of Basis Differential</t>
  </si>
  <si>
    <t>under Various Revenue Allocation Proposals</t>
  </si>
  <si>
    <t>PSE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</si>
</sst>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_(&quot;$&quot;* #,##0_);_(&quot;$&quot;* \(#,##0\);_(&quot;$&quot;* &quot;-&quot;??_);_(@_)"/>
    <numFmt numFmtId="167" formatCode="0.000%"/>
    <numFmt numFmtId="168" formatCode="0.00000"/>
    <numFmt numFmtId="169" formatCode="0.000000"/>
  </numFmts>
  <fonts count="27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2"/>
      <name val="Arial"/>
      <family val="2"/>
    </font>
    <font>
      <u val="singleAccounting"/>
      <sz val="11"/>
      <color indexed="12"/>
      <name val="Arial"/>
      <family val="2"/>
    </font>
    <font>
      <u val="singleAccounting"/>
      <sz val="11"/>
      <color rgb="FF0000FF"/>
      <name val="Arial"/>
      <family val="2"/>
    </font>
    <font>
      <b/>
      <u/>
      <sz val="10"/>
      <name val="Arial"/>
      <family val="2"/>
    </font>
    <font>
      <u val="singleAccounting"/>
      <sz val="11"/>
      <name val="Arial"/>
      <family val="2"/>
    </font>
    <font>
      <b/>
      <u/>
      <sz val="11"/>
      <name val="Arial"/>
      <family val="2"/>
    </font>
    <font>
      <sz val="11"/>
      <color rgb="FF0000FF"/>
      <name val="Arial"/>
      <family val="2"/>
    </font>
    <font>
      <u/>
      <sz val="11"/>
      <name val="Arial"/>
      <family val="2"/>
    </font>
    <font>
      <u/>
      <vertAlign val="superscript"/>
      <sz val="11"/>
      <name val="Arial"/>
      <family val="2"/>
    </font>
    <font>
      <sz val="11"/>
      <color rgb="FF0000CC"/>
      <name val="Arial"/>
      <family val="2"/>
    </font>
    <font>
      <u val="singleAccounting"/>
      <sz val="11"/>
      <color rgb="FF0000CC"/>
      <name val="Arial"/>
      <family val="2"/>
    </font>
    <font>
      <vertAlign val="superscript"/>
      <sz val="11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8" fillId="0" borderId="0"/>
    <xf numFmtId="0" fontId="12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2"/>
    <xf numFmtId="0" fontId="4" fillId="0" borderId="0" xfId="2" applyFont="1" applyAlignment="1">
      <alignment horizontal="center"/>
    </xf>
    <xf numFmtId="164" fontId="3" fillId="0" borderId="0" xfId="2" applyNumberFormat="1" applyAlignment="1">
      <alignment horizontal="center"/>
    </xf>
    <xf numFmtId="0" fontId="10" fillId="0" borderId="0" xfId="0" applyFont="1"/>
    <xf numFmtId="165" fontId="10" fillId="0" borderId="0" xfId="3" applyNumberFormat="1" applyFont="1" applyFill="1" applyBorder="1" applyAlignment="1">
      <alignment horizontal="left"/>
    </xf>
    <xf numFmtId="2" fontId="3" fillId="0" borderId="0" xfId="2" applyNumberFormat="1" applyAlignment="1">
      <alignment horizontal="center"/>
    </xf>
    <xf numFmtId="0" fontId="11" fillId="0" borderId="0" xfId="4" applyFont="1" applyBorder="1" applyAlignment="1">
      <alignment horizontal="center" wrapText="1"/>
    </xf>
    <xf numFmtId="166" fontId="13" fillId="0" borderId="0" xfId="6" applyNumberFormat="1" applyFont="1"/>
    <xf numFmtId="166" fontId="14" fillId="0" borderId="0" xfId="6" applyNumberFormat="1" applyFont="1"/>
    <xf numFmtId="42" fontId="15" fillId="0" borderId="0" xfId="8" applyNumberFormat="1" applyFont="1"/>
    <xf numFmtId="42" fontId="10" fillId="0" borderId="0" xfId="9" applyNumberFormat="1" applyFont="1"/>
    <xf numFmtId="0" fontId="16" fillId="0" borderId="0" xfId="4" applyFont="1" applyBorder="1" applyAlignment="1">
      <alignment horizontal="center" wrapText="1"/>
    </xf>
    <xf numFmtId="10" fontId="10" fillId="0" borderId="0" xfId="1" applyNumberFormat="1" applyFont="1"/>
    <xf numFmtId="0" fontId="18" fillId="0" borderId="0" xfId="0" applyFont="1" applyAlignment="1">
      <alignment horizontal="center"/>
    </xf>
    <xf numFmtId="166" fontId="10" fillId="0" borderId="0" xfId="6" applyNumberFormat="1" applyFont="1"/>
    <xf numFmtId="166" fontId="19" fillId="0" borderId="0" xfId="6" applyNumberFormat="1" applyFont="1"/>
    <xf numFmtId="166" fontId="15" fillId="0" borderId="0" xfId="6" applyNumberFormat="1" applyFont="1"/>
    <xf numFmtId="166" fontId="17" fillId="0" borderId="0" xfId="6" applyNumberFormat="1" applyFont="1"/>
    <xf numFmtId="0" fontId="9" fillId="0" borderId="0" xfId="0" applyFont="1"/>
    <xf numFmtId="0" fontId="5" fillId="0" borderId="0" xfId="2" applyFont="1" applyAlignment="1"/>
    <xf numFmtId="0" fontId="10" fillId="0" borderId="0" xfId="8"/>
    <xf numFmtId="167" fontId="19" fillId="0" borderId="0" xfId="11" applyNumberFormat="1" applyFont="1"/>
    <xf numFmtId="168" fontId="10" fillId="0" borderId="0" xfId="8" applyNumberFormat="1" applyFont="1"/>
    <xf numFmtId="169" fontId="10" fillId="0" borderId="0" xfId="8" applyNumberFormat="1"/>
    <xf numFmtId="0" fontId="9" fillId="0" borderId="0" xfId="8" applyFont="1" applyFill="1" applyBorder="1" applyAlignment="1">
      <alignment horizontal="center"/>
    </xf>
    <xf numFmtId="0" fontId="9" fillId="0" borderId="0" xfId="8" applyFont="1" applyFill="1" applyBorder="1" applyAlignment="1"/>
    <xf numFmtId="0" fontId="20" fillId="0" borderId="0" xfId="8" applyFont="1" applyAlignment="1">
      <alignment horizontal="center"/>
    </xf>
    <xf numFmtId="0" fontId="10" fillId="0" borderId="0" xfId="8" applyAlignment="1">
      <alignment horizontal="center"/>
    </xf>
    <xf numFmtId="0" fontId="10" fillId="0" borderId="0" xfId="8" applyFont="1" applyAlignment="1">
      <alignment horizontal="center"/>
    </xf>
    <xf numFmtId="9" fontId="13" fillId="0" borderId="0" xfId="11" applyFont="1" applyAlignment="1">
      <alignment horizontal="center"/>
    </xf>
    <xf numFmtId="164" fontId="10" fillId="0" borderId="0" xfId="8" applyNumberFormat="1" applyFont="1" applyAlignment="1">
      <alignment horizontal="center"/>
    </xf>
    <xf numFmtId="0" fontId="10" fillId="0" borderId="0" xfId="8" quotePrefix="1"/>
    <xf numFmtId="0" fontId="10" fillId="0" borderId="0" xfId="8" quotePrefix="1" applyAlignment="1">
      <alignment horizontal="center"/>
    </xf>
    <xf numFmtId="166" fontId="13" fillId="0" borderId="0" xfId="10" applyNumberFormat="1" applyFont="1"/>
    <xf numFmtId="42" fontId="19" fillId="0" borderId="0" xfId="8" applyNumberFormat="1" applyFont="1"/>
    <xf numFmtId="10" fontId="10" fillId="0" borderId="0" xfId="11" applyNumberFormat="1" applyFont="1"/>
    <xf numFmtId="42" fontId="10" fillId="0" borderId="0" xfId="8" applyNumberFormat="1"/>
    <xf numFmtId="42" fontId="10" fillId="0" borderId="0" xfId="8" applyNumberFormat="1" applyFont="1"/>
    <xf numFmtId="42" fontId="22" fillId="0" borderId="0" xfId="8" applyNumberFormat="1" applyFont="1"/>
    <xf numFmtId="166" fontId="14" fillId="0" borderId="0" xfId="10" applyNumberFormat="1" applyFont="1"/>
    <xf numFmtId="42" fontId="17" fillId="0" borderId="0" xfId="8" applyNumberFormat="1" applyFont="1"/>
    <xf numFmtId="42" fontId="23" fillId="0" borderId="0" xfId="8" applyNumberFormat="1" applyFont="1"/>
    <xf numFmtId="10" fontId="0" fillId="0" borderId="0" xfId="11" applyNumberFormat="1" applyFont="1"/>
    <xf numFmtId="0" fontId="10" fillId="0" borderId="0" xfId="8" applyAlignment="1"/>
    <xf numFmtId="0" fontId="10" fillId="0" borderId="0" xfId="8" applyAlignment="1">
      <alignment horizontal="right"/>
    </xf>
    <xf numFmtId="0" fontId="10" fillId="0" borderId="0" xfId="8" applyAlignment="1">
      <alignment horizontal="left"/>
    </xf>
    <xf numFmtId="0" fontId="20" fillId="0" borderId="0" xfId="8" applyFont="1" applyFill="1" applyAlignment="1">
      <alignment horizontal="center"/>
    </xf>
    <xf numFmtId="0" fontId="10" fillId="0" borderId="0" xfId="0" applyFont="1" applyAlignment="1">
      <alignment horizontal="center"/>
    </xf>
    <xf numFmtId="42" fontId="0" fillId="0" borderId="0" xfId="0" applyNumberFormat="1"/>
    <xf numFmtId="42" fontId="10" fillId="0" borderId="0" xfId="0" applyNumberFormat="1" applyFont="1"/>
    <xf numFmtId="42" fontId="17" fillId="0" borderId="0" xfId="0" applyNumberFormat="1" applyFont="1"/>
    <xf numFmtId="0" fontId="1" fillId="0" borderId="0" xfId="2" applyFont="1"/>
    <xf numFmtId="0" fontId="25" fillId="0" borderId="0" xfId="2" applyFont="1" applyAlignment="1"/>
    <xf numFmtId="10" fontId="9" fillId="4" borderId="0" xfId="1" applyNumberFormat="1" applyFont="1" applyFill="1"/>
    <xf numFmtId="10" fontId="3" fillId="0" borderId="0" xfId="1" applyNumberFormat="1" applyAlignment="1">
      <alignment horizontal="center"/>
    </xf>
    <xf numFmtId="0" fontId="9" fillId="4" borderId="0" xfId="0" applyFont="1" applyFill="1"/>
    <xf numFmtId="0" fontId="1" fillId="0" borderId="0" xfId="2" applyFont="1" applyAlignment="1">
      <alignment horizontal="center"/>
    </xf>
    <xf numFmtId="9" fontId="1" fillId="0" borderId="0" xfId="2" applyNumberFormat="1" applyFont="1" applyAlignment="1">
      <alignment horizontal="center"/>
    </xf>
    <xf numFmtId="0" fontId="26" fillId="0" borderId="0" xfId="2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11" fillId="0" borderId="1" xfId="0" applyFont="1" applyBorder="1" applyAlignment="1">
      <alignment horizontal="center"/>
    </xf>
    <xf numFmtId="0" fontId="9" fillId="2" borderId="2" xfId="8" applyFont="1" applyFill="1" applyBorder="1" applyAlignment="1">
      <alignment horizontal="center"/>
    </xf>
    <xf numFmtId="0" fontId="9" fillId="2" borderId="3" xfId="8" applyFont="1" applyFill="1" applyBorder="1" applyAlignment="1">
      <alignment horizontal="center"/>
    </xf>
    <xf numFmtId="0" fontId="9" fillId="2" borderId="4" xfId="8" applyFont="1" applyFill="1" applyBorder="1" applyAlignment="1">
      <alignment horizontal="center"/>
    </xf>
    <xf numFmtId="0" fontId="9" fillId="3" borderId="2" xfId="8" applyFont="1" applyFill="1" applyBorder="1" applyAlignment="1">
      <alignment horizontal="center"/>
    </xf>
    <xf numFmtId="0" fontId="9" fillId="3" borderId="3" xfId="8" applyFont="1" applyFill="1" applyBorder="1" applyAlignment="1">
      <alignment horizontal="center"/>
    </xf>
    <xf numFmtId="0" fontId="9" fillId="3" borderId="4" xfId="8" applyFont="1" applyFill="1" applyBorder="1" applyAlignment="1">
      <alignment horizontal="center"/>
    </xf>
    <xf numFmtId="0" fontId="10" fillId="0" borderId="0" xfId="8" applyFont="1" applyAlignment="1">
      <alignment horizontal="center"/>
    </xf>
  </cellXfs>
  <cellStyles count="12">
    <cellStyle name="Comma 78" xfId="9"/>
    <cellStyle name="Comma 79" xfId="3"/>
    <cellStyle name="Currency" xfId="10" builtinId="4"/>
    <cellStyle name="Currency 2" xfId="6"/>
    <cellStyle name="Normal" xfId="0" builtinId="0"/>
    <cellStyle name="Normal - Style1 5 4" xfId="4"/>
    <cellStyle name="Normal 162" xfId="8"/>
    <cellStyle name="Normal 163" xfId="2"/>
    <cellStyle name="Normal 2" xfId="5"/>
    <cellStyle name="Percent" xfId="1" builtinId="5"/>
    <cellStyle name="Percent 129" xfId="11"/>
    <cellStyle name="Percent 2" xfId="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381561</xdr:colOff>
      <xdr:row>35</xdr:row>
      <xdr:rowOff>91956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77561" cy="59593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366267</xdr:colOff>
      <xdr:row>37</xdr:row>
      <xdr:rowOff>130089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52667" cy="63327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137160</xdr:colOff>
      <xdr:row>45</xdr:row>
      <xdr:rowOff>20295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890760" cy="75640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\Shares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sultbai.local\documents\REGULATN\PA&amp;D\DSMRecov\2001\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sqref="A1:M1"/>
    </sheetView>
  </sheetViews>
  <sheetFormatPr defaultRowHeight="12.75" x14ac:dyDescent="0.2"/>
  <cols>
    <col min="1" max="1" width="20.7109375" customWidth="1"/>
    <col min="2" max="2" width="0.85546875" customWidth="1"/>
    <col min="3" max="3" width="9.7109375" customWidth="1"/>
    <col min="4" max="4" width="0.85546875" customWidth="1"/>
    <col min="5" max="5" width="9.7109375" customWidth="1"/>
    <col min="6" max="6" width="0.85546875" customWidth="1"/>
    <col min="7" max="7" width="9.7109375" customWidth="1"/>
    <col min="8" max="8" width="0.85546875" customWidth="1"/>
    <col min="9" max="9" width="9.7109375" customWidth="1"/>
    <col min="10" max="10" width="0.85546875" customWidth="1"/>
    <col min="11" max="11" width="9.7109375" customWidth="1"/>
    <col min="12" max="12" width="0.85546875" customWidth="1"/>
    <col min="13" max="13" width="9.7109375" customWidth="1"/>
  </cols>
  <sheetData>
    <row r="1" spans="1:13" ht="18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4.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75" x14ac:dyDescent="0.25">
      <c r="A3" s="63" t="s">
        <v>80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5.75" x14ac:dyDescent="0.25">
      <c r="A4" s="64" t="s">
        <v>81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3" ht="14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4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" x14ac:dyDescent="0.25">
      <c r="A7" s="1"/>
      <c r="B7" s="1"/>
      <c r="C7" s="1"/>
      <c r="D7" s="1"/>
      <c r="E7" s="2"/>
      <c r="F7" s="2"/>
      <c r="G7" s="2"/>
      <c r="H7" s="2"/>
      <c r="I7" s="2"/>
      <c r="J7" s="2"/>
      <c r="K7" s="2"/>
      <c r="L7" s="2"/>
      <c r="M7" s="2"/>
    </row>
    <row r="8" spans="1:13" ht="14.25" x14ac:dyDescent="0.2">
      <c r="A8" s="52"/>
      <c r="B8" s="52"/>
      <c r="C8" s="52"/>
      <c r="D8" s="52"/>
      <c r="E8" s="57"/>
      <c r="F8" s="57"/>
      <c r="G8" s="58"/>
      <c r="H8" s="58"/>
      <c r="I8" s="57" t="s">
        <v>18</v>
      </c>
      <c r="J8" s="58"/>
      <c r="K8" s="58"/>
      <c r="L8" s="57"/>
      <c r="M8" s="57"/>
    </row>
    <row r="9" spans="1:13" ht="14.25" x14ac:dyDescent="0.2">
      <c r="A9" s="61" t="s">
        <v>4</v>
      </c>
      <c r="B9" s="59"/>
      <c r="C9" s="61" t="s">
        <v>32</v>
      </c>
      <c r="D9" s="59"/>
      <c r="E9" s="61" t="s">
        <v>82</v>
      </c>
      <c r="F9" s="59"/>
      <c r="G9" s="61" t="s">
        <v>1</v>
      </c>
      <c r="H9" s="60"/>
      <c r="I9" s="61" t="s">
        <v>19</v>
      </c>
      <c r="J9" s="60"/>
      <c r="K9" s="61" t="s">
        <v>20</v>
      </c>
      <c r="L9" s="59"/>
      <c r="M9" s="61" t="s">
        <v>21</v>
      </c>
    </row>
    <row r="10" spans="1:13" ht="14.25" x14ac:dyDescent="0.2">
      <c r="A10" s="1"/>
      <c r="B10" s="1"/>
      <c r="C10" s="3">
        <v>-1</v>
      </c>
      <c r="D10" s="3"/>
      <c r="E10" s="3">
        <v>-2</v>
      </c>
      <c r="F10" s="3"/>
      <c r="G10" s="3">
        <v>-3</v>
      </c>
      <c r="H10" s="3"/>
      <c r="I10" s="3">
        <v>-4</v>
      </c>
      <c r="J10" s="3"/>
      <c r="K10" s="3">
        <v>-5</v>
      </c>
      <c r="L10" s="3"/>
      <c r="M10" s="3">
        <v>-6</v>
      </c>
    </row>
    <row r="11" spans="1:13" ht="14.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6.149999999999999" customHeight="1" x14ac:dyDescent="0.2">
      <c r="A12" s="4" t="s">
        <v>13</v>
      </c>
      <c r="B12" s="5"/>
      <c r="C12" s="55">
        <f>'Comparison_using ROR'!H19</f>
        <v>1.6921441070946154E-2</v>
      </c>
      <c r="D12" s="5"/>
      <c r="E12" s="55">
        <f>'Comparison_using ROR'!M19</f>
        <v>1.4719344572538581E-2</v>
      </c>
      <c r="F12" s="6"/>
      <c r="G12" s="55">
        <f>'Comparison_using ROR'!R19</f>
        <v>-2.8714758064708884E-3</v>
      </c>
      <c r="H12" s="6"/>
      <c r="I12" s="55">
        <f>'Comparison_using ROR'!W19</f>
        <v>1.9265808223893094E-2</v>
      </c>
      <c r="J12" s="6"/>
      <c r="K12" s="55">
        <f>'Comparison_using ROR'!AB19</f>
        <v>9.6440145837928537E-3</v>
      </c>
      <c r="L12" s="6"/>
      <c r="M12" s="55">
        <f>'Comparison_using ROR'!AH19</f>
        <v>1.5925890425479414E-2</v>
      </c>
    </row>
    <row r="13" spans="1:13" ht="14.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4.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4.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3">
    <mergeCell ref="A1:M1"/>
    <mergeCell ref="A3:M3"/>
    <mergeCell ref="A4:M4"/>
  </mergeCells>
  <printOptions horizontalCentered="1"/>
  <pageMargins left="0.5" right="0.5" top="1" bottom="0.75" header="0.5" footer="0.3"/>
  <pageSetup orientation="portrait" r:id="rId1"/>
  <headerFooter>
    <oddHeader>&amp;R&amp;"Arial,Bold"&amp;11Exhibit AZA-7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4"/>
  <sheetViews>
    <sheetView workbookViewId="0">
      <pane xSplit="2" topLeftCell="C1" activePane="topRight" state="frozen"/>
      <selection pane="topRight" activeCell="C1" sqref="C1"/>
    </sheetView>
  </sheetViews>
  <sheetFormatPr defaultRowHeight="12.75" x14ac:dyDescent="0.2"/>
  <cols>
    <col min="1" max="1" width="37.7109375" customWidth="1"/>
    <col min="2" max="2" width="1.7109375" customWidth="1"/>
    <col min="3" max="3" width="12.7109375" customWidth="1"/>
    <col min="4" max="4" width="1.7109375" customWidth="1"/>
    <col min="5" max="5" width="12.7109375" customWidth="1"/>
    <col min="6" max="6" width="11.7109375" customWidth="1"/>
    <col min="7" max="7" width="8.7109375" customWidth="1"/>
    <col min="8" max="8" width="9.7109375" customWidth="1"/>
    <col min="9" max="9" width="1.7109375" customWidth="1"/>
    <col min="10" max="10" width="12.7109375" customWidth="1"/>
    <col min="11" max="11" width="11.7109375" customWidth="1"/>
    <col min="12" max="12" width="8.7109375" customWidth="1"/>
    <col min="13" max="13" width="9.7109375" customWidth="1"/>
    <col min="14" max="14" width="1.7109375" customWidth="1"/>
    <col min="15" max="15" width="12.7109375" customWidth="1"/>
    <col min="16" max="16" width="11.7109375" customWidth="1"/>
    <col min="17" max="17" width="8.7109375" customWidth="1"/>
    <col min="18" max="18" width="9.7109375" customWidth="1"/>
    <col min="19" max="19" width="1.7109375" customWidth="1"/>
    <col min="20" max="20" width="12.7109375" customWidth="1"/>
    <col min="21" max="21" width="11.7109375" customWidth="1"/>
    <col min="22" max="22" width="8.7109375" customWidth="1"/>
    <col min="23" max="23" width="9.7109375" customWidth="1"/>
    <col min="24" max="24" width="1.7109375" customWidth="1"/>
    <col min="25" max="25" width="12.7109375" customWidth="1"/>
    <col min="26" max="26" width="11.7109375" customWidth="1"/>
    <col min="27" max="27" width="8.7109375" customWidth="1"/>
    <col min="28" max="28" width="9.7109375" customWidth="1"/>
    <col min="29" max="29" width="1.7109375" customWidth="1"/>
    <col min="30" max="31" width="12.7109375" customWidth="1"/>
    <col min="32" max="32" width="11.7109375" customWidth="1"/>
    <col min="33" max="33" width="8.7109375" customWidth="1"/>
    <col min="34" max="34" width="9.7109375" customWidth="1"/>
  </cols>
  <sheetData>
    <row r="1" spans="1:34" ht="18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P1" s="22">
        <v>0.75138099999999997</v>
      </c>
      <c r="Q1" s="20"/>
      <c r="R1" s="20"/>
      <c r="S1" s="20"/>
    </row>
    <row r="2" spans="1:34" ht="15" x14ac:dyDescent="0.25">
      <c r="A2" s="19" t="s">
        <v>77</v>
      </c>
      <c r="O2" s="53" t="s">
        <v>78</v>
      </c>
      <c r="P2" s="23">
        <f>ROUND(1/P1,5)</f>
        <v>1.3308800000000001</v>
      </c>
    </row>
    <row r="5" spans="1:34" ht="13.5" thickBot="1" x14ac:dyDescent="0.25">
      <c r="E5" s="65" t="s">
        <v>32</v>
      </c>
      <c r="F5" s="65"/>
      <c r="G5" s="65"/>
      <c r="H5" s="65"/>
      <c r="J5" s="65" t="s">
        <v>3</v>
      </c>
      <c r="K5" s="65"/>
      <c r="L5" s="65"/>
      <c r="M5" s="65"/>
      <c r="O5" s="65" t="s">
        <v>1</v>
      </c>
      <c r="P5" s="65"/>
      <c r="Q5" s="65"/>
      <c r="R5" s="65"/>
      <c r="T5" s="65" t="s">
        <v>25</v>
      </c>
      <c r="U5" s="65"/>
      <c r="V5" s="65"/>
      <c r="W5" s="65"/>
      <c r="Y5" s="65" t="s">
        <v>20</v>
      </c>
      <c r="Z5" s="65"/>
      <c r="AA5" s="65"/>
      <c r="AB5" s="65"/>
      <c r="AD5" s="65" t="s">
        <v>21</v>
      </c>
      <c r="AE5" s="65"/>
      <c r="AF5" s="65"/>
      <c r="AG5" s="65"/>
      <c r="AH5" s="65"/>
    </row>
    <row r="6" spans="1:34" x14ac:dyDescent="0.2">
      <c r="C6" s="7"/>
      <c r="D6" s="7"/>
      <c r="E6" s="7" t="s">
        <v>22</v>
      </c>
      <c r="F6" s="7" t="s">
        <v>37</v>
      </c>
      <c r="G6" s="7"/>
      <c r="H6" s="7" t="s">
        <v>75</v>
      </c>
      <c r="J6" s="7" t="s">
        <v>2</v>
      </c>
      <c r="K6" s="7" t="s">
        <v>37</v>
      </c>
      <c r="L6" s="7"/>
      <c r="M6" s="7" t="s">
        <v>75</v>
      </c>
      <c r="N6" s="7"/>
      <c r="O6" s="7" t="s">
        <v>2</v>
      </c>
      <c r="P6" s="7" t="s">
        <v>37</v>
      </c>
      <c r="Q6" s="7"/>
      <c r="R6" s="7" t="s">
        <v>75</v>
      </c>
      <c r="T6" s="7" t="s">
        <v>2</v>
      </c>
      <c r="U6" s="7" t="s">
        <v>37</v>
      </c>
      <c r="V6" s="7"/>
      <c r="W6" s="7" t="s">
        <v>75</v>
      </c>
      <c r="Y6" s="7" t="s">
        <v>2</v>
      </c>
      <c r="Z6" s="7" t="s">
        <v>37</v>
      </c>
      <c r="AA6" s="7"/>
      <c r="AB6" s="7" t="s">
        <v>75</v>
      </c>
      <c r="AD6" s="7" t="s">
        <v>22</v>
      </c>
      <c r="AE6" s="7" t="s">
        <v>2</v>
      </c>
      <c r="AF6" s="7" t="s">
        <v>37</v>
      </c>
      <c r="AG6" s="7"/>
      <c r="AH6" s="7" t="s">
        <v>75</v>
      </c>
    </row>
    <row r="7" spans="1:34" ht="15" x14ac:dyDescent="0.25">
      <c r="A7" s="14" t="s">
        <v>26</v>
      </c>
      <c r="C7" s="12" t="s">
        <v>74</v>
      </c>
      <c r="D7" s="12"/>
      <c r="E7" s="12" t="s">
        <v>23</v>
      </c>
      <c r="F7" s="12" t="s">
        <v>39</v>
      </c>
      <c r="G7" s="12" t="s">
        <v>45</v>
      </c>
      <c r="H7" s="12" t="s">
        <v>76</v>
      </c>
      <c r="J7" s="12" t="s">
        <v>23</v>
      </c>
      <c r="K7" s="12" t="s">
        <v>39</v>
      </c>
      <c r="L7" s="12" t="s">
        <v>45</v>
      </c>
      <c r="M7" s="12" t="s">
        <v>76</v>
      </c>
      <c r="N7" s="14"/>
      <c r="O7" s="12" t="s">
        <v>23</v>
      </c>
      <c r="P7" s="12" t="s">
        <v>39</v>
      </c>
      <c r="Q7" s="12" t="s">
        <v>45</v>
      </c>
      <c r="R7" s="12" t="s">
        <v>76</v>
      </c>
      <c r="T7" s="12" t="s">
        <v>23</v>
      </c>
      <c r="U7" s="12" t="s">
        <v>39</v>
      </c>
      <c r="V7" s="12" t="s">
        <v>45</v>
      </c>
      <c r="W7" s="12" t="s">
        <v>76</v>
      </c>
      <c r="Y7" s="12" t="s">
        <v>23</v>
      </c>
      <c r="Z7" s="12" t="s">
        <v>39</v>
      </c>
      <c r="AA7" s="12" t="s">
        <v>45</v>
      </c>
      <c r="AB7" s="12" t="s">
        <v>76</v>
      </c>
      <c r="AD7" s="12" t="s">
        <v>23</v>
      </c>
      <c r="AE7" s="12" t="s">
        <v>23</v>
      </c>
      <c r="AF7" s="12" t="s">
        <v>39</v>
      </c>
      <c r="AG7" s="12" t="s">
        <v>45</v>
      </c>
      <c r="AH7" s="12" t="s">
        <v>76</v>
      </c>
    </row>
    <row r="11" spans="1:34" ht="14.25" x14ac:dyDescent="0.2">
      <c r="A11" s="4" t="s">
        <v>5</v>
      </c>
      <c r="C11" s="15">
        <f>Wkpp!C12/1000</f>
        <v>3133660.0218147156</v>
      </c>
      <c r="D11" s="15"/>
      <c r="E11" s="8">
        <v>1105896.514</v>
      </c>
      <c r="F11" s="15">
        <f>Wkpp!D12/1000</f>
        <v>157950.60364004635</v>
      </c>
      <c r="G11" s="13">
        <f t="shared" ref="G11:G18" si="0">F11/C11</f>
        <v>5.0404511829772937E-2</v>
      </c>
      <c r="H11" s="13">
        <f>G11-G$24</f>
        <v>-1.1920901827876237E-2</v>
      </c>
      <c r="J11" s="15">
        <f>Wkpp!G12/1000</f>
        <v>1190835.7201509292</v>
      </c>
      <c r="K11" s="15">
        <f>Wkpp!K12/1000</f>
        <v>221772.44096639426</v>
      </c>
      <c r="L11" s="13">
        <f t="shared" ref="L11:L22" si="1">K11/$C11</f>
        <v>7.0771059854146182E-2</v>
      </c>
      <c r="M11" s="13">
        <f>L11-L$24</f>
        <v>-1.1347291156284162E-2</v>
      </c>
      <c r="N11" s="8"/>
      <c r="O11" s="16">
        <v>1245522.40141606</v>
      </c>
      <c r="P11" s="15">
        <f t="shared" ref="P11:P22" si="2">(O11-$E11)/$P$2+$F11</f>
        <v>262863.05811833148</v>
      </c>
      <c r="Q11" s="13">
        <f>P11/$C11</f>
        <v>8.388371944896128E-2</v>
      </c>
      <c r="R11" s="13">
        <f>Q11-Q$24</f>
        <v>1.7654191055117563E-3</v>
      </c>
      <c r="T11" s="16">
        <v>1186077.514</v>
      </c>
      <c r="U11" s="15">
        <f t="shared" ref="U11:U22" si="3">(T11-$E11)/$P$2+$F11</f>
        <v>218197.207390948</v>
      </c>
      <c r="V11" s="13">
        <f>U11/$C11</f>
        <v>6.9630146816178573E-2</v>
      </c>
      <c r="W11" s="13">
        <f>V11-V$24</f>
        <v>-1.248822495607417E-2</v>
      </c>
      <c r="Y11" s="16">
        <v>1196545.2080000001</v>
      </c>
      <c r="Z11" s="15">
        <f t="shared" ref="Z11:Z22" si="4">(Y11-$E11)/$P$2+$F11</f>
        <v>226062.44993723326</v>
      </c>
      <c r="AA11" s="13">
        <f>Z11/$C11</f>
        <v>7.2140068917342079E-2</v>
      </c>
      <c r="AB11" s="13">
        <f>AA11-AA$24</f>
        <v>-9.9782819546761353E-3</v>
      </c>
      <c r="AD11" s="16">
        <v>1109622.487</v>
      </c>
      <c r="AE11" s="16">
        <v>1141431</v>
      </c>
      <c r="AF11" s="15">
        <f t="shared" ref="AF11:AF22" si="5">(AE11-$AD11)/$P$2+$F11</f>
        <v>181850.96505504998</v>
      </c>
      <c r="AG11" s="13">
        <f>AF11/$C11</f>
        <v>5.8031491543150661E-2</v>
      </c>
      <c r="AH11" s="13">
        <f>AG11-AG$24</f>
        <v>-1.1782847190239969E-2</v>
      </c>
    </row>
    <row r="12" spans="1:34" ht="14.25" x14ac:dyDescent="0.2">
      <c r="A12" s="4" t="s">
        <v>6</v>
      </c>
      <c r="C12" s="15">
        <f>Wkpp!C13/1000</f>
        <v>652114.46597292146</v>
      </c>
      <c r="D12" s="15"/>
      <c r="E12" s="8">
        <v>263390.397</v>
      </c>
      <c r="F12" s="15">
        <f>Wkpp!D13/1000</f>
        <v>52742.785903174161</v>
      </c>
      <c r="G12" s="13">
        <f t="shared" si="0"/>
        <v>8.0879644073659093E-2</v>
      </c>
      <c r="H12" s="13">
        <f t="shared" ref="H12:H24" si="6">G12-G$24</f>
        <v>1.8554230416009919E-2</v>
      </c>
      <c r="J12" s="15">
        <f>Wkpp!G13/1000</f>
        <v>283620.28716970689</v>
      </c>
      <c r="K12" s="15">
        <f>Wkpp!K13/1000</f>
        <v>67943.176588785995</v>
      </c>
      <c r="L12" s="13">
        <f t="shared" si="1"/>
        <v>0.1041890344932285</v>
      </c>
      <c r="M12" s="13">
        <f t="shared" ref="M12:M24" si="7">L12-L$24</f>
        <v>2.2070683482798156E-2</v>
      </c>
      <c r="N12" s="8"/>
      <c r="O12" s="16">
        <v>263390.39121403982</v>
      </c>
      <c r="P12" s="15">
        <f t="shared" si="2"/>
        <v>52742.781555704685</v>
      </c>
      <c r="Q12" s="13">
        <f t="shared" ref="Q12:Q24" si="8">P12/$C12</f>
        <v>8.0879637406931548E-2</v>
      </c>
      <c r="R12" s="13">
        <f t="shared" ref="R12:R24" si="9">Q12-Q$24</f>
        <v>-1.2386629365179758E-3</v>
      </c>
      <c r="T12" s="16">
        <v>282487.397</v>
      </c>
      <c r="U12" s="15">
        <f t="shared" si="3"/>
        <v>67091.93834366466</v>
      </c>
      <c r="V12" s="13">
        <f t="shared" ref="V12:V24" si="10">U12/$C12</f>
        <v>0.10288368353179671</v>
      </c>
      <c r="W12" s="13">
        <f t="shared" ref="W12:W24" si="11">V12-V$24</f>
        <v>2.0765311759543964E-2</v>
      </c>
      <c r="Y12" s="16">
        <v>284980.11700000003</v>
      </c>
      <c r="Z12" s="15">
        <f t="shared" si="4"/>
        <v>68964.92463844709</v>
      </c>
      <c r="AA12" s="13">
        <f t="shared" ref="AA12:AA24" si="12">Z12/$C12</f>
        <v>0.10575585765538102</v>
      </c>
      <c r="AB12" s="13">
        <f t="shared" ref="AB12:AB24" si="13">AA12-AA$24</f>
        <v>2.3637506783362808E-2</v>
      </c>
      <c r="AD12" s="16">
        <v>263446.49300000002</v>
      </c>
      <c r="AE12" s="16">
        <v>271001</v>
      </c>
      <c r="AF12" s="15">
        <f t="shared" si="5"/>
        <v>58419.110590599012</v>
      </c>
      <c r="AG12" s="13">
        <f t="shared" ref="AG12:AG24" si="14">AF12/$C12</f>
        <v>8.9584135361022374E-2</v>
      </c>
      <c r="AH12" s="13">
        <f t="shared" ref="AH12:AH24" si="15">AG12-AG$24</f>
        <v>1.9769796627631744E-2</v>
      </c>
    </row>
    <row r="13" spans="1:34" ht="14.25" x14ac:dyDescent="0.2">
      <c r="A13" s="4" t="s">
        <v>7</v>
      </c>
      <c r="C13" s="15">
        <f>Wkpp!C14/1000</f>
        <v>675200.7128185113</v>
      </c>
      <c r="D13" s="15"/>
      <c r="E13" s="8">
        <v>270703.24200000003</v>
      </c>
      <c r="F13" s="15">
        <f>Wkpp!D14/1000</f>
        <v>57648.052573833556</v>
      </c>
      <c r="G13" s="13">
        <f t="shared" si="0"/>
        <v>8.5379134647520588E-2</v>
      </c>
      <c r="H13" s="13">
        <f t="shared" si="6"/>
        <v>2.3053720989871414E-2</v>
      </c>
      <c r="J13" s="15">
        <f>Wkpp!G14/1000</f>
        <v>286296.9305739557</v>
      </c>
      <c r="K13" s="15">
        <f>Wkpp!K14/1000</f>
        <v>69364.866526987273</v>
      </c>
      <c r="L13" s="13">
        <f t="shared" si="1"/>
        <v>0.10273221756155344</v>
      </c>
      <c r="M13" s="13">
        <f t="shared" si="7"/>
        <v>2.06138665511231E-2</v>
      </c>
      <c r="N13" s="8"/>
      <c r="O13" s="16">
        <v>270703.25721998251</v>
      </c>
      <c r="P13" s="15">
        <f t="shared" si="2"/>
        <v>57648.064009862712</v>
      </c>
      <c r="Q13" s="13">
        <f t="shared" si="8"/>
        <v>8.537915158474968E-2</v>
      </c>
      <c r="R13" s="13">
        <f t="shared" si="9"/>
        <v>3.2608512413001556E-3</v>
      </c>
      <c r="T13" s="16">
        <v>290330.24200000003</v>
      </c>
      <c r="U13" s="15">
        <f t="shared" si="3"/>
        <v>72395.437762580856</v>
      </c>
      <c r="V13" s="13">
        <f t="shared" si="10"/>
        <v>0.10722061808906914</v>
      </c>
      <c r="W13" s="13">
        <f t="shared" si="11"/>
        <v>2.5102246316816401E-2</v>
      </c>
      <c r="Y13" s="16">
        <v>281797.81300000002</v>
      </c>
      <c r="Z13" s="15">
        <f t="shared" si="4"/>
        <v>65984.319555079041</v>
      </c>
      <c r="AA13" s="13">
        <f t="shared" si="12"/>
        <v>9.7725488587887668E-2</v>
      </c>
      <c r="AB13" s="13">
        <f t="shared" si="13"/>
        <v>1.5607137715869454E-2</v>
      </c>
      <c r="AD13" s="16">
        <v>270592.842</v>
      </c>
      <c r="AE13" s="16">
        <v>276410.27799999999</v>
      </c>
      <c r="AF13" s="15">
        <f t="shared" si="5"/>
        <v>62019.172434376946</v>
      </c>
      <c r="AG13" s="13">
        <f t="shared" si="14"/>
        <v>9.1852942772362292E-2</v>
      </c>
      <c r="AH13" s="13">
        <f t="shared" si="15"/>
        <v>2.2038604038971663E-2</v>
      </c>
    </row>
    <row r="14" spans="1:34" ht="14.25" x14ac:dyDescent="0.2">
      <c r="A14" s="4" t="s">
        <v>8</v>
      </c>
      <c r="C14" s="15">
        <f>Wkpp!C15/1000</f>
        <v>382892.61279275717</v>
      </c>
      <c r="D14" s="15"/>
      <c r="E14" s="8">
        <v>160280.84099999999</v>
      </c>
      <c r="F14" s="15">
        <f>Wkpp!D15/1000</f>
        <v>32200.826010704815</v>
      </c>
      <c r="G14" s="13">
        <f t="shared" si="0"/>
        <v>8.4098843735420134E-2</v>
      </c>
      <c r="H14" s="13">
        <f t="shared" si="6"/>
        <v>2.177343007777096E-2</v>
      </c>
      <c r="J14" s="15">
        <f>Wkpp!G15/1000</f>
        <v>169513.70631347346</v>
      </c>
      <c r="K14" s="15">
        <f>Wkpp!K15/1000</f>
        <v>39138.241242148593</v>
      </c>
      <c r="L14" s="13">
        <f t="shared" si="1"/>
        <v>0.10221727955700308</v>
      </c>
      <c r="M14" s="13">
        <f t="shared" si="7"/>
        <v>2.0098928546572734E-2</v>
      </c>
      <c r="N14" s="8"/>
      <c r="O14" s="16">
        <v>160280.83913024957</v>
      </c>
      <c r="P14" s="15">
        <f t="shared" si="2"/>
        <v>32200.824605806993</v>
      </c>
      <c r="Q14" s="13">
        <f t="shared" si="8"/>
        <v>8.4098840066250832E-2</v>
      </c>
      <c r="R14" s="13">
        <f t="shared" si="9"/>
        <v>1.9805397228013083E-3</v>
      </c>
      <c r="T14" s="16">
        <v>171901.84099999999</v>
      </c>
      <c r="U14" s="15">
        <f t="shared" si="3"/>
        <v>40932.642553142898</v>
      </c>
      <c r="V14" s="13">
        <f t="shared" si="10"/>
        <v>0.1069037144764606</v>
      </c>
      <c r="W14" s="13">
        <f t="shared" si="11"/>
        <v>2.4785342704207861E-2</v>
      </c>
      <c r="Y14" s="16">
        <v>166849.83199999999</v>
      </c>
      <c r="Z14" s="15">
        <f t="shared" si="4"/>
        <v>37136.651179014509</v>
      </c>
      <c r="AA14" s="13">
        <f t="shared" si="12"/>
        <v>9.6989730118180517E-2</v>
      </c>
      <c r="AB14" s="13">
        <f t="shared" si="13"/>
        <v>1.4871379246162303E-2</v>
      </c>
      <c r="AD14" s="16">
        <v>160178.13800000001</v>
      </c>
      <c r="AE14" s="16">
        <v>163621.68900000001</v>
      </c>
      <c r="AF14" s="15">
        <f t="shared" si="5"/>
        <v>34788.250121067889</v>
      </c>
      <c r="AG14" s="13">
        <f t="shared" si="14"/>
        <v>9.0856414981025577E-2</v>
      </c>
      <c r="AH14" s="13">
        <f t="shared" si="15"/>
        <v>2.1042076247634947E-2</v>
      </c>
    </row>
    <row r="15" spans="1:34" ht="14.25" x14ac:dyDescent="0.2">
      <c r="A15" s="4" t="s">
        <v>9</v>
      </c>
      <c r="C15" s="15">
        <f>Wkpp!C16/1000</f>
        <v>288324.10006207606</v>
      </c>
      <c r="D15" s="15"/>
      <c r="E15" s="8">
        <v>113255.217</v>
      </c>
      <c r="F15" s="15">
        <f>Wkpp!D16/1000</f>
        <v>20204.102073800579</v>
      </c>
      <c r="G15" s="13">
        <f t="shared" si="0"/>
        <v>7.0074274295664651E-2</v>
      </c>
      <c r="H15" s="13">
        <f t="shared" si="6"/>
        <v>7.748860638015477E-3</v>
      </c>
      <c r="J15" s="15">
        <f>Wkpp!G16/1000</f>
        <v>121953.87053279534</v>
      </c>
      <c r="K15" s="15">
        <f>Wkpp!K16/1000</f>
        <v>26740.116921690977</v>
      </c>
      <c r="L15" s="13">
        <f t="shared" si="1"/>
        <v>9.274325981051823E-2</v>
      </c>
      <c r="M15" s="13">
        <f t="shared" si="7"/>
        <v>1.0624908800087887E-2</v>
      </c>
      <c r="N15" s="8"/>
      <c r="O15" s="16">
        <v>113255.21909203497</v>
      </c>
      <c r="P15" s="15">
        <f t="shared" si="2"/>
        <v>20204.103645719133</v>
      </c>
      <c r="Q15" s="13">
        <f t="shared" si="8"/>
        <v>7.007427974757989E-2</v>
      </c>
      <c r="R15" s="13">
        <f t="shared" si="9"/>
        <v>-1.2044020595869634E-2</v>
      </c>
      <c r="T15" s="16">
        <v>121466.217</v>
      </c>
      <c r="U15" s="15">
        <f t="shared" si="3"/>
        <v>26373.70414160534</v>
      </c>
      <c r="V15" s="13">
        <f t="shared" si="10"/>
        <v>9.1472423345558315E-2</v>
      </c>
      <c r="W15" s="13">
        <f t="shared" si="11"/>
        <v>9.3540515733055718E-3</v>
      </c>
      <c r="Y15" s="16">
        <v>122538.579</v>
      </c>
      <c r="Z15" s="15">
        <f t="shared" si="4"/>
        <v>27179.458229126372</v>
      </c>
      <c r="AA15" s="13">
        <f t="shared" si="12"/>
        <v>9.4267035684060557E-2</v>
      </c>
      <c r="AB15" s="13">
        <f t="shared" si="13"/>
        <v>1.2148684812042343E-2</v>
      </c>
      <c r="AD15" s="16">
        <v>113234.14599999999</v>
      </c>
      <c r="AE15" s="16">
        <v>116481.027</v>
      </c>
      <c r="AF15" s="15">
        <f t="shared" si="5"/>
        <v>22643.75177925863</v>
      </c>
      <c r="AG15" s="13">
        <f t="shared" si="14"/>
        <v>7.8535758108265796E-2</v>
      </c>
      <c r="AH15" s="13">
        <f t="shared" si="15"/>
        <v>8.7214193748751667E-3</v>
      </c>
    </row>
    <row r="16" spans="1:34" ht="14.25" x14ac:dyDescent="0.2">
      <c r="A16" s="4" t="s">
        <v>10</v>
      </c>
      <c r="C16" s="15">
        <f>Wkpp!C17/1000</f>
        <v>1536.5754828171416</v>
      </c>
      <c r="D16" s="15"/>
      <c r="E16" s="8">
        <v>268.01499999999999</v>
      </c>
      <c r="F16" s="15">
        <f>Wkpp!D17/1000</f>
        <v>-118.93488683916645</v>
      </c>
      <c r="G16" s="13">
        <f t="shared" si="0"/>
        <v>-7.7402567051969656E-2</v>
      </c>
      <c r="H16" s="13">
        <f t="shared" si="6"/>
        <v>-0.13972798070961884</v>
      </c>
      <c r="J16" s="15">
        <f>Wkpp!G17/1000</f>
        <v>298.89163827700537</v>
      </c>
      <c r="K16" s="15">
        <f>Wkpp!K17/1000</f>
        <v>-95.733968605209796</v>
      </c>
      <c r="L16" s="13">
        <f t="shared" si="1"/>
        <v>-6.2303459658026125E-2</v>
      </c>
      <c r="M16" s="13">
        <f t="shared" si="7"/>
        <v>-0.14442181066845647</v>
      </c>
      <c r="N16" s="8"/>
      <c r="O16" s="16">
        <v>312.61762203670963</v>
      </c>
      <c r="P16" s="15">
        <f t="shared" si="2"/>
        <v>-85.421255229472379</v>
      </c>
      <c r="Q16" s="13">
        <f t="shared" si="8"/>
        <v>-5.5591968103553192E-2</v>
      </c>
      <c r="R16" s="13">
        <f t="shared" si="9"/>
        <v>-0.13771026844700271</v>
      </c>
      <c r="T16" s="16">
        <v>297.16499999999996</v>
      </c>
      <c r="U16" s="15">
        <f t="shared" si="3"/>
        <v>-97.032085685042887</v>
      </c>
      <c r="V16" s="13">
        <f t="shared" si="10"/>
        <v>-6.3148271445243459E-2</v>
      </c>
      <c r="W16" s="13">
        <f t="shared" si="11"/>
        <v>-0.14526664321749622</v>
      </c>
      <c r="Y16" s="16">
        <v>300.96800000000002</v>
      </c>
      <c r="Z16" s="15">
        <f t="shared" si="4"/>
        <v>-94.174577870664393</v>
      </c>
      <c r="AA16" s="13">
        <f t="shared" si="12"/>
        <v>-6.1288611541559741E-2</v>
      </c>
      <c r="AB16" s="13">
        <f t="shared" si="13"/>
        <v>-0.14340696241357795</v>
      </c>
      <c r="AD16" s="16">
        <v>268.01499999999999</v>
      </c>
      <c r="AE16" s="16">
        <v>279.51</v>
      </c>
      <c r="AF16" s="15">
        <f t="shared" si="5"/>
        <v>-110.29774449725734</v>
      </c>
      <c r="AG16" s="13">
        <f t="shared" si="14"/>
        <v>-7.1781533501392714E-2</v>
      </c>
      <c r="AH16" s="13">
        <f t="shared" si="15"/>
        <v>-0.14159587223478334</v>
      </c>
    </row>
    <row r="17" spans="1:34" ht="14.25" x14ac:dyDescent="0.2">
      <c r="A17" s="4" t="s">
        <v>11</v>
      </c>
      <c r="C17" s="15">
        <f>Wkpp!C18/1000</f>
        <v>37215.024428813973</v>
      </c>
      <c r="D17" s="15"/>
      <c r="E17" s="8">
        <v>10687.148999999999</v>
      </c>
      <c r="F17" s="15">
        <f>Wkpp!D18/1000</f>
        <v>915.5402795963995</v>
      </c>
      <c r="G17" s="13">
        <f t="shared" si="0"/>
        <v>2.4601361779237111E-2</v>
      </c>
      <c r="H17" s="13">
        <f t="shared" si="6"/>
        <v>-3.772405187841206E-2</v>
      </c>
      <c r="J17" s="15">
        <f>Wkpp!G18/1000</f>
        <v>11713.189074392587</v>
      </c>
      <c r="K17" s="15">
        <f>Wkpp!K18/1000</f>
        <v>1686.4911284391621</v>
      </c>
      <c r="L17" s="13">
        <f t="shared" si="1"/>
        <v>4.5317480085634056E-2</v>
      </c>
      <c r="M17" s="13">
        <f t="shared" si="7"/>
        <v>-3.6800870924796288E-2</v>
      </c>
      <c r="N17" s="8"/>
      <c r="O17" s="16">
        <v>12251.093192206867</v>
      </c>
      <c r="P17" s="15">
        <f t="shared" si="2"/>
        <v>2090.6606452243054</v>
      </c>
      <c r="Q17" s="13">
        <f t="shared" si="8"/>
        <v>5.6177865722576228E-2</v>
      </c>
      <c r="R17" s="13">
        <f t="shared" si="9"/>
        <v>-2.5940434620873296E-2</v>
      </c>
      <c r="T17" s="16">
        <v>11462.148999999999</v>
      </c>
      <c r="U17" s="15">
        <f t="shared" si="3"/>
        <v>1497.8617511039733</v>
      </c>
      <c r="V17" s="13">
        <f t="shared" si="10"/>
        <v>4.0248845032175878E-2</v>
      </c>
      <c r="W17" s="13">
        <f t="shared" si="11"/>
        <v>-4.1869526740076865E-2</v>
      </c>
      <c r="Y17" s="16">
        <v>11782.161</v>
      </c>
      <c r="Z17" s="15">
        <f t="shared" si="4"/>
        <v>1738.3131817363374</v>
      </c>
      <c r="AA17" s="13">
        <f t="shared" si="12"/>
        <v>4.67099836266784E-2</v>
      </c>
      <c r="AB17" s="13">
        <f t="shared" si="13"/>
        <v>-3.5408367245339814E-2</v>
      </c>
      <c r="AD17" s="16">
        <v>10721.509</v>
      </c>
      <c r="AE17" s="16">
        <v>11182.475</v>
      </c>
      <c r="AF17" s="15">
        <f t="shared" si="5"/>
        <v>1261.9020853189293</v>
      </c>
      <c r="AG17" s="13">
        <f t="shared" si="14"/>
        <v>3.3908404056881218E-2</v>
      </c>
      <c r="AH17" s="13">
        <f t="shared" si="15"/>
        <v>-3.5905934676509411E-2</v>
      </c>
    </row>
    <row r="18" spans="1:34" ht="14.25" x14ac:dyDescent="0.2">
      <c r="A18" s="4" t="s">
        <v>12</v>
      </c>
      <c r="C18" s="15">
        <f>Wkpp!C19/1000</f>
        <v>31615.034941895643</v>
      </c>
      <c r="D18" s="15"/>
      <c r="E18" s="8">
        <v>5493.9070000000002</v>
      </c>
      <c r="F18" s="15">
        <f>Wkpp!D19/1000</f>
        <v>3165.0764040677523</v>
      </c>
      <c r="G18" s="13">
        <f t="shared" si="0"/>
        <v>0.10011301299792186</v>
      </c>
      <c r="H18" s="13">
        <f t="shared" si="6"/>
        <v>3.7787599340272683E-2</v>
      </c>
      <c r="J18" s="15">
        <f>Wkpp!G19/1000</f>
        <v>4419.0257799999999</v>
      </c>
      <c r="K18" s="15">
        <f>Wkpp!K19/1000</f>
        <v>2357.6954080350524</v>
      </c>
      <c r="L18" s="13">
        <f t="shared" si="1"/>
        <v>7.4575132128374758E-2</v>
      </c>
      <c r="M18" s="13">
        <f t="shared" si="7"/>
        <v>-7.5432188820555857E-3</v>
      </c>
      <c r="N18" s="8"/>
      <c r="O18" s="16">
        <v>4419.0257799999999</v>
      </c>
      <c r="P18" s="15">
        <f t="shared" si="2"/>
        <v>2357.429418614518</v>
      </c>
      <c r="Q18" s="13">
        <f t="shared" si="8"/>
        <v>7.4566718744646945E-2</v>
      </c>
      <c r="R18" s="13">
        <f t="shared" si="9"/>
        <v>-7.5515815988025786E-3</v>
      </c>
      <c r="T18" s="16">
        <v>4418.9070000000002</v>
      </c>
      <c r="U18" s="15">
        <f t="shared" si="3"/>
        <v>2357.3401693959563</v>
      </c>
      <c r="V18" s="13">
        <f t="shared" si="10"/>
        <v>7.4563895745440215E-2</v>
      </c>
      <c r="W18" s="13">
        <f t="shared" si="11"/>
        <v>-7.5544760268125288E-3</v>
      </c>
      <c r="Y18" s="16"/>
      <c r="Z18" s="15">
        <f t="shared" si="4"/>
        <v>-962.94941343645496</v>
      </c>
      <c r="AA18" s="13">
        <f t="shared" si="12"/>
        <v>-3.0458590832059235E-2</v>
      </c>
      <c r="AB18" s="13">
        <f t="shared" si="13"/>
        <v>-0.11257694170407745</v>
      </c>
      <c r="AD18" s="16">
        <v>5493.9070000000002</v>
      </c>
      <c r="AE18" s="16">
        <v>4408.4449400000003</v>
      </c>
      <c r="AF18" s="15">
        <f t="shared" si="5"/>
        <v>2349.4791601389234</v>
      </c>
      <c r="AG18" s="13">
        <f t="shared" si="14"/>
        <v>7.4315247933679759E-2</v>
      </c>
      <c r="AH18" s="13">
        <f t="shared" si="15"/>
        <v>4.5009092002891299E-3</v>
      </c>
    </row>
    <row r="19" spans="1:34" ht="15" x14ac:dyDescent="0.25">
      <c r="A19" s="56" t="s">
        <v>13</v>
      </c>
      <c r="C19" s="15">
        <f>Wkpp!C20/1000</f>
        <v>98736.942866039855</v>
      </c>
      <c r="D19" s="15"/>
      <c r="E19" s="8">
        <v>40128.248</v>
      </c>
      <c r="F19" s="15">
        <f>Wkpp!D20/1000</f>
        <v>7824.5921676506769</v>
      </c>
      <c r="G19" s="13">
        <f>F19/C19</f>
        <v>7.9246854728595328E-2</v>
      </c>
      <c r="H19" s="54">
        <f t="shared" si="6"/>
        <v>1.6921441070946154E-2</v>
      </c>
      <c r="J19" s="15">
        <f>Wkpp!G20/1000</f>
        <v>42439.804052933308</v>
      </c>
      <c r="K19" s="15">
        <f>Wkpp!K20/1000</f>
        <v>9561.4580160545629</v>
      </c>
      <c r="L19" s="13">
        <f t="shared" si="1"/>
        <v>9.6837695582968925E-2</v>
      </c>
      <c r="M19" s="54">
        <f t="shared" si="7"/>
        <v>1.4719344572538581E-2</v>
      </c>
      <c r="N19" s="8"/>
      <c r="O19" s="16">
        <v>40128.244032609546</v>
      </c>
      <c r="P19" s="15">
        <f t="shared" si="2"/>
        <v>7824.5891866227448</v>
      </c>
      <c r="Q19" s="13">
        <f t="shared" si="8"/>
        <v>7.9246824536978636E-2</v>
      </c>
      <c r="R19" s="54">
        <f t="shared" si="9"/>
        <v>-2.8714758064708884E-3</v>
      </c>
      <c r="T19" s="16">
        <v>43037.248</v>
      </c>
      <c r="U19" s="15">
        <f t="shared" si="3"/>
        <v>10010.363987799752</v>
      </c>
      <c r="V19" s="13">
        <f t="shared" si="10"/>
        <v>0.10138417999614584</v>
      </c>
      <c r="W19" s="54">
        <f t="shared" si="11"/>
        <v>1.9265808223893094E-2</v>
      </c>
      <c r="Y19" s="16">
        <v>41772.874000000003</v>
      </c>
      <c r="Z19" s="15">
        <f t="shared" si="4"/>
        <v>9060.3354352630868</v>
      </c>
      <c r="AA19" s="13">
        <f t="shared" si="12"/>
        <v>9.1762365455811068E-2</v>
      </c>
      <c r="AB19" s="54">
        <f t="shared" si="13"/>
        <v>9.6440145837928537E-3</v>
      </c>
      <c r="AD19" s="16">
        <v>40128.248</v>
      </c>
      <c r="AE19" s="16">
        <v>40981.523000000001</v>
      </c>
      <c r="AF19" s="15">
        <f t="shared" si="5"/>
        <v>8465.7281077805164</v>
      </c>
      <c r="AG19" s="13">
        <f t="shared" si="14"/>
        <v>8.5740229158870043E-2</v>
      </c>
      <c r="AH19" s="54">
        <f t="shared" si="15"/>
        <v>1.5925890425479414E-2</v>
      </c>
    </row>
    <row r="20" spans="1:34" ht="14.25" x14ac:dyDescent="0.2">
      <c r="A20" s="4" t="s">
        <v>14</v>
      </c>
      <c r="C20" s="15">
        <f>Wkpp!C21/1000</f>
        <v>67833.777845966062</v>
      </c>
      <c r="D20" s="15"/>
      <c r="E20" s="8">
        <v>10114.356</v>
      </c>
      <c r="F20" s="15">
        <f>Wkpp!D21/1000</f>
        <v>3397.232497623465</v>
      </c>
      <c r="G20" s="13">
        <f>F20/C20</f>
        <v>5.00817233758932E-2</v>
      </c>
      <c r="H20" s="13">
        <f t="shared" si="6"/>
        <v>-1.2243690281755974E-2</v>
      </c>
      <c r="J20" s="15">
        <f>Wkpp!G21/1000</f>
        <v>10194.172780000001</v>
      </c>
      <c r="K20" s="15">
        <f>Wkpp!K21/1000</f>
        <v>3454.9394283760494</v>
      </c>
      <c r="L20" s="13">
        <f t="shared" si="1"/>
        <v>5.0932434225046008E-2</v>
      </c>
      <c r="M20" s="13">
        <f t="shared" si="7"/>
        <v>-3.1185916785384335E-2</v>
      </c>
      <c r="N20" s="8"/>
      <c r="O20" s="16">
        <v>10194.172780000001</v>
      </c>
      <c r="P20" s="15">
        <f t="shared" si="2"/>
        <v>3457.2054328242352</v>
      </c>
      <c r="Q20" s="13">
        <f t="shared" si="8"/>
        <v>5.0965839477121619E-2</v>
      </c>
      <c r="R20" s="13">
        <f t="shared" si="9"/>
        <v>-3.1152460866327905E-2</v>
      </c>
      <c r="T20" s="16">
        <v>10191.356</v>
      </c>
      <c r="U20" s="15">
        <f t="shared" si="3"/>
        <v>3455.088953502282</v>
      </c>
      <c r="V20" s="13">
        <f t="shared" si="10"/>
        <v>5.093463851221651E-2</v>
      </c>
      <c r="W20" s="13">
        <f t="shared" si="11"/>
        <v>-3.1183733260036234E-2</v>
      </c>
      <c r="Y20" s="16">
        <v>14610.537</v>
      </c>
      <c r="Z20" s="15">
        <f t="shared" si="4"/>
        <v>6775.5844151517176</v>
      </c>
      <c r="AA20" s="13">
        <f t="shared" si="12"/>
        <v>9.9885110785623857E-2</v>
      </c>
      <c r="AB20" s="13">
        <f t="shared" si="13"/>
        <v>1.7766759913605643E-2</v>
      </c>
      <c r="AD20" s="16">
        <v>10114.356</v>
      </c>
      <c r="AE20" s="16">
        <v>10188.757</v>
      </c>
      <c r="AF20" s="15">
        <f t="shared" si="5"/>
        <v>3453.136110270736</v>
      </c>
      <c r="AG20" s="13">
        <f t="shared" si="14"/>
        <v>5.0905849857160609E-2</v>
      </c>
      <c r="AH20" s="13">
        <f t="shared" si="15"/>
        <v>-1.890848887623002E-2</v>
      </c>
    </row>
    <row r="21" spans="1:34" ht="14.25" x14ac:dyDescent="0.2">
      <c r="A21" s="4" t="s">
        <v>15</v>
      </c>
      <c r="C21" s="15">
        <f>Wkpp!C22/1000</f>
        <v>57658.200031137836</v>
      </c>
      <c r="D21" s="15"/>
      <c r="E21" s="8">
        <v>16457.504000000001</v>
      </c>
      <c r="F21" s="15">
        <f>Wkpp!D22/1000</f>
        <v>2618.2302516395021</v>
      </c>
      <c r="G21" s="13">
        <f>F21/C21</f>
        <v>4.5409503769204523E-2</v>
      </c>
      <c r="H21" s="13">
        <f t="shared" si="6"/>
        <v>-1.6915909888444651E-2</v>
      </c>
      <c r="J21" s="15">
        <f>Wkpp!G22/1000</f>
        <v>18037.532605336957</v>
      </c>
      <c r="K21" s="15">
        <f>Wkpp!K22/1000</f>
        <v>3805.443668298441</v>
      </c>
      <c r="L21" s="13">
        <f t="shared" si="1"/>
        <v>6.6000042773505629E-2</v>
      </c>
      <c r="M21" s="13">
        <f t="shared" si="7"/>
        <v>-1.6118308236924714E-2</v>
      </c>
      <c r="N21" s="8"/>
      <c r="O21" s="16">
        <v>18865.869192580449</v>
      </c>
      <c r="P21" s="15">
        <f t="shared" si="2"/>
        <v>4427.8338166344283</v>
      </c>
      <c r="Q21" s="13">
        <f t="shared" si="8"/>
        <v>7.6794520367323524E-2</v>
      </c>
      <c r="R21" s="13">
        <f t="shared" si="9"/>
        <v>-5.3237799761260002E-3</v>
      </c>
      <c r="T21" s="16">
        <v>17650.504000000001</v>
      </c>
      <c r="U21" s="15">
        <f t="shared" si="3"/>
        <v>3514.6296264892253</v>
      </c>
      <c r="V21" s="13">
        <f t="shared" si="10"/>
        <v>6.095628418145517E-2</v>
      </c>
      <c r="W21" s="13">
        <f t="shared" si="11"/>
        <v>-2.1162087590797574E-2</v>
      </c>
      <c r="Y21" s="16">
        <v>18143.75</v>
      </c>
      <c r="Z21" s="15">
        <f t="shared" si="4"/>
        <v>3885.2460607282246</v>
      </c>
      <c r="AA21" s="13">
        <f t="shared" si="12"/>
        <v>6.738410249765045E-2</v>
      </c>
      <c r="AB21" s="13">
        <f t="shared" si="13"/>
        <v>-1.4734248374367764E-2</v>
      </c>
      <c r="AD21" s="16">
        <v>16457.504000000001</v>
      </c>
      <c r="AE21" s="16">
        <v>18043.696</v>
      </c>
      <c r="AF21" s="15">
        <f t="shared" si="5"/>
        <v>3810.0672316827809</v>
      </c>
      <c r="AG21" s="13">
        <f t="shared" si="14"/>
        <v>6.6080231946630055E-2</v>
      </c>
      <c r="AH21" s="13">
        <f t="shared" si="15"/>
        <v>-3.7341067867605743E-3</v>
      </c>
    </row>
    <row r="22" spans="1:34" ht="16.5" x14ac:dyDescent="0.35">
      <c r="A22" s="4" t="s">
        <v>16</v>
      </c>
      <c r="C22" s="18">
        <f>Wkpp!C23/1000</f>
        <v>1800.6106114877116</v>
      </c>
      <c r="D22" s="18"/>
      <c r="E22" s="9">
        <v>327.36</v>
      </c>
      <c r="F22" s="18">
        <f>Wkpp!D23/1000</f>
        <v>-209.10927293556185</v>
      </c>
      <c r="G22" s="13">
        <f>F22/C22</f>
        <v>-0.11613242285781616</v>
      </c>
      <c r="H22" s="13">
        <f t="shared" si="6"/>
        <v>-0.17845783651546535</v>
      </c>
      <c r="J22" s="18">
        <f>Wkpp!G23/1000</f>
        <v>679.25326943168466</v>
      </c>
      <c r="K22" s="18">
        <f>Wkpp!K23/1000</f>
        <v>57.56549070329708</v>
      </c>
      <c r="L22" s="13">
        <f t="shared" si="1"/>
        <v>3.1969983035774162E-2</v>
      </c>
      <c r="M22" s="13">
        <f t="shared" si="7"/>
        <v>-5.0148367974656181E-2</v>
      </c>
      <c r="N22" s="9"/>
      <c r="O22" s="17">
        <v>679.25326943168466</v>
      </c>
      <c r="P22" s="18">
        <f t="shared" si="2"/>
        <v>55.297187024528199</v>
      </c>
      <c r="Q22" s="13">
        <f t="shared" si="8"/>
        <v>3.071024166565375E-2</v>
      </c>
      <c r="R22" s="13">
        <f t="shared" si="9"/>
        <v>-5.140805867779577E-2</v>
      </c>
      <c r="T22" s="17">
        <v>682.36</v>
      </c>
      <c r="U22" s="18">
        <f t="shared" si="3"/>
        <v>57.631530142101013</v>
      </c>
      <c r="V22" s="13">
        <f t="shared" si="10"/>
        <v>3.2006659171293195E-2</v>
      </c>
      <c r="W22" s="13">
        <f t="shared" si="11"/>
        <v>-5.0111712600959549E-2</v>
      </c>
      <c r="Y22" s="17">
        <v>680.91</v>
      </c>
      <c r="Z22" s="18">
        <f t="shared" si="4"/>
        <v>56.54202545347394</v>
      </c>
      <c r="AA22" s="13">
        <f t="shared" si="12"/>
        <v>3.1401584047512324E-2</v>
      </c>
      <c r="AB22" s="13">
        <f t="shared" si="13"/>
        <v>-5.0716766824505891E-2</v>
      </c>
      <c r="AD22" s="17">
        <v>328.327</v>
      </c>
      <c r="AE22" s="17">
        <v>662.55273095638631</v>
      </c>
      <c r="AF22" s="18">
        <f t="shared" si="5"/>
        <v>42.02210702084767</v>
      </c>
      <c r="AG22" s="13">
        <f t="shared" si="14"/>
        <v>2.3337698196795535E-2</v>
      </c>
      <c r="AH22" s="13">
        <f t="shared" si="15"/>
        <v>-4.6476640536595094E-2</v>
      </c>
    </row>
    <row r="23" spans="1:34" ht="16.5" x14ac:dyDescent="0.35">
      <c r="C23" s="10"/>
      <c r="D23" s="10"/>
      <c r="E23" s="10"/>
      <c r="F23" s="10"/>
      <c r="G23" s="10"/>
      <c r="H23" s="10"/>
      <c r="J23" s="10"/>
      <c r="K23" s="10"/>
      <c r="L23" s="10"/>
      <c r="M23" s="10"/>
      <c r="N23" s="10"/>
      <c r="O23" s="10"/>
      <c r="P23" s="10"/>
      <c r="Q23" s="10"/>
      <c r="R23" s="10"/>
      <c r="T23" s="10"/>
      <c r="U23" s="10"/>
      <c r="V23" s="10"/>
      <c r="W23" s="10"/>
      <c r="Y23" s="10"/>
      <c r="Z23" s="10"/>
      <c r="AA23" s="10"/>
      <c r="AB23" s="10"/>
      <c r="AD23" s="10"/>
      <c r="AE23" s="10"/>
      <c r="AF23" s="10"/>
      <c r="AG23" s="10"/>
      <c r="AH23" s="10"/>
    </row>
    <row r="24" spans="1:34" ht="14.25" x14ac:dyDescent="0.2">
      <c r="A24" s="4" t="s">
        <v>17</v>
      </c>
      <c r="C24" s="11">
        <f>SUM(C11:C22)</f>
        <v>5428588.0796691403</v>
      </c>
      <c r="D24" s="11"/>
      <c r="E24" s="11">
        <f>SUM(E11:E22)</f>
        <v>1997002.7499999995</v>
      </c>
      <c r="F24" s="11">
        <f>SUM(F11:F22)</f>
        <v>338338.99764236255</v>
      </c>
      <c r="G24" s="13">
        <f>F24/C24</f>
        <v>6.2325413657649174E-2</v>
      </c>
      <c r="H24" s="13">
        <f t="shared" si="6"/>
        <v>0</v>
      </c>
      <c r="J24" s="11">
        <f>SUM(J11:J22)</f>
        <v>2140002.3839412322</v>
      </c>
      <c r="K24" s="11">
        <f>SUM(K11:K22)</f>
        <v>445786.70141730848</v>
      </c>
      <c r="L24" s="13">
        <f>K24/$C24</f>
        <v>8.2118351010430343E-2</v>
      </c>
      <c r="M24" s="13">
        <f t="shared" si="7"/>
        <v>0</v>
      </c>
      <c r="N24" s="11"/>
      <c r="O24" s="11">
        <f>SUM(O11:O22)</f>
        <v>2140002.3839412322</v>
      </c>
      <c r="P24" s="11">
        <f>SUM(P11:P22)</f>
        <v>445786.42636714032</v>
      </c>
      <c r="Q24" s="13">
        <f t="shared" si="8"/>
        <v>8.2118300343449524E-2</v>
      </c>
      <c r="R24" s="13">
        <f t="shared" si="9"/>
        <v>0</v>
      </c>
      <c r="T24" s="11">
        <f>SUM(T11:T22)</f>
        <v>2140002.9</v>
      </c>
      <c r="U24" s="11">
        <f>SUM(U11:U22)</f>
        <v>445786.81412469002</v>
      </c>
      <c r="V24" s="13">
        <f t="shared" si="10"/>
        <v>8.2118371772252743E-2</v>
      </c>
      <c r="W24" s="13">
        <f t="shared" si="11"/>
        <v>0</v>
      </c>
      <c r="Y24" s="11">
        <f>SUM(Y11:Y22)</f>
        <v>2140002.7490000003</v>
      </c>
      <c r="Z24" s="11">
        <f>SUM(Z11:Z22)</f>
        <v>445786.70066592604</v>
      </c>
      <c r="AA24" s="13">
        <f t="shared" si="12"/>
        <v>8.2118350872018214E-2</v>
      </c>
      <c r="AB24" s="13">
        <f t="shared" si="13"/>
        <v>0</v>
      </c>
      <c r="AD24" s="11">
        <f>SUM(AD11:AD22)</f>
        <v>2000585.9719999996</v>
      </c>
      <c r="AE24" s="11">
        <f>SUM(AE11:AE22)</f>
        <v>2054691.9526709565</v>
      </c>
      <c r="AF24" s="11">
        <f>SUM(AF11:AF22)</f>
        <v>378993.28703806794</v>
      </c>
      <c r="AG24" s="13">
        <f t="shared" si="14"/>
        <v>6.981433873339063E-2</v>
      </c>
      <c r="AH24" s="13">
        <f t="shared" si="15"/>
        <v>0</v>
      </c>
    </row>
    <row r="25" spans="1:34" ht="14.25" x14ac:dyDescent="0.2">
      <c r="A25" s="4"/>
      <c r="C25" s="11"/>
      <c r="D25" s="11"/>
      <c r="E25" s="11"/>
      <c r="F25" s="11"/>
      <c r="G25" s="11"/>
      <c r="H25" s="11"/>
      <c r="J25" s="11"/>
      <c r="K25" s="11"/>
      <c r="L25" s="13"/>
      <c r="M25" s="13"/>
      <c r="N25" s="11"/>
      <c r="O25" s="11"/>
      <c r="P25" s="11"/>
      <c r="Q25" s="13"/>
      <c r="R25" s="13"/>
      <c r="T25" s="11"/>
      <c r="U25" s="11"/>
      <c r="V25" s="13"/>
      <c r="W25" s="13"/>
      <c r="Y25" s="11"/>
      <c r="Z25" s="11"/>
      <c r="AA25" s="13"/>
      <c r="AB25" s="13"/>
      <c r="AD25" s="11"/>
      <c r="AE25" s="11"/>
      <c r="AF25" s="11"/>
      <c r="AG25" s="13"/>
      <c r="AH25" s="13"/>
    </row>
    <row r="26" spans="1:34" ht="14.25" x14ac:dyDescent="0.2">
      <c r="A26" s="4" t="s">
        <v>24</v>
      </c>
      <c r="J26" s="49">
        <f>J24-$E24</f>
        <v>142999.63394123269</v>
      </c>
      <c r="O26" s="49">
        <f>O24-$E24</f>
        <v>142999.63394123269</v>
      </c>
      <c r="T26" s="49">
        <f>T24-$E24</f>
        <v>143000.15000000037</v>
      </c>
      <c r="Y26" s="49">
        <f>Y24-$E24</f>
        <v>142999.99900000077</v>
      </c>
      <c r="AD26" s="49"/>
      <c r="AE26" s="49">
        <f>AE24-$E24</f>
        <v>57689.202670956962</v>
      </c>
    </row>
    <row r="28" spans="1:34" x14ac:dyDescent="0.2">
      <c r="O28" t="s">
        <v>79</v>
      </c>
    </row>
    <row r="30" spans="1:34" x14ac:dyDescent="0.2">
      <c r="A30" t="s">
        <v>30</v>
      </c>
    </row>
    <row r="31" spans="1:34" x14ac:dyDescent="0.2">
      <c r="A31" t="s">
        <v>27</v>
      </c>
    </row>
    <row r="32" spans="1:34" x14ac:dyDescent="0.2">
      <c r="A32" t="s">
        <v>28</v>
      </c>
    </row>
    <row r="33" spans="1:1" x14ac:dyDescent="0.2">
      <c r="A33" t="s">
        <v>29</v>
      </c>
    </row>
    <row r="34" spans="1:1" x14ac:dyDescent="0.2">
      <c r="A34" t="s">
        <v>73</v>
      </c>
    </row>
  </sheetData>
  <mergeCells count="6">
    <mergeCell ref="AD5:AH5"/>
    <mergeCell ref="E5:H5"/>
    <mergeCell ref="J5:M5"/>
    <mergeCell ref="O5:R5"/>
    <mergeCell ref="T5:W5"/>
    <mergeCell ref="Y5:AB5"/>
  </mergeCells>
  <pageMargins left="0.2" right="0.2" top="0.75" bottom="0.75" header="0.3" footer="0.3"/>
  <pageSetup paperSize="5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zoomScale="80" zoomScaleNormal="80" workbookViewId="0"/>
  </sheetViews>
  <sheetFormatPr defaultRowHeight="12.75" x14ac:dyDescent="0.2"/>
  <cols>
    <col min="1" max="1" width="32" customWidth="1"/>
    <col min="2" max="3" width="18" bestFit="1" customWidth="1"/>
    <col min="4" max="4" width="16.5703125" customWidth="1"/>
    <col min="5" max="5" width="9.140625" bestFit="1" customWidth="1"/>
    <col min="6" max="6" width="16.85546875" customWidth="1"/>
    <col min="7" max="7" width="18" bestFit="1" customWidth="1"/>
    <col min="8" max="8" width="16.85546875" customWidth="1"/>
    <col min="9" max="9" width="10" customWidth="1"/>
    <col min="10" max="11" width="16.85546875" customWidth="1"/>
    <col min="12" max="12" width="9.5703125" bestFit="1" customWidth="1"/>
    <col min="13" max="13" width="15.7109375" customWidth="1"/>
    <col min="14" max="14" width="16.85546875" customWidth="1"/>
    <col min="15" max="15" width="10" customWidth="1"/>
    <col min="16" max="17" width="16.42578125" bestFit="1" customWidth="1"/>
    <col min="18" max="18" width="9.5703125" bestFit="1" customWidth="1"/>
    <col min="19" max="19" width="11.140625" customWidth="1"/>
    <col min="21" max="21" width="16.42578125" customWidth="1"/>
  </cols>
  <sheetData>
    <row r="1" spans="1:21" ht="14.25" x14ac:dyDescent="0.2">
      <c r="A1" s="21"/>
      <c r="B1" s="21"/>
      <c r="C1" s="21"/>
      <c r="D1" s="21"/>
      <c r="E1" s="21"/>
      <c r="F1" s="22">
        <v>0.75138099999999997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1" ht="14.25" x14ac:dyDescent="0.2">
      <c r="A2" s="21"/>
      <c r="B2" s="21"/>
      <c r="C2" s="21"/>
      <c r="D2" s="21"/>
      <c r="E2" s="21" t="s">
        <v>33</v>
      </c>
      <c r="F2" s="23">
        <f>ROUND(1/F1,5)</f>
        <v>1.3308800000000001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ht="14.25" x14ac:dyDescent="0.2">
      <c r="A3" s="21"/>
      <c r="B3" s="21"/>
      <c r="C3" s="21"/>
      <c r="D3" s="21"/>
      <c r="E3" s="21"/>
      <c r="F3" s="24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1" ht="15" x14ac:dyDescent="0.25">
      <c r="A4" s="21"/>
      <c r="B4" s="66" t="s">
        <v>34</v>
      </c>
      <c r="C4" s="67"/>
      <c r="D4" s="67"/>
      <c r="E4" s="67"/>
      <c r="F4" s="68"/>
      <c r="G4" s="69" t="s">
        <v>35</v>
      </c>
      <c r="H4" s="70"/>
      <c r="I4" s="70"/>
      <c r="J4" s="70"/>
      <c r="K4" s="70"/>
      <c r="L4" s="70"/>
      <c r="M4" s="71"/>
      <c r="N4" s="25"/>
      <c r="O4" s="25"/>
      <c r="P4" s="26"/>
      <c r="Q4" s="26"/>
      <c r="R4" s="26"/>
      <c r="S4" s="26"/>
    </row>
    <row r="5" spans="1:21" ht="14.25" x14ac:dyDescent="0.2">
      <c r="A5" s="21"/>
      <c r="B5" s="27"/>
      <c r="C5" s="27"/>
      <c r="D5" s="27"/>
      <c r="E5" s="27"/>
      <c r="F5" s="27"/>
      <c r="G5" s="27"/>
      <c r="H5" s="27"/>
      <c r="I5" s="27"/>
      <c r="J5" s="28" t="s">
        <v>36</v>
      </c>
      <c r="K5" s="27"/>
      <c r="L5" s="27"/>
      <c r="M5" s="27"/>
      <c r="N5" s="27"/>
      <c r="O5" s="27"/>
      <c r="P5" s="28" t="s">
        <v>37</v>
      </c>
      <c r="Q5" s="28" t="s">
        <v>36</v>
      </c>
      <c r="R5" s="28"/>
      <c r="S5" s="27"/>
    </row>
    <row r="6" spans="1:21" ht="14.25" x14ac:dyDescent="0.2">
      <c r="A6" s="21"/>
      <c r="B6" s="27"/>
      <c r="C6" s="27"/>
      <c r="D6" s="27"/>
      <c r="E6" s="27"/>
      <c r="F6" s="27"/>
      <c r="G6" s="27"/>
      <c r="H6" s="27"/>
      <c r="I6" s="27"/>
      <c r="J6" s="28" t="s">
        <v>37</v>
      </c>
      <c r="K6" s="28" t="s">
        <v>36</v>
      </c>
      <c r="L6" s="27"/>
      <c r="M6" s="27"/>
      <c r="N6" s="29" t="s">
        <v>38</v>
      </c>
      <c r="O6" s="29"/>
      <c r="P6" s="29" t="s">
        <v>39</v>
      </c>
      <c r="Q6" s="28" t="s">
        <v>37</v>
      </c>
      <c r="R6" s="28"/>
      <c r="S6" s="27"/>
    </row>
    <row r="7" spans="1:21" ht="14.25" x14ac:dyDescent="0.2">
      <c r="A7" s="21"/>
      <c r="B7" s="29" t="s">
        <v>32</v>
      </c>
      <c r="C7" s="21"/>
      <c r="D7" s="28" t="s">
        <v>37</v>
      </c>
      <c r="E7" s="21"/>
      <c r="F7" s="30"/>
      <c r="G7" s="29" t="s">
        <v>2</v>
      </c>
      <c r="H7" s="29" t="s">
        <v>38</v>
      </c>
      <c r="I7" s="29"/>
      <c r="J7" s="29" t="s">
        <v>39</v>
      </c>
      <c r="K7" s="28" t="s">
        <v>37</v>
      </c>
      <c r="L7" s="21"/>
      <c r="M7" s="21"/>
      <c r="N7" s="28" t="s">
        <v>24</v>
      </c>
      <c r="O7" s="28"/>
      <c r="P7" s="28" t="s">
        <v>24</v>
      </c>
      <c r="Q7" s="29" t="s">
        <v>39</v>
      </c>
      <c r="R7" s="72" t="s">
        <v>40</v>
      </c>
      <c r="S7" s="72"/>
      <c r="U7" s="48" t="s">
        <v>31</v>
      </c>
    </row>
    <row r="8" spans="1:21" ht="16.5" x14ac:dyDescent="0.2">
      <c r="A8" s="27" t="s">
        <v>41</v>
      </c>
      <c r="B8" s="27" t="s">
        <v>42</v>
      </c>
      <c r="C8" s="27" t="s">
        <v>43</v>
      </c>
      <c r="D8" s="27" t="s">
        <v>44</v>
      </c>
      <c r="E8" s="27" t="s">
        <v>45</v>
      </c>
      <c r="F8" s="27" t="s">
        <v>46</v>
      </c>
      <c r="G8" s="27" t="s">
        <v>23</v>
      </c>
      <c r="H8" s="27" t="s">
        <v>47</v>
      </c>
      <c r="I8" s="27" t="s">
        <v>48</v>
      </c>
      <c r="J8" s="27" t="s">
        <v>24</v>
      </c>
      <c r="K8" s="27" t="s">
        <v>39</v>
      </c>
      <c r="L8" s="27" t="s">
        <v>45</v>
      </c>
      <c r="M8" s="27" t="s">
        <v>46</v>
      </c>
      <c r="N8" s="27" t="s">
        <v>49</v>
      </c>
      <c r="O8" s="27" t="s">
        <v>48</v>
      </c>
      <c r="P8" s="27" t="s">
        <v>49</v>
      </c>
      <c r="Q8" s="27" t="s">
        <v>49</v>
      </c>
      <c r="R8" s="27" t="s">
        <v>45</v>
      </c>
      <c r="S8" s="27" t="s">
        <v>50</v>
      </c>
      <c r="U8" s="47" t="s">
        <v>38</v>
      </c>
    </row>
    <row r="9" spans="1:21" ht="14.25" x14ac:dyDescent="0.2">
      <c r="A9" s="27"/>
      <c r="B9" s="31">
        <v>-1</v>
      </c>
      <c r="C9" s="31">
        <f>B9-1</f>
        <v>-2</v>
      </c>
      <c r="D9" s="31">
        <f t="shared" ref="D9:S9" si="0">C9-1</f>
        <v>-3</v>
      </c>
      <c r="E9" s="31">
        <f t="shared" si="0"/>
        <v>-4</v>
      </c>
      <c r="F9" s="31">
        <f t="shared" si="0"/>
        <v>-5</v>
      </c>
      <c r="G9" s="31">
        <f t="shared" si="0"/>
        <v>-6</v>
      </c>
      <c r="H9" s="31">
        <f t="shared" si="0"/>
        <v>-7</v>
      </c>
      <c r="I9" s="31">
        <f t="shared" si="0"/>
        <v>-8</v>
      </c>
      <c r="J9" s="31">
        <f t="shared" si="0"/>
        <v>-9</v>
      </c>
      <c r="K9" s="31">
        <f t="shared" si="0"/>
        <v>-10</v>
      </c>
      <c r="L9" s="31">
        <f t="shared" si="0"/>
        <v>-11</v>
      </c>
      <c r="M9" s="31">
        <f t="shared" si="0"/>
        <v>-12</v>
      </c>
      <c r="N9" s="31">
        <f t="shared" si="0"/>
        <v>-13</v>
      </c>
      <c r="O9" s="31">
        <f t="shared" si="0"/>
        <v>-14</v>
      </c>
      <c r="P9" s="31">
        <f t="shared" si="0"/>
        <v>-15</v>
      </c>
      <c r="Q9" s="31">
        <f t="shared" si="0"/>
        <v>-16</v>
      </c>
      <c r="R9" s="31">
        <f t="shared" si="0"/>
        <v>-17</v>
      </c>
      <c r="S9" s="31">
        <f t="shared" si="0"/>
        <v>-18</v>
      </c>
    </row>
    <row r="10" spans="1:21" ht="14.25" x14ac:dyDescent="0.2">
      <c r="A10" s="21"/>
      <c r="B10" s="21"/>
      <c r="C10" s="21"/>
      <c r="D10" s="21"/>
      <c r="E10" s="32" t="s">
        <v>51</v>
      </c>
      <c r="F10" s="21"/>
      <c r="G10" s="21"/>
      <c r="H10" s="21"/>
      <c r="I10" s="33" t="s">
        <v>52</v>
      </c>
      <c r="J10" s="33" t="s">
        <v>53</v>
      </c>
      <c r="K10" s="33" t="s">
        <v>54</v>
      </c>
      <c r="L10" s="32" t="s">
        <v>55</v>
      </c>
      <c r="M10" s="21"/>
      <c r="N10" s="33" t="s">
        <v>56</v>
      </c>
      <c r="O10" s="33" t="s">
        <v>57</v>
      </c>
      <c r="P10" s="33" t="s">
        <v>58</v>
      </c>
      <c r="Q10" s="33" t="s">
        <v>59</v>
      </c>
      <c r="R10" s="32" t="s">
        <v>60</v>
      </c>
      <c r="S10" s="21"/>
    </row>
    <row r="11" spans="1:21" ht="14.25" x14ac:dyDescent="0.2">
      <c r="A11" s="21"/>
      <c r="B11" s="21"/>
      <c r="C11" s="21"/>
      <c r="D11" s="21"/>
      <c r="E11" s="32"/>
      <c r="F11" s="21"/>
      <c r="G11" s="21"/>
      <c r="H11" s="21"/>
      <c r="I11" s="32"/>
      <c r="J11" s="33"/>
      <c r="K11" s="33"/>
      <c r="L11" s="32"/>
      <c r="M11" s="21"/>
      <c r="N11" s="33"/>
      <c r="O11" s="32"/>
      <c r="P11" s="33"/>
      <c r="Q11" s="33"/>
      <c r="R11" s="32"/>
      <c r="S11" s="21"/>
    </row>
    <row r="12" spans="1:21" ht="14.25" x14ac:dyDescent="0.2">
      <c r="A12" s="21" t="s">
        <v>5</v>
      </c>
      <c r="B12" s="34">
        <v>1105896513.2900393</v>
      </c>
      <c r="C12" s="35">
        <v>3133660021.8147154</v>
      </c>
      <c r="D12" s="35">
        <v>157950603.64004636</v>
      </c>
      <c r="E12" s="36">
        <f>+D12/C12</f>
        <v>5.0404511829772944E-2</v>
      </c>
      <c r="F12" s="37">
        <f t="shared" ref="F12:F23" si="1">+(D12-($C12*E$25))*$F$2</f>
        <v>-49716424.458115861</v>
      </c>
      <c r="G12" s="38">
        <f>B12+H12</f>
        <v>1190835720.1509292</v>
      </c>
      <c r="H12" s="39">
        <v>84939206.860889912</v>
      </c>
      <c r="I12" s="36">
        <f>H12/B12</f>
        <v>7.6805746143638692E-2</v>
      </c>
      <c r="J12" s="38">
        <f>H12/$F$2</f>
        <v>63821837.32634791</v>
      </c>
      <c r="K12" s="37">
        <f>D12+J12</f>
        <v>221772440.96639428</v>
      </c>
      <c r="L12" s="36">
        <f>+K12/C12</f>
        <v>7.0771059854146195E-2</v>
      </c>
      <c r="M12" s="37">
        <f t="shared" ref="M12:M23" si="2">+(K12-(C12*L$25))*$F$2</f>
        <v>-47324166.553945504</v>
      </c>
      <c r="N12" s="37">
        <f>H12-M12</f>
        <v>132263373.41483542</v>
      </c>
      <c r="O12" s="36">
        <f>N12/B12</f>
        <v>0.11959832753369683</v>
      </c>
      <c r="P12" s="37">
        <f>N12/$F$2</f>
        <v>99380389.978687346</v>
      </c>
      <c r="Q12" s="37">
        <f>D12+P12</f>
        <v>257330993.6187337</v>
      </c>
      <c r="R12" s="36">
        <f>Q12/C12</f>
        <v>8.2118351010430371E-2</v>
      </c>
      <c r="S12" s="37">
        <f t="shared" ref="S12:S23" si="3">+(Q12-(C12*L$25))*$F$2</f>
        <v>0</v>
      </c>
      <c r="U12" s="50">
        <f>N12+B12</f>
        <v>1238159886.7048748</v>
      </c>
    </row>
    <row r="13" spans="1:21" ht="14.25" x14ac:dyDescent="0.2">
      <c r="A13" s="21" t="s">
        <v>6</v>
      </c>
      <c r="B13" s="34">
        <v>263390391.2140398</v>
      </c>
      <c r="C13" s="35">
        <v>652114465.97292149</v>
      </c>
      <c r="D13" s="35">
        <v>52742785.903174162</v>
      </c>
      <c r="E13" s="36">
        <f t="shared" ref="E13:E25" si="4">+D13/C13</f>
        <v>8.0879644073659093E-2</v>
      </c>
      <c r="F13" s="37">
        <f t="shared" si="1"/>
        <v>16102958.683047697</v>
      </c>
      <c r="G13" s="38">
        <f t="shared" ref="G13:G23" si="5">B13+H13</f>
        <v>283620287.16970688</v>
      </c>
      <c r="H13" s="39">
        <v>20229895.955667078</v>
      </c>
      <c r="I13" s="36">
        <f t="shared" ref="I13:I25" si="6">H13/B13</f>
        <v>7.6805747781541478E-2</v>
      </c>
      <c r="J13" s="38">
        <f t="shared" ref="J13:J23" si="7">H13/$F$2</f>
        <v>15200390.685611835</v>
      </c>
      <c r="K13" s="37">
        <f t="shared" ref="K13:K23" si="8">D13+J13</f>
        <v>67943176.588785991</v>
      </c>
      <c r="L13" s="36">
        <f t="shared" ref="L13:L25" si="9">+K13/C13</f>
        <v>0.10418903449322849</v>
      </c>
      <c r="M13" s="37">
        <f t="shared" si="2"/>
        <v>19154839.422682501</v>
      </c>
      <c r="N13" s="37">
        <f t="shared" ref="N13:N23" si="10">H13-M13</f>
        <v>1075056.5329845771</v>
      </c>
      <c r="O13" s="36">
        <f t="shared" ref="O13:O25" si="11">N13/B13</f>
        <v>4.0816087786245412E-3</v>
      </c>
      <c r="P13" s="37">
        <f t="shared" ref="P13:P23" si="12">N13/$F$2</f>
        <v>807778.71256956074</v>
      </c>
      <c r="Q13" s="37">
        <f t="shared" ref="Q13:Q23" si="13">D13+P13</f>
        <v>53550564.615743719</v>
      </c>
      <c r="R13" s="36">
        <f t="shared" ref="R13:R25" si="14">Q13/C13</f>
        <v>8.2118351010430371E-2</v>
      </c>
      <c r="S13" s="37">
        <f t="shared" si="3"/>
        <v>0</v>
      </c>
      <c r="U13" s="50">
        <f t="shared" ref="U13:U23" si="15">N13+B13</f>
        <v>264465447.74702439</v>
      </c>
    </row>
    <row r="14" spans="1:21" ht="14.25" x14ac:dyDescent="0.2">
      <c r="A14" s="21" t="s">
        <v>7</v>
      </c>
      <c r="B14" s="34">
        <v>270703257.2199825</v>
      </c>
      <c r="C14" s="35">
        <v>675200712.81851125</v>
      </c>
      <c r="D14" s="35">
        <v>57648052.573833555</v>
      </c>
      <c r="E14" s="36">
        <f t="shared" si="4"/>
        <v>8.5379134647520588E-2</v>
      </c>
      <c r="F14" s="37">
        <f t="shared" si="1"/>
        <v>20716330.146672755</v>
      </c>
      <c r="G14" s="38">
        <f t="shared" si="5"/>
        <v>286296930.57395571</v>
      </c>
      <c r="H14" s="39">
        <v>15593673.353973208</v>
      </c>
      <c r="I14" s="36">
        <f t="shared" si="6"/>
        <v>5.7604306332011621E-2</v>
      </c>
      <c r="J14" s="38">
        <f t="shared" si="7"/>
        <v>11716813.953153709</v>
      </c>
      <c r="K14" s="37">
        <f t="shared" si="8"/>
        <v>69364866.52698727</v>
      </c>
      <c r="L14" s="36">
        <f t="shared" si="9"/>
        <v>0.10273221756155346</v>
      </c>
      <c r="M14" s="37">
        <f t="shared" si="2"/>
        <v>18523849.805423636</v>
      </c>
      <c r="N14" s="37">
        <f t="shared" si="10"/>
        <v>-2930176.451450428</v>
      </c>
      <c r="O14" s="36">
        <f t="shared" si="11"/>
        <v>-1.0824311763154253E-2</v>
      </c>
      <c r="P14" s="37">
        <f t="shared" si="12"/>
        <v>-2201683.4361102637</v>
      </c>
      <c r="Q14" s="37">
        <f t="shared" si="13"/>
        <v>55446369.137723289</v>
      </c>
      <c r="R14" s="36">
        <f t="shared" si="14"/>
        <v>8.2118351010430357E-2</v>
      </c>
      <c r="S14" s="37">
        <f t="shared" si="3"/>
        <v>-9.9158287048339848E-9</v>
      </c>
      <c r="U14" s="50">
        <f t="shared" si="15"/>
        <v>267773080.76853207</v>
      </c>
    </row>
    <row r="15" spans="1:21" ht="14.25" x14ac:dyDescent="0.2">
      <c r="A15" s="21" t="s">
        <v>8</v>
      </c>
      <c r="B15" s="34">
        <v>160280839.13024956</v>
      </c>
      <c r="C15" s="35">
        <v>382892612.79275715</v>
      </c>
      <c r="D15" s="35">
        <v>32200826.010704815</v>
      </c>
      <c r="E15" s="36">
        <f t="shared" si="4"/>
        <v>8.4098843735420148E-2</v>
      </c>
      <c r="F15" s="37">
        <f t="shared" si="1"/>
        <v>11095394.216745816</v>
      </c>
      <c r="G15" s="38">
        <f t="shared" si="5"/>
        <v>169513706.31347346</v>
      </c>
      <c r="H15" s="39">
        <v>9232867.1832238939</v>
      </c>
      <c r="I15" s="36">
        <f t="shared" si="6"/>
        <v>5.7604310242729377E-2</v>
      </c>
      <c r="J15" s="38">
        <f t="shared" si="7"/>
        <v>6937415.2314437767</v>
      </c>
      <c r="K15" s="37">
        <f t="shared" si="8"/>
        <v>39138241.242148593</v>
      </c>
      <c r="L15" s="36">
        <f t="shared" si="9"/>
        <v>0.10221727955700308</v>
      </c>
      <c r="M15" s="37">
        <f t="shared" si="2"/>
        <v>10242094.82667144</v>
      </c>
      <c r="N15" s="37">
        <f t="shared" si="10"/>
        <v>-1009227.6434475463</v>
      </c>
      <c r="O15" s="36">
        <f t="shared" si="11"/>
        <v>-6.2966206623576151E-3</v>
      </c>
      <c r="P15" s="37">
        <f t="shared" si="12"/>
        <v>-758316.03408838226</v>
      </c>
      <c r="Q15" s="37">
        <f t="shared" si="13"/>
        <v>31442509.976616435</v>
      </c>
      <c r="R15" s="36">
        <f t="shared" si="14"/>
        <v>8.2118351010430371E-2</v>
      </c>
      <c r="S15" s="37">
        <f t="shared" si="3"/>
        <v>0</v>
      </c>
      <c r="U15" s="50">
        <f t="shared" si="15"/>
        <v>159271611.48680201</v>
      </c>
    </row>
    <row r="16" spans="1:21" ht="14.25" x14ac:dyDescent="0.2">
      <c r="A16" s="21" t="s">
        <v>9</v>
      </c>
      <c r="B16" s="34">
        <v>113255219.09203497</v>
      </c>
      <c r="C16" s="35">
        <v>288324100.06207603</v>
      </c>
      <c r="D16" s="35">
        <v>20204102.073800579</v>
      </c>
      <c r="E16" s="36">
        <f t="shared" si="4"/>
        <v>7.0074274295664651E-2</v>
      </c>
      <c r="F16" s="37">
        <f t="shared" si="1"/>
        <v>2973429.830327366</v>
      </c>
      <c r="G16" s="38">
        <f t="shared" si="5"/>
        <v>121953870.53279534</v>
      </c>
      <c r="H16" s="39">
        <v>8698651.4407603759</v>
      </c>
      <c r="I16" s="36">
        <f t="shared" si="6"/>
        <v>7.6805744675585874E-2</v>
      </c>
      <c r="J16" s="38">
        <f t="shared" si="7"/>
        <v>6536014.8478904003</v>
      </c>
      <c r="K16" s="37">
        <f t="shared" si="8"/>
        <v>26740116.921690978</v>
      </c>
      <c r="L16" s="36">
        <f t="shared" si="9"/>
        <v>9.2743259810518244E-2</v>
      </c>
      <c r="M16" s="37">
        <f t="shared" si="2"/>
        <v>4077040.7736717346</v>
      </c>
      <c r="N16" s="37">
        <f t="shared" si="10"/>
        <v>4621610.6670886409</v>
      </c>
      <c r="O16" s="36">
        <f t="shared" si="11"/>
        <v>4.0807043632426036E-2</v>
      </c>
      <c r="P16" s="37">
        <f t="shared" si="12"/>
        <v>3472597.5798634291</v>
      </c>
      <c r="Q16" s="37">
        <f t="shared" si="13"/>
        <v>23676699.653664008</v>
      </c>
      <c r="R16" s="36">
        <f t="shared" si="14"/>
        <v>8.2118351010430371E-2</v>
      </c>
      <c r="S16" s="37">
        <f t="shared" si="3"/>
        <v>0</v>
      </c>
      <c r="U16" s="50">
        <f t="shared" si="15"/>
        <v>117876829.75912361</v>
      </c>
    </row>
    <row r="17" spans="1:21" ht="14.25" x14ac:dyDescent="0.2">
      <c r="A17" s="21" t="s">
        <v>10</v>
      </c>
      <c r="B17" s="34">
        <v>268014.00021779712</v>
      </c>
      <c r="C17" s="35">
        <v>1536575.4828171416</v>
      </c>
      <c r="D17" s="35">
        <v>-118934.88683916646</v>
      </c>
      <c r="E17" s="36">
        <f t="shared" si="4"/>
        <v>-7.7402567051969656E-2</v>
      </c>
      <c r="F17" s="37">
        <f t="shared" si="1"/>
        <v>-285743.38220988063</v>
      </c>
      <c r="G17" s="38">
        <f t="shared" si="5"/>
        <v>298891.63827700535</v>
      </c>
      <c r="H17" s="39">
        <v>30877.638059208239</v>
      </c>
      <c r="I17" s="36">
        <f t="shared" si="6"/>
        <v>0.11520904890832584</v>
      </c>
      <c r="J17" s="38">
        <f t="shared" si="7"/>
        <v>23200.918233956658</v>
      </c>
      <c r="K17" s="37">
        <f t="shared" si="8"/>
        <v>-95733.968605209797</v>
      </c>
      <c r="L17" s="36">
        <f t="shared" si="9"/>
        <v>-6.2303459658026125E-2</v>
      </c>
      <c r="M17" s="37">
        <f t="shared" si="2"/>
        <v>-295342.25310993078</v>
      </c>
      <c r="N17" s="37">
        <f t="shared" si="10"/>
        <v>326219.89116913901</v>
      </c>
      <c r="O17" s="36">
        <f t="shared" si="11"/>
        <v>1.2171748151366788</v>
      </c>
      <c r="P17" s="37">
        <f t="shared" si="12"/>
        <v>245115.93169116598</v>
      </c>
      <c r="Q17" s="37">
        <f t="shared" si="13"/>
        <v>126181.04485199953</v>
      </c>
      <c r="R17" s="36">
        <f t="shared" si="14"/>
        <v>8.2118351010430357E-2</v>
      </c>
      <c r="S17" s="37">
        <f t="shared" si="3"/>
        <v>-3.8733705878257753E-11</v>
      </c>
      <c r="U17" s="50">
        <f t="shared" si="15"/>
        <v>594233.89138693619</v>
      </c>
    </row>
    <row r="18" spans="1:21" ht="14.25" x14ac:dyDescent="0.2">
      <c r="A18" s="21" t="s">
        <v>11</v>
      </c>
      <c r="B18" s="34">
        <v>10687146.00868473</v>
      </c>
      <c r="C18" s="35">
        <v>37215024.428813972</v>
      </c>
      <c r="D18" s="35">
        <v>915540.27959639952</v>
      </c>
      <c r="E18" s="36">
        <f t="shared" si="4"/>
        <v>2.4601361779237114E-2</v>
      </c>
      <c r="F18" s="37">
        <f t="shared" si="1"/>
        <v>-1868424.4445686489</v>
      </c>
      <c r="G18" s="38">
        <f t="shared" si="5"/>
        <v>11713189.074392587</v>
      </c>
      <c r="H18" s="39">
        <v>1026043.065707856</v>
      </c>
      <c r="I18" s="36">
        <f t="shared" si="6"/>
        <v>9.6007209490172524E-2</v>
      </c>
      <c r="J18" s="38">
        <f t="shared" si="7"/>
        <v>770950.84884276264</v>
      </c>
      <c r="K18" s="37">
        <f t="shared" si="8"/>
        <v>1686491.1284391622</v>
      </c>
      <c r="L18" s="36">
        <f t="shared" si="9"/>
        <v>4.5317480085634056E-2</v>
      </c>
      <c r="M18" s="37">
        <f t="shared" si="2"/>
        <v>-1822700.4627955516</v>
      </c>
      <c r="N18" s="37">
        <f t="shared" si="10"/>
        <v>2848743.5285034077</v>
      </c>
      <c r="O18" s="36">
        <f t="shared" si="11"/>
        <v>0.26655793101249148</v>
      </c>
      <c r="P18" s="37">
        <f t="shared" si="12"/>
        <v>2140496.1593106873</v>
      </c>
      <c r="Q18" s="37">
        <f t="shared" si="13"/>
        <v>3056036.4389070868</v>
      </c>
      <c r="R18" s="36">
        <f t="shared" si="14"/>
        <v>8.2118351010430371E-2</v>
      </c>
      <c r="S18" s="37">
        <f t="shared" si="3"/>
        <v>0</v>
      </c>
      <c r="U18" s="50">
        <f t="shared" si="15"/>
        <v>13535889.537188139</v>
      </c>
    </row>
    <row r="19" spans="1:21" ht="14.25" x14ac:dyDescent="0.2">
      <c r="A19" s="21" t="s">
        <v>12</v>
      </c>
      <c r="B19" s="34">
        <v>5493553</v>
      </c>
      <c r="C19" s="35">
        <v>31615034.941895641</v>
      </c>
      <c r="D19" s="35">
        <v>3165076.4040677524</v>
      </c>
      <c r="E19" s="36">
        <f t="shared" si="4"/>
        <v>0.10011301299792187</v>
      </c>
      <c r="F19" s="37">
        <f t="shared" si="1"/>
        <v>1589944.1412930794</v>
      </c>
      <c r="G19" s="38">
        <f t="shared" si="5"/>
        <v>4419025.78</v>
      </c>
      <c r="H19" s="39">
        <v>-1074527.22</v>
      </c>
      <c r="I19" s="36">
        <f t="shared" si="6"/>
        <v>-0.19559786171171917</v>
      </c>
      <c r="J19" s="38">
        <f t="shared" si="7"/>
        <v>-807380.99603270006</v>
      </c>
      <c r="K19" s="37">
        <f t="shared" si="8"/>
        <v>2357695.4080350525</v>
      </c>
      <c r="L19" s="36">
        <f t="shared" si="9"/>
        <v>7.4575132128374771E-2</v>
      </c>
      <c r="M19" s="37">
        <f t="shared" si="2"/>
        <v>-317387.10257874499</v>
      </c>
      <c r="N19" s="37">
        <f t="shared" si="10"/>
        <v>-757140.11742125498</v>
      </c>
      <c r="O19" s="36">
        <f t="shared" si="11"/>
        <v>-0.1378233936072438</v>
      </c>
      <c r="P19" s="37">
        <f t="shared" si="12"/>
        <v>-568901.86750214512</v>
      </c>
      <c r="Q19" s="37">
        <f t="shared" si="13"/>
        <v>2596174.5365656074</v>
      </c>
      <c r="R19" s="36">
        <f t="shared" si="14"/>
        <v>8.2118351010430371E-2</v>
      </c>
      <c r="S19" s="37">
        <f t="shared" si="3"/>
        <v>0</v>
      </c>
      <c r="U19" s="50">
        <f t="shared" si="15"/>
        <v>4736412.8825787455</v>
      </c>
    </row>
    <row r="20" spans="1:21" ht="14.25" x14ac:dyDescent="0.2">
      <c r="A20" s="21" t="s">
        <v>13</v>
      </c>
      <c r="B20" s="34">
        <v>40128244.032609545</v>
      </c>
      <c r="C20" s="35">
        <v>98736942.866039857</v>
      </c>
      <c r="D20" s="35">
        <v>7824592.1676506773</v>
      </c>
      <c r="E20" s="36">
        <f t="shared" si="4"/>
        <v>7.9246854728595328E-2</v>
      </c>
      <c r="F20" s="37">
        <f t="shared" si="1"/>
        <v>2223596.1879069875</v>
      </c>
      <c r="G20" s="38">
        <f t="shared" si="5"/>
        <v>42439804.052933306</v>
      </c>
      <c r="H20" s="39">
        <v>2311560.0203237631</v>
      </c>
      <c r="I20" s="36">
        <f t="shared" si="6"/>
        <v>5.7604315265958626E-2</v>
      </c>
      <c r="J20" s="38">
        <f t="shared" si="7"/>
        <v>1736865.8484038855</v>
      </c>
      <c r="K20" s="37">
        <f t="shared" si="8"/>
        <v>9561458.0160545632</v>
      </c>
      <c r="L20" s="36">
        <f t="shared" si="9"/>
        <v>9.6837695582968925E-2</v>
      </c>
      <c r="M20" s="37">
        <f t="shared" si="2"/>
        <v>1934225.2437461037</v>
      </c>
      <c r="N20" s="37">
        <f t="shared" si="10"/>
        <v>377334.77657765942</v>
      </c>
      <c r="O20" s="36">
        <f t="shared" si="11"/>
        <v>9.4032217375628162E-3</v>
      </c>
      <c r="P20" s="37">
        <f t="shared" si="12"/>
        <v>283522.76431959262</v>
      </c>
      <c r="Q20" s="37">
        <f t="shared" si="13"/>
        <v>8108114.9319702704</v>
      </c>
      <c r="R20" s="36">
        <f t="shared" si="14"/>
        <v>8.2118351010430371E-2</v>
      </c>
      <c r="S20" s="37">
        <f t="shared" si="3"/>
        <v>0</v>
      </c>
      <c r="U20" s="50">
        <f t="shared" si="15"/>
        <v>40505578.809187204</v>
      </c>
    </row>
    <row r="21" spans="1:21" ht="14.25" x14ac:dyDescent="0.2">
      <c r="A21" s="21" t="s">
        <v>14</v>
      </c>
      <c r="B21" s="34">
        <v>10117371.780000001</v>
      </c>
      <c r="C21" s="35">
        <v>67833777.845966056</v>
      </c>
      <c r="D21" s="35">
        <v>3397232.497623465</v>
      </c>
      <c r="E21" s="36">
        <f t="shared" si="4"/>
        <v>5.0081723375893207E-2</v>
      </c>
      <c r="F21" s="37">
        <f t="shared" si="1"/>
        <v>-1105343.4410359033</v>
      </c>
      <c r="G21" s="38">
        <f t="shared" si="5"/>
        <v>10194172.780000001</v>
      </c>
      <c r="H21" s="39">
        <v>76800.999999999476</v>
      </c>
      <c r="I21" s="36">
        <f t="shared" si="6"/>
        <v>7.5910030460499163E-3</v>
      </c>
      <c r="J21" s="38">
        <f t="shared" si="7"/>
        <v>57706.930752584361</v>
      </c>
      <c r="K21" s="37">
        <f t="shared" si="8"/>
        <v>3454939.4283760493</v>
      </c>
      <c r="L21" s="36">
        <f t="shared" si="9"/>
        <v>5.0932434225046008E-2</v>
      </c>
      <c r="M21" s="37">
        <f t="shared" si="2"/>
        <v>-2815421.476544593</v>
      </c>
      <c r="N21" s="37">
        <f t="shared" si="10"/>
        <v>2892222.4765445925</v>
      </c>
      <c r="O21" s="36">
        <f t="shared" si="11"/>
        <v>0.28586697607198064</v>
      </c>
      <c r="P21" s="37">
        <f t="shared" si="12"/>
        <v>2173165.4818951315</v>
      </c>
      <c r="Q21" s="37">
        <f t="shared" si="13"/>
        <v>5570397.9795185961</v>
      </c>
      <c r="R21" s="36">
        <f t="shared" si="14"/>
        <v>8.2118351010430371E-2</v>
      </c>
      <c r="S21" s="37">
        <f t="shared" si="3"/>
        <v>0</v>
      </c>
      <c r="U21" s="50">
        <f t="shared" si="15"/>
        <v>13009594.256544594</v>
      </c>
    </row>
    <row r="22" spans="1:21" ht="14.25" x14ac:dyDescent="0.2">
      <c r="A22" s="21" t="s">
        <v>15</v>
      </c>
      <c r="B22" s="34">
        <v>16457494.013373908</v>
      </c>
      <c r="C22" s="35">
        <v>57658200.031137839</v>
      </c>
      <c r="D22" s="35">
        <v>2618230.2516395021</v>
      </c>
      <c r="E22" s="36">
        <f t="shared" si="4"/>
        <v>4.5409503769204523E-2</v>
      </c>
      <c r="F22" s="37">
        <f t="shared" si="1"/>
        <v>-1298061.7183614678</v>
      </c>
      <c r="G22" s="38">
        <f t="shared" si="5"/>
        <v>18037532.605336957</v>
      </c>
      <c r="H22" s="39">
        <v>1580038.5919630488</v>
      </c>
      <c r="I22" s="36">
        <f t="shared" si="6"/>
        <v>9.6007240876348293E-2</v>
      </c>
      <c r="J22" s="38">
        <f t="shared" si="7"/>
        <v>1187213.4166589391</v>
      </c>
      <c r="K22" s="37">
        <f t="shared" si="8"/>
        <v>3805443.668298441</v>
      </c>
      <c r="L22" s="36">
        <f t="shared" si="9"/>
        <v>6.6000042773505629E-2</v>
      </c>
      <c r="M22" s="37">
        <f t="shared" si="2"/>
        <v>-1236856.8421728599</v>
      </c>
      <c r="N22" s="37">
        <f t="shared" si="10"/>
        <v>2816895.4341359087</v>
      </c>
      <c r="O22" s="36">
        <f t="shared" si="11"/>
        <v>0.17116186898484093</v>
      </c>
      <c r="P22" s="37">
        <f t="shared" si="12"/>
        <v>2116566.0571470819</v>
      </c>
      <c r="Q22" s="37">
        <f t="shared" si="13"/>
        <v>4734796.3087865841</v>
      </c>
      <c r="R22" s="36">
        <f t="shared" si="14"/>
        <v>8.2118351010430371E-2</v>
      </c>
      <c r="S22" s="37">
        <f t="shared" si="3"/>
        <v>0</v>
      </c>
      <c r="U22" s="50">
        <f t="shared" si="15"/>
        <v>19274389.447509818</v>
      </c>
    </row>
    <row r="23" spans="1:21" ht="16.5" x14ac:dyDescent="0.35">
      <c r="A23" s="21" t="s">
        <v>16</v>
      </c>
      <c r="B23" s="40">
        <v>324341.16000000003</v>
      </c>
      <c r="C23" s="10">
        <v>1800610.6114877115</v>
      </c>
      <c r="D23" s="10">
        <v>-209109.27293556184</v>
      </c>
      <c r="E23" s="36">
        <f t="shared" si="4"/>
        <v>-0.11613242285781615</v>
      </c>
      <c r="F23" s="41">
        <f t="shared" si="1"/>
        <v>-427655.76170197554</v>
      </c>
      <c r="G23" s="41">
        <f t="shared" si="5"/>
        <v>679253.26943168463</v>
      </c>
      <c r="H23" s="42">
        <v>354912.10943168454</v>
      </c>
      <c r="I23" s="36">
        <f t="shared" si="6"/>
        <v>1.094255534609559</v>
      </c>
      <c r="J23" s="41">
        <f t="shared" si="7"/>
        <v>266674.76363885892</v>
      </c>
      <c r="K23" s="41">
        <f t="shared" si="8"/>
        <v>57565.49070329708</v>
      </c>
      <c r="L23" s="36">
        <f t="shared" si="9"/>
        <v>3.1969983035774162E-2</v>
      </c>
      <c r="M23" s="41">
        <f t="shared" si="2"/>
        <v>-120175.38104836321</v>
      </c>
      <c r="N23" s="41">
        <f t="shared" si="10"/>
        <v>475087.49048004777</v>
      </c>
      <c r="O23" s="36">
        <f t="shared" si="11"/>
        <v>1.4647770590696776</v>
      </c>
      <c r="P23" s="41">
        <f t="shared" si="12"/>
        <v>356972.44716281537</v>
      </c>
      <c r="Q23" s="41">
        <f t="shared" si="13"/>
        <v>147863.17422725353</v>
      </c>
      <c r="R23" s="36">
        <f t="shared" si="14"/>
        <v>8.2118351010430357E-2</v>
      </c>
      <c r="S23" s="41">
        <f t="shared" si="3"/>
        <v>-3.8733705878257753E-11</v>
      </c>
      <c r="U23" s="51">
        <f t="shared" si="15"/>
        <v>799428.6504800478</v>
      </c>
    </row>
    <row r="24" spans="1:21" ht="16.5" x14ac:dyDescent="0.35">
      <c r="A24" s="21"/>
      <c r="B24" s="10"/>
      <c r="C24" s="10"/>
      <c r="D24" s="10"/>
      <c r="E24" s="36"/>
      <c r="F24" s="41"/>
      <c r="G24" s="10"/>
      <c r="H24" s="41"/>
      <c r="I24" s="36"/>
      <c r="J24" s="41"/>
      <c r="K24" s="41"/>
      <c r="L24" s="36"/>
      <c r="M24" s="41"/>
      <c r="N24" s="41"/>
      <c r="O24" s="36"/>
      <c r="P24" s="41"/>
      <c r="Q24" s="41"/>
      <c r="R24" s="43"/>
      <c r="S24" s="41"/>
    </row>
    <row r="25" spans="1:21" ht="14.25" x14ac:dyDescent="0.2">
      <c r="A25" s="21" t="s">
        <v>17</v>
      </c>
      <c r="B25" s="11">
        <f>SUM(B12:B23)</f>
        <v>1997002383.941232</v>
      </c>
      <c r="C25" s="11">
        <f>SUM(C12:C23)</f>
        <v>5428588079.669138</v>
      </c>
      <c r="D25" s="11">
        <f>SUM(D12:D23)</f>
        <v>338338997.64236248</v>
      </c>
      <c r="E25" s="36">
        <f t="shared" si="4"/>
        <v>6.2325413657649188E-2</v>
      </c>
      <c r="F25" s="11">
        <f>SUM(F12:F23)</f>
        <v>-3.5448465496301651E-8</v>
      </c>
      <c r="G25" s="11">
        <f>SUM(G12:G23)</f>
        <v>2140002383.941232</v>
      </c>
      <c r="H25" s="11">
        <f>SUM(H12:H23)</f>
        <v>143000000.00000003</v>
      </c>
      <c r="I25" s="36">
        <f t="shared" si="6"/>
        <v>7.1607325634623908E-2</v>
      </c>
      <c r="J25" s="11">
        <f>SUM(J12:J23)</f>
        <v>107447703.77494594</v>
      </c>
      <c r="K25" s="11">
        <f>SUM(K12:K23)</f>
        <v>445786701.41730845</v>
      </c>
      <c r="L25" s="36">
        <f t="shared" si="9"/>
        <v>8.2118351010430371E-2</v>
      </c>
      <c r="M25" s="11">
        <f>SUM(M12:M23)</f>
        <v>-1.3205863069742918E-7</v>
      </c>
      <c r="N25" s="11">
        <f>SUM(N12:N23)</f>
        <v>143000000.00000015</v>
      </c>
      <c r="O25" s="36">
        <f t="shared" si="11"/>
        <v>7.1607325634623964E-2</v>
      </c>
      <c r="P25" s="11">
        <f>SUM(P12:P23)</f>
        <v>107447703.77494605</v>
      </c>
      <c r="Q25" s="11">
        <f>SUM(Q12:Q23)</f>
        <v>445786701.41730851</v>
      </c>
      <c r="R25" s="36">
        <f t="shared" si="14"/>
        <v>8.2118351010430385E-2</v>
      </c>
      <c r="S25" s="11">
        <f>SUM(S12:S23)</f>
        <v>-9.9932961165904991E-9</v>
      </c>
      <c r="U25" s="11">
        <f>SUM(U12:U23)</f>
        <v>2140002383.9412322</v>
      </c>
    </row>
    <row r="26" spans="1:21" ht="14.25" x14ac:dyDescent="0.2">
      <c r="A26" s="21"/>
      <c r="B26" s="21"/>
      <c r="C26" s="21"/>
      <c r="D26" s="21"/>
      <c r="E26" s="21"/>
      <c r="F26" s="28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21" ht="14.25" x14ac:dyDescent="0.2">
      <c r="A27" s="21"/>
      <c r="B27" s="21"/>
      <c r="C27" s="21"/>
      <c r="D27" s="21"/>
      <c r="E27" s="28"/>
      <c r="F27" s="44"/>
      <c r="G27" s="21"/>
      <c r="H27" s="21"/>
      <c r="I27" s="21"/>
      <c r="J27" s="28"/>
      <c r="K27" s="28"/>
      <c r="L27" s="21"/>
      <c r="M27" s="21"/>
      <c r="N27" s="21"/>
      <c r="O27" s="21"/>
      <c r="P27" s="21"/>
      <c r="Q27" s="28"/>
      <c r="R27" s="28"/>
      <c r="S27" s="21"/>
    </row>
    <row r="28" spans="1:21" ht="14.25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21" ht="16.5" x14ac:dyDescent="0.2">
      <c r="A29" s="45" t="s">
        <v>61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21" ht="14.25" x14ac:dyDescent="0.2">
      <c r="A30" s="45" t="s">
        <v>62</v>
      </c>
      <c r="B30" s="21" t="s">
        <v>63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21" ht="14.25" x14ac:dyDescent="0.2">
      <c r="A31" s="45" t="s">
        <v>64</v>
      </c>
      <c r="B31" s="46" t="s">
        <v>65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21" ht="14.25" x14ac:dyDescent="0.2">
      <c r="A32" s="45" t="s">
        <v>66</v>
      </c>
      <c r="B32" s="46" t="s">
        <v>67</v>
      </c>
      <c r="C32" s="46"/>
      <c r="D32" s="46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ht="16.5" x14ac:dyDescent="0.2">
      <c r="A33" s="45" t="s">
        <v>68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ht="14.25" x14ac:dyDescent="0.2">
      <c r="A34" s="45" t="s">
        <v>62</v>
      </c>
      <c r="B34" s="21" t="s">
        <v>69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ht="14.25" x14ac:dyDescent="0.2">
      <c r="A35" s="45" t="s">
        <v>64</v>
      </c>
      <c r="B35" s="21" t="s">
        <v>70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t="14.25" x14ac:dyDescent="0.2">
      <c r="A36" s="45" t="s">
        <v>71</v>
      </c>
      <c r="B36" s="46" t="s">
        <v>72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ht="14.25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</row>
  </sheetData>
  <mergeCells count="3">
    <mergeCell ref="B4:F4"/>
    <mergeCell ref="G4:M4"/>
    <mergeCell ref="R7:S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5EACFE-FD43-46FB-B94A-64AD3373BE88}"/>
</file>

<file path=customXml/itemProps2.xml><?xml version="1.0" encoding="utf-8"?>
<ds:datastoreItem xmlns:ds="http://schemas.openxmlformats.org/officeDocument/2006/customXml" ds:itemID="{5B0C8AAC-B4F0-4DF2-935B-F6C45C3853EE}"/>
</file>

<file path=customXml/itemProps3.xml><?xml version="1.0" encoding="utf-8"?>
<ds:datastoreItem xmlns:ds="http://schemas.openxmlformats.org/officeDocument/2006/customXml" ds:itemID="{68065604-BB86-4659-B9FF-0B7BFF7FA6D3}"/>
</file>

<file path=customXml/itemProps4.xml><?xml version="1.0" encoding="utf-8"?>
<ds:datastoreItem xmlns:ds="http://schemas.openxmlformats.org/officeDocument/2006/customXml" ds:itemID="{A00E3D82-49DF-4C9D-B446-2283494DD2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Exhibit AZA-7</vt:lpstr>
      <vt:lpstr>Comparison_using ROR</vt:lpstr>
      <vt:lpstr>Wkpp</vt:lpstr>
      <vt:lpstr>Exhibit GAW-1T</vt:lpstr>
      <vt:lpstr>Table KCH-3</vt:lpstr>
      <vt:lpstr>Exhibit JLB-7</vt:lpstr>
    </vt:vector>
  </TitlesOfParts>
  <Company>BAI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Agers, Donna</dc:creator>
  <cp:lastModifiedBy>rml</cp:lastModifiedBy>
  <cp:lastPrinted>2020-01-10T19:42:13Z</cp:lastPrinted>
  <dcterms:created xsi:type="dcterms:W3CDTF">2020-01-08T23:21:03Z</dcterms:created>
  <dcterms:modified xsi:type="dcterms:W3CDTF">2020-01-15T17:53:13Z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{1F526CFB-5933-4290-A415-64392AFC6297}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