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5" windowWidth="14265" windowHeight="7515" activeTab="1"/>
  </bookViews>
  <sheets>
    <sheet name="PTD 2012 Deferral Calc" sheetId="1" r:id="rId1"/>
    <sheet name="GL Accounts" sheetId="8" r:id="rId2"/>
    <sheet name="UG-100468 Base" sheetId="3" r:id="rId3"/>
    <sheet name="UG-110877 Base" sheetId="7" r:id="rId4"/>
  </sheets>
  <definedNames>
    <definedName name="Fiscal_Period_Report">'PTD 2012 Deferral Calc'!$A$1:$P$73</definedName>
    <definedName name="Monthly_Journal">'PTD 2012 Deferral Calc'!$R$1:$V$73</definedName>
    <definedName name="_xlnm.Print_Area" localSheetId="1">'GL Accounts'!$A$1:$F$82</definedName>
    <definedName name="_xlnm.Print_Area" localSheetId="0">'PTD 2012 Deferral Calc'!$A$1:$P$110</definedName>
    <definedName name="_xlnm.Print_Titles" localSheetId="2">'UG-100468 Base'!$1:$3</definedName>
    <definedName name="_xlnm.Print_Titles" localSheetId="3">'UG-110877 Base'!$1:$3</definedName>
    <definedName name="Revenue_Run_Customers" localSheetId="0">#REF!</definedName>
    <definedName name="Revenue_Run_Customers" localSheetId="2">#REF!</definedName>
    <definedName name="Revenue_Run_Customers" localSheetId="3">#REF!</definedName>
    <definedName name="Revenue_Run_Customers">#REF!</definedName>
    <definedName name="Revenue_Run_Therms" localSheetId="0">#REF!</definedName>
    <definedName name="Revenue_Run_Therms" localSheetId="2">#REF!</definedName>
    <definedName name="Revenue_Run_Therms" localSheetId="3">#REF!</definedName>
    <definedName name="Revenue_Run_Therms">#REF!</definedName>
    <definedName name="WC_Unb_Calc" localSheetId="0">#REF!</definedName>
    <definedName name="WC_Unb_Calc" localSheetId="2">#REF!</definedName>
    <definedName name="WC_Unb_Calc" localSheetId="3">#REF!</definedName>
    <definedName name="WC_Unb_Calc">#REF!</definedName>
    <definedName name="Z_0FD22FF2_1019_47D8_B258_1BB68232F092_.wvu.PrintArea" localSheetId="0" hidden="1">'PTD 2012 Deferral Calc'!$R$1:$V$74</definedName>
    <definedName name="Z_0FD22FF2_1019_47D8_B258_1BB68232F092_.wvu.PrintTitles" localSheetId="2" hidden="1">'UG-100468 Base'!$1:$3</definedName>
    <definedName name="Z_0FD22FF2_1019_47D8_B258_1BB68232F092_.wvu.Rows" localSheetId="0" hidden="1">'PTD 2012 Deferral Calc'!#REF!</definedName>
    <definedName name="Z_81D22F57_B9CC_4D89_903B_6E009051802B_.wvu.PrintArea" localSheetId="0" hidden="1">'PTD 2012 Deferral Calc'!$R$1:$V$109</definedName>
    <definedName name="Z_81D22F57_B9CC_4D89_903B_6E009051802B_.wvu.PrintTitles" localSheetId="2" hidden="1">'UG-100468 Base'!$1:$3</definedName>
    <definedName name="Z_81D22F57_B9CC_4D89_903B_6E009051802B_.wvu.Rows" localSheetId="0" hidden="1">'PTD 2012 Deferral Calc'!$38:$73</definedName>
    <definedName name="Z_A6955850_675F_4B7A_99D7_C52DA0B2D2D6_.wvu.PrintArea" localSheetId="0" hidden="1">'PTD 2012 Deferral Calc'!$A$1:$P$109</definedName>
    <definedName name="Z_A6955850_675F_4B7A_99D7_C52DA0B2D2D6_.wvu.PrintTitles" localSheetId="2" hidden="1">'UG-100468 Base'!$1:$3</definedName>
    <definedName name="Z_A6955850_675F_4B7A_99D7_C52DA0B2D2D6_.wvu.PrintTitles" localSheetId="3" hidden="1">'UG-110877 Base'!$1:$3</definedName>
    <definedName name="Z_A6955850_675F_4B7A_99D7_C52DA0B2D2D6_.wvu.Rows" localSheetId="0" hidden="1">'PTD 2012 Deferral Calc'!$38:$73</definedName>
    <definedName name="Z_D4943E0B_60C6_4C0B_BD3A_F3B96E2421DB_.wvu.PrintArea" localSheetId="0" hidden="1">'PTD 2012 Deferral Calc'!$A$1:$P$73</definedName>
    <definedName name="Z_D4943E0B_60C6_4C0B_BD3A_F3B96E2421DB_.wvu.PrintTitles" localSheetId="2" hidden="1">'UG-100468 Base'!$1:$3</definedName>
    <definedName name="Z_D4943E0B_60C6_4C0B_BD3A_F3B96E2421DB_.wvu.Rows" localSheetId="0" hidden="1">'PTD 2012 Deferral Calc'!#REF!</definedName>
  </definedNames>
  <calcPr calcId="125725" calcMode="manual"/>
  <customWorkbookViews>
    <customWorkbookView name="Annual Deferral 2012" guid="{A6955850-675F-4B7A-99D7-C52DA0B2D2D6}" maximized="1" xWindow="1" yWindow="1" windowWidth="1143" windowHeight="467" activeSheetId="1" showComments="commIndAndComment"/>
    <customWorkbookView name="Monthly Journal 2010 Test Year" guid="{81D22F57-B9CC-4D89-903B-6E009051802B}" maximized="1" xWindow="1" yWindow="1" windowWidth="1276" windowHeight="579" activeSheetId="1" showComments="commIndAndComment"/>
    <customWorkbookView name="Annual_Deferral" guid="{D4943E0B-60C6-4C0B-BD3A-F3B96E2421DB}" maximized="1" xWindow="1" yWindow="1" windowWidth="1276" windowHeight="579" activeSheetId="1"/>
    <customWorkbookView name="Monthly Journal Entry" guid="{0FD22FF2-1019-47D8-B258-1BB68232F092}" maximized="1" xWindow="1" yWindow="1" windowWidth="1276" windowHeight="579" activeSheetId="1"/>
  </customWorkbookViews>
</workbook>
</file>

<file path=xl/calcChain.xml><?xml version="1.0" encoding="utf-8"?>
<calcChain xmlns="http://schemas.openxmlformats.org/spreadsheetml/2006/main">
  <c r="P23" i="1"/>
  <c r="P22"/>
  <c r="P17"/>
  <c r="V109"/>
  <c r="V107"/>
  <c r="V106"/>
  <c r="V105"/>
  <c r="U109"/>
  <c r="U107"/>
  <c r="U106"/>
  <c r="U105"/>
  <c r="V103"/>
  <c r="U103"/>
  <c r="V99"/>
  <c r="V98"/>
  <c r="V97"/>
  <c r="V96"/>
  <c r="V95"/>
  <c r="V91"/>
  <c r="V90"/>
  <c r="V89"/>
  <c r="V86"/>
  <c r="V85"/>
  <c r="V84"/>
  <c r="V81"/>
  <c r="V80"/>
  <c r="V79"/>
  <c r="V30"/>
  <c r="V27"/>
  <c r="V25"/>
  <c r="V23"/>
  <c r="V22"/>
  <c r="V19"/>
  <c r="V18"/>
  <c r="V17"/>
  <c r="V16"/>
  <c r="V15"/>
  <c r="V14"/>
  <c r="V11"/>
  <c r="V10" l="1"/>
  <c r="R12"/>
  <c r="P66" i="7"/>
  <c r="O66"/>
  <c r="N66"/>
  <c r="M66"/>
  <c r="L66"/>
  <c r="K66"/>
  <c r="J66"/>
  <c r="I66"/>
  <c r="H66"/>
  <c r="G66"/>
  <c r="F66"/>
  <c r="E66"/>
  <c r="Q65"/>
  <c r="Q64"/>
  <c r="Q63"/>
  <c r="Q62"/>
  <c r="Q66" s="1"/>
  <c r="P48"/>
  <c r="P57" s="1"/>
  <c r="O48"/>
  <c r="O56" s="1"/>
  <c r="N48"/>
  <c r="N57" s="1"/>
  <c r="M48"/>
  <c r="M56" s="1"/>
  <c r="L48"/>
  <c r="L57" s="1"/>
  <c r="K48"/>
  <c r="K56" s="1"/>
  <c r="J48"/>
  <c r="J57" s="1"/>
  <c r="I48"/>
  <c r="I56" s="1"/>
  <c r="H48"/>
  <c r="H57" s="1"/>
  <c r="G48"/>
  <c r="G56" s="1"/>
  <c r="F48"/>
  <c r="F57" s="1"/>
  <c r="E48"/>
  <c r="E56" s="1"/>
  <c r="Q47"/>
  <c r="Q46"/>
  <c r="Q42"/>
  <c r="F24"/>
  <c r="F26" s="1"/>
  <c r="Q18"/>
  <c r="P18"/>
  <c r="O18"/>
  <c r="N18"/>
  <c r="M18"/>
  <c r="L18"/>
  <c r="K18"/>
  <c r="J18"/>
  <c r="I18"/>
  <c r="H18"/>
  <c r="G18"/>
  <c r="F18"/>
  <c r="E18"/>
  <c r="D14"/>
  <c r="Q12"/>
  <c r="P12"/>
  <c r="O12"/>
  <c r="N12"/>
  <c r="M12"/>
  <c r="L12"/>
  <c r="K12"/>
  <c r="J12"/>
  <c r="I12"/>
  <c r="H12"/>
  <c r="G12"/>
  <c r="F12"/>
  <c r="E12"/>
  <c r="Q11"/>
  <c r="P11"/>
  <c r="O11"/>
  <c r="N11"/>
  <c r="M11"/>
  <c r="L11"/>
  <c r="K11"/>
  <c r="J11"/>
  <c r="I11"/>
  <c r="H11"/>
  <c r="G11"/>
  <c r="F11"/>
  <c r="E11" s="1"/>
  <c r="Q10"/>
  <c r="P10"/>
  <c r="O10"/>
  <c r="N10"/>
  <c r="M10"/>
  <c r="L10"/>
  <c r="K10"/>
  <c r="J10"/>
  <c r="I10"/>
  <c r="H10"/>
  <c r="G10"/>
  <c r="F10"/>
  <c r="E10"/>
  <c r="V82" i="1" l="1"/>
  <c r="V100"/>
  <c r="E55" i="7"/>
  <c r="G55"/>
  <c r="I55"/>
  <c r="K55"/>
  <c r="M55"/>
  <c r="O55"/>
  <c r="F56"/>
  <c r="Q56" s="1"/>
  <c r="H56"/>
  <c r="J56"/>
  <c r="L56"/>
  <c r="N56"/>
  <c r="P56"/>
  <c r="E57"/>
  <c r="G57"/>
  <c r="I57"/>
  <c r="K57"/>
  <c r="M57"/>
  <c r="O57"/>
  <c r="Q48"/>
  <c r="F55"/>
  <c r="F58" s="1"/>
  <c r="G13" s="1"/>
  <c r="G14" s="1"/>
  <c r="G19" s="1"/>
  <c r="H55"/>
  <c r="H58" s="1"/>
  <c r="I13" s="1"/>
  <c r="I14" s="1"/>
  <c r="I19" s="1"/>
  <c r="J55"/>
  <c r="J58" s="1"/>
  <c r="K13" s="1"/>
  <c r="K14" s="1"/>
  <c r="K19" s="1"/>
  <c r="L55"/>
  <c r="L58" s="1"/>
  <c r="M13" s="1"/>
  <c r="M14" s="1"/>
  <c r="M19" s="1"/>
  <c r="N55"/>
  <c r="N58" s="1"/>
  <c r="O13" s="1"/>
  <c r="O14" s="1"/>
  <c r="O19" s="1"/>
  <c r="P55"/>
  <c r="P58" s="1"/>
  <c r="Q13" s="1"/>
  <c r="Q14" s="1"/>
  <c r="Q19" s="1"/>
  <c r="E58" l="1"/>
  <c r="F13" s="1"/>
  <c r="Q55"/>
  <c r="Q58" s="1"/>
  <c r="Q57"/>
  <c r="M58"/>
  <c r="N13" s="1"/>
  <c r="N14" s="1"/>
  <c r="N19" s="1"/>
  <c r="I58"/>
  <c r="J13" s="1"/>
  <c r="J14" s="1"/>
  <c r="J19" s="1"/>
  <c r="O58"/>
  <c r="P13" s="1"/>
  <c r="P14" s="1"/>
  <c r="P19" s="1"/>
  <c r="K58"/>
  <c r="L13" s="1"/>
  <c r="L14" s="1"/>
  <c r="L19" s="1"/>
  <c r="G58"/>
  <c r="H13" s="1"/>
  <c r="H14" s="1"/>
  <c r="H19" s="1"/>
  <c r="E13" l="1"/>
  <c r="E14" s="1"/>
  <c r="E19" s="1"/>
  <c r="F14"/>
  <c r="F19" s="1"/>
  <c r="T28" i="1" l="1"/>
  <c r="S27"/>
  <c r="R20"/>
  <c r="R21"/>
  <c r="R22"/>
  <c r="R23"/>
  <c r="R24"/>
  <c r="R25"/>
  <c r="R26"/>
  <c r="R27"/>
  <c r="R28"/>
  <c r="R29"/>
  <c r="R13"/>
  <c r="R14"/>
  <c r="R15"/>
  <c r="R16"/>
  <c r="R17"/>
  <c r="R18"/>
  <c r="R19"/>
  <c r="R7"/>
  <c r="R6"/>
  <c r="R3"/>
  <c r="R2"/>
  <c r="R1"/>
  <c r="R5"/>
  <c r="R4"/>
  <c r="R79"/>
  <c r="R78"/>
  <c r="R77"/>
  <c r="R76"/>
  <c r="R75"/>
  <c r="V43"/>
  <c r="V44"/>
  <c r="V45"/>
  <c r="V48"/>
  <c r="V49"/>
  <c r="V50"/>
  <c r="V59"/>
  <c r="V60"/>
  <c r="V61"/>
  <c r="V62"/>
  <c r="V63"/>
  <c r="U67"/>
  <c r="V67"/>
  <c r="U69"/>
  <c r="V69"/>
  <c r="U70"/>
  <c r="V70"/>
  <c r="O107"/>
  <c r="N107"/>
  <c r="M107"/>
  <c r="L107"/>
  <c r="K107"/>
  <c r="J107"/>
  <c r="I107"/>
  <c r="H107"/>
  <c r="G107"/>
  <c r="F107"/>
  <c r="E107"/>
  <c r="D107"/>
  <c r="C107"/>
  <c r="O100"/>
  <c r="N100"/>
  <c r="M100"/>
  <c r="L100"/>
  <c r="K100"/>
  <c r="J100"/>
  <c r="I100"/>
  <c r="H100"/>
  <c r="G100"/>
  <c r="F100"/>
  <c r="E100"/>
  <c r="D100"/>
  <c r="P99"/>
  <c r="P98"/>
  <c r="P97"/>
  <c r="P96"/>
  <c r="O82"/>
  <c r="O89" s="1"/>
  <c r="N82"/>
  <c r="N89" s="1"/>
  <c r="M82"/>
  <c r="M90" s="1"/>
  <c r="L82"/>
  <c r="L89" s="1"/>
  <c r="K82"/>
  <c r="K90" s="1"/>
  <c r="J82"/>
  <c r="J90" s="1"/>
  <c r="I82"/>
  <c r="I89" s="1"/>
  <c r="H82"/>
  <c r="H90" s="1"/>
  <c r="G82"/>
  <c r="G89" s="1"/>
  <c r="F82"/>
  <c r="F90" s="1"/>
  <c r="E82"/>
  <c r="E89" s="1"/>
  <c r="D82"/>
  <c r="D91" s="1"/>
  <c r="P81"/>
  <c r="P80"/>
  <c r="P100" l="1"/>
  <c r="C109"/>
  <c r="E109"/>
  <c r="G109"/>
  <c r="K109"/>
  <c r="L17" s="1"/>
  <c r="M109"/>
  <c r="M18" s="1"/>
  <c r="O109"/>
  <c r="O18" s="1"/>
  <c r="V46"/>
  <c r="V64"/>
  <c r="N17"/>
  <c r="D109"/>
  <c r="F109"/>
  <c r="H109"/>
  <c r="J109"/>
  <c r="L109"/>
  <c r="N109"/>
  <c r="G90"/>
  <c r="M91"/>
  <c r="M89"/>
  <c r="O90"/>
  <c r="I90"/>
  <c r="E90"/>
  <c r="O91"/>
  <c r="D89"/>
  <c r="D90"/>
  <c r="H91"/>
  <c r="F91"/>
  <c r="H89"/>
  <c r="H92" s="1"/>
  <c r="N19" s="1"/>
  <c r="F89"/>
  <c r="F92" s="1"/>
  <c r="L19" s="1"/>
  <c r="I91"/>
  <c r="G91"/>
  <c r="E91"/>
  <c r="L91"/>
  <c r="L90"/>
  <c r="N91"/>
  <c r="N90"/>
  <c r="P82"/>
  <c r="K91"/>
  <c r="K89"/>
  <c r="J91"/>
  <c r="J89"/>
  <c r="D71"/>
  <c r="E71"/>
  <c r="F71"/>
  <c r="G71"/>
  <c r="C71"/>
  <c r="R40"/>
  <c r="R41"/>
  <c r="R42"/>
  <c r="R43"/>
  <c r="R39"/>
  <c r="R32"/>
  <c r="R34"/>
  <c r="O92" l="1"/>
  <c r="V92"/>
  <c r="J92"/>
  <c r="G92"/>
  <c r="M19" s="1"/>
  <c r="K18"/>
  <c r="E92"/>
  <c r="K19" s="1"/>
  <c r="M92"/>
  <c r="J18"/>
  <c r="K17"/>
  <c r="P91"/>
  <c r="N92"/>
  <c r="L92"/>
  <c r="I92"/>
  <c r="O19" s="1"/>
  <c r="M17"/>
  <c r="L18"/>
  <c r="O17"/>
  <c r="N18"/>
  <c r="P90"/>
  <c r="D92"/>
  <c r="J19" s="1"/>
  <c r="P89"/>
  <c r="P92" s="1"/>
  <c r="K92"/>
  <c r="P16"/>
  <c r="N71"/>
  <c r="O71"/>
  <c r="J71"/>
  <c r="K71"/>
  <c r="L71"/>
  <c r="M71"/>
  <c r="I71"/>
  <c r="V71" s="1"/>
  <c r="H71"/>
  <c r="U71" s="1"/>
  <c r="O64"/>
  <c r="I109" s="1"/>
  <c r="N64"/>
  <c r="H73" s="1"/>
  <c r="U73" s="1"/>
  <c r="M64"/>
  <c r="G73" s="1"/>
  <c r="L64"/>
  <c r="F73" s="1"/>
  <c r="K64"/>
  <c r="E73" s="1"/>
  <c r="J64"/>
  <c r="D73" s="1"/>
  <c r="I64"/>
  <c r="C73" s="1"/>
  <c r="H64"/>
  <c r="G64"/>
  <c r="F64"/>
  <c r="E64"/>
  <c r="D64"/>
  <c r="P63"/>
  <c r="P62"/>
  <c r="P61"/>
  <c r="P60"/>
  <c r="O46"/>
  <c r="O54" s="1"/>
  <c r="V54" s="1"/>
  <c r="N46"/>
  <c r="N54" s="1"/>
  <c r="M46"/>
  <c r="M54" s="1"/>
  <c r="L46"/>
  <c r="L54" s="1"/>
  <c r="K46"/>
  <c r="K54" s="1"/>
  <c r="J46"/>
  <c r="J54" s="1"/>
  <c r="I46"/>
  <c r="I54" s="1"/>
  <c r="H46"/>
  <c r="H54" s="1"/>
  <c r="G46"/>
  <c r="G55" s="1"/>
  <c r="F46"/>
  <c r="E46"/>
  <c r="E53" s="1"/>
  <c r="D46"/>
  <c r="D54" s="1"/>
  <c r="P45"/>
  <c r="P44"/>
  <c r="P66" i="3"/>
  <c r="O66"/>
  <c r="N66"/>
  <c r="M66"/>
  <c r="L66"/>
  <c r="K66"/>
  <c r="J66"/>
  <c r="I66"/>
  <c r="H66"/>
  <c r="G66"/>
  <c r="F66"/>
  <c r="E66"/>
  <c r="Q65"/>
  <c r="Q64"/>
  <c r="Q63"/>
  <c r="Q62"/>
  <c r="Q66" s="1"/>
  <c r="P48"/>
  <c r="P57" s="1"/>
  <c r="O48"/>
  <c r="O56" s="1"/>
  <c r="N48"/>
  <c r="N57" s="1"/>
  <c r="M48"/>
  <c r="M56" s="1"/>
  <c r="L48"/>
  <c r="L57" s="1"/>
  <c r="K48"/>
  <c r="K56" s="1"/>
  <c r="J48"/>
  <c r="J57" s="1"/>
  <c r="I48"/>
  <c r="I56" s="1"/>
  <c r="H48"/>
  <c r="H57" s="1"/>
  <c r="G48"/>
  <c r="G56" s="1"/>
  <c r="F48"/>
  <c r="F57" s="1"/>
  <c r="E48"/>
  <c r="E56" s="1"/>
  <c r="Q47"/>
  <c r="Q46"/>
  <c r="Q42"/>
  <c r="F24"/>
  <c r="F26" s="1"/>
  <c r="Q18"/>
  <c r="P18"/>
  <c r="O18"/>
  <c r="N18"/>
  <c r="M18"/>
  <c r="L18"/>
  <c r="K18"/>
  <c r="J18"/>
  <c r="I18"/>
  <c r="H18"/>
  <c r="G18"/>
  <c r="F18"/>
  <c r="E18"/>
  <c r="D14"/>
  <c r="Q12"/>
  <c r="P12"/>
  <c r="O12"/>
  <c r="N12"/>
  <c r="M12"/>
  <c r="L12"/>
  <c r="K12"/>
  <c r="J12"/>
  <c r="I12"/>
  <c r="H12"/>
  <c r="G12"/>
  <c r="F12"/>
  <c r="E12"/>
  <c r="Q11"/>
  <c r="P11"/>
  <c r="O11"/>
  <c r="N11"/>
  <c r="M11"/>
  <c r="L11"/>
  <c r="K11"/>
  <c r="J11"/>
  <c r="I11"/>
  <c r="H11"/>
  <c r="G11"/>
  <c r="F11"/>
  <c r="E11" s="1"/>
  <c r="Q10"/>
  <c r="P10"/>
  <c r="O10"/>
  <c r="N10"/>
  <c r="M10"/>
  <c r="L10"/>
  <c r="K10"/>
  <c r="J10"/>
  <c r="I10"/>
  <c r="H10"/>
  <c r="G10"/>
  <c r="F10"/>
  <c r="E10"/>
  <c r="V20" i="1" l="1"/>
  <c r="V24" s="1"/>
  <c r="V26" s="1"/>
  <c r="V28" s="1"/>
  <c r="J17"/>
  <c r="D17"/>
  <c r="E18"/>
  <c r="H17"/>
  <c r="G18"/>
  <c r="E17"/>
  <c r="F17"/>
  <c r="G17"/>
  <c r="F18"/>
  <c r="I17"/>
  <c r="H18"/>
  <c r="D18"/>
  <c r="L53"/>
  <c r="K73"/>
  <c r="N73"/>
  <c r="N53"/>
  <c r="J53"/>
  <c r="H53"/>
  <c r="F54"/>
  <c r="F53"/>
  <c r="L73"/>
  <c r="N55"/>
  <c r="L55"/>
  <c r="J55"/>
  <c r="H55"/>
  <c r="O53"/>
  <c r="V53" s="1"/>
  <c r="M53"/>
  <c r="K53"/>
  <c r="I53"/>
  <c r="J73"/>
  <c r="M73"/>
  <c r="O55"/>
  <c r="V55" s="1"/>
  <c r="M55"/>
  <c r="K55"/>
  <c r="I55"/>
  <c r="E54"/>
  <c r="O73"/>
  <c r="G54"/>
  <c r="G53"/>
  <c r="F55"/>
  <c r="E55"/>
  <c r="D55"/>
  <c r="D53"/>
  <c r="I73"/>
  <c r="V73" s="1"/>
  <c r="P46"/>
  <c r="P64"/>
  <c r="E55" i="3"/>
  <c r="G55"/>
  <c r="I55"/>
  <c r="K55"/>
  <c r="M55"/>
  <c r="O55"/>
  <c r="F56"/>
  <c r="Q56" s="1"/>
  <c r="H56"/>
  <c r="J56"/>
  <c r="L56"/>
  <c r="N56"/>
  <c r="P56"/>
  <c r="E57"/>
  <c r="G57"/>
  <c r="I57"/>
  <c r="K57"/>
  <c r="M57"/>
  <c r="O57"/>
  <c r="Q48"/>
  <c r="F55"/>
  <c r="F58" s="1"/>
  <c r="G13" s="1"/>
  <c r="G14" s="1"/>
  <c r="G19" s="1"/>
  <c r="H55"/>
  <c r="H58" s="1"/>
  <c r="I13" s="1"/>
  <c r="I14" s="1"/>
  <c r="I19" s="1"/>
  <c r="J55"/>
  <c r="J58" s="1"/>
  <c r="K13" s="1"/>
  <c r="K14" s="1"/>
  <c r="K19" s="1"/>
  <c r="L55"/>
  <c r="L58" s="1"/>
  <c r="M13" s="1"/>
  <c r="M14" s="1"/>
  <c r="M19" s="1"/>
  <c r="N55"/>
  <c r="N58" s="1"/>
  <c r="O13" s="1"/>
  <c r="O14" s="1"/>
  <c r="O19" s="1"/>
  <c r="P55"/>
  <c r="P58" s="1"/>
  <c r="Q13" s="1"/>
  <c r="Q14" s="1"/>
  <c r="Q19" s="1"/>
  <c r="V56" i="1" l="1"/>
  <c r="I18"/>
  <c r="N56"/>
  <c r="H19" s="1"/>
  <c r="P54"/>
  <c r="O56"/>
  <c r="I19" s="1"/>
  <c r="L56"/>
  <c r="F19" s="1"/>
  <c r="F20" s="1"/>
  <c r="F22" s="1"/>
  <c r="M56"/>
  <c r="G19" s="1"/>
  <c r="J56"/>
  <c r="D19" s="1"/>
  <c r="E56"/>
  <c r="H56"/>
  <c r="K56"/>
  <c r="E19" s="1"/>
  <c r="I56"/>
  <c r="P53"/>
  <c r="G56"/>
  <c r="F56"/>
  <c r="P55"/>
  <c r="D56"/>
  <c r="E58" i="3"/>
  <c r="F13" s="1"/>
  <c r="Q55"/>
  <c r="Q58" s="1"/>
  <c r="Q57"/>
  <c r="M58"/>
  <c r="N13" s="1"/>
  <c r="N14" s="1"/>
  <c r="N19" s="1"/>
  <c r="I58"/>
  <c r="J13" s="1"/>
  <c r="J14" s="1"/>
  <c r="J19" s="1"/>
  <c r="O58"/>
  <c r="P13" s="1"/>
  <c r="P14" s="1"/>
  <c r="P19" s="1"/>
  <c r="K58"/>
  <c r="L13" s="1"/>
  <c r="L14" s="1"/>
  <c r="L19" s="1"/>
  <c r="G58"/>
  <c r="H13" s="1"/>
  <c r="H14" s="1"/>
  <c r="H19" s="1"/>
  <c r="P56" i="1" l="1"/>
  <c r="E13" i="3"/>
  <c r="E14" s="1"/>
  <c r="E19" s="1"/>
  <c r="F14"/>
  <c r="F19" s="1"/>
  <c r="P14" i="1" l="1"/>
  <c r="P15" l="1"/>
  <c r="L20"/>
  <c r="L22" s="1"/>
  <c r="L24" s="1"/>
  <c r="L26" l="1"/>
  <c r="L28" s="1"/>
  <c r="N20"/>
  <c r="N22" s="1"/>
  <c r="J20"/>
  <c r="J22" s="1"/>
  <c r="F24"/>
  <c r="F26" s="1"/>
  <c r="O20"/>
  <c r="O22" s="1"/>
  <c r="M20"/>
  <c r="M22" s="1"/>
  <c r="K20"/>
  <c r="K22" s="1"/>
  <c r="E20"/>
  <c r="E22" s="1"/>
  <c r="E24" s="1"/>
  <c r="H20"/>
  <c r="H22" s="1"/>
  <c r="H24" s="1"/>
  <c r="P18"/>
  <c r="I20"/>
  <c r="I22" s="1"/>
  <c r="I24" s="1"/>
  <c r="G20"/>
  <c r="G22" s="1"/>
  <c r="G24" s="1"/>
  <c r="K24" l="1"/>
  <c r="J24"/>
  <c r="J26" s="1"/>
  <c r="J28" s="1"/>
  <c r="O26"/>
  <c r="O28" s="1"/>
  <c r="N26"/>
  <c r="N28" s="1"/>
  <c r="M26"/>
  <c r="M28" s="1"/>
  <c r="K26"/>
  <c r="K28" s="1"/>
  <c r="I26"/>
  <c r="I28" s="1"/>
  <c r="H26"/>
  <c r="H28" s="1"/>
  <c r="G26"/>
  <c r="G28" s="1"/>
  <c r="F28"/>
  <c r="E26"/>
  <c r="E28" s="1"/>
  <c r="P19"/>
  <c r="P20" s="1"/>
  <c r="D20"/>
  <c r="D22" s="1"/>
  <c r="D24" l="1"/>
  <c r="D26" l="1"/>
  <c r="P24"/>
  <c r="P26" l="1"/>
  <c r="D28"/>
  <c r="P28" s="1"/>
</calcChain>
</file>

<file path=xl/comments1.xml><?xml version="1.0" encoding="utf-8"?>
<comments xmlns="http://schemas.openxmlformats.org/spreadsheetml/2006/main">
  <authors>
    <author>gzhkw6</author>
  </authors>
  <commentList>
    <comment ref="I109" authorId="0">
      <text>
        <r>
          <rPr>
            <b/>
            <sz val="8"/>
            <color indexed="81"/>
            <rFont val="Tahoma"/>
            <family val="2"/>
          </rPr>
          <t>gzhkw6:</t>
        </r>
        <r>
          <rPr>
            <sz val="8"/>
            <color indexed="81"/>
            <rFont val="Tahoma"/>
            <family val="2"/>
          </rPr>
          <t xml:space="preserve">
References Number of Customers at December 2009, since these were the customers included in the unbilled reversal in the 2010 test year.</t>
        </r>
      </text>
    </comment>
  </commentList>
</comments>
</file>

<file path=xl/sharedStrings.xml><?xml version="1.0" encoding="utf-8"?>
<sst xmlns="http://schemas.openxmlformats.org/spreadsheetml/2006/main" count="490" uniqueCount="164">
  <si>
    <t>AVISTA UTILITIES</t>
  </si>
  <si>
    <t>Washington - Gas</t>
  </si>
  <si>
    <t>Approved Decoupling Mechanism per Order No. 10 Docket No. UG-090135</t>
  </si>
  <si>
    <t>Adjusted for Actual New Customer Usage and Schedule Shifting</t>
  </si>
  <si>
    <t>Period to Date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</si>
  <si>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</si>
  <si>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</si>
  <si>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</si>
  <si>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</si>
  <si>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</si>
  <si>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</si>
  <si>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</si>
  <si>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</si>
  <si>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</si>
  <si>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</si>
  <si>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</si>
  <si>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</si>
  <si>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Total</t>
  </si>
  <si>
    <t>Schedule 101</t>
  </si>
  <si>
    <t>Schedule 101 Billed Therms</t>
  </si>
  <si>
    <t>Deduct New Customer Usage(1)</t>
  </si>
  <si>
    <t>Schedule Shifting Adjustment (2)</t>
  </si>
  <si>
    <t>Deduct Prior Month Unbilled Therms</t>
  </si>
  <si>
    <t>Add Current Month Unbilled Therms</t>
  </si>
  <si>
    <t>Add Weather Adjustment</t>
  </si>
  <si>
    <t xml:space="preserve">   Weather Adj Calendar Therms</t>
  </si>
  <si>
    <t>Weather Adj Calendar Therms</t>
  </si>
  <si>
    <t>Less Test Year Therms</t>
  </si>
  <si>
    <t xml:space="preserve">      Therm Difference</t>
  </si>
  <si>
    <t xml:space="preserve">      Times Current Margin Rate per Therm</t>
  </si>
  <si>
    <t xml:space="preserve">         Revenue Excess (Shortfall)</t>
  </si>
  <si>
    <t>45% Limitation</t>
  </si>
  <si>
    <t xml:space="preserve">Deferred Revenue Account Entry </t>
  </si>
  <si>
    <t>407328 or (407428)</t>
  </si>
  <si>
    <t>Weather Normalization</t>
  </si>
  <si>
    <t>Actual Degree Days</t>
  </si>
  <si>
    <t>Monthly</t>
  </si>
  <si>
    <t>Res 101</t>
  </si>
  <si>
    <t>Com 101</t>
  </si>
  <si>
    <t>Ind 101</t>
  </si>
  <si>
    <t>Sch. 101</t>
  </si>
  <si>
    <t xml:space="preserve">  Total 101</t>
  </si>
  <si>
    <t>Monthly Unbilled Calculation</t>
  </si>
  <si>
    <t xml:space="preserve">   Total</t>
  </si>
  <si>
    <t>Revenue Run Customers (Meters Billed)</t>
  </si>
  <si>
    <t>Class</t>
  </si>
  <si>
    <t>Residential 101</t>
  </si>
  <si>
    <t>01</t>
  </si>
  <si>
    <t>Commercial 101</t>
  </si>
  <si>
    <t>21</t>
  </si>
  <si>
    <t>Industrial 101</t>
  </si>
  <si>
    <t>31</t>
  </si>
  <si>
    <t>Interdepartmental 101</t>
  </si>
  <si>
    <t>80</t>
  </si>
  <si>
    <t>Avista Utilities</t>
  </si>
  <si>
    <t xml:space="preserve">Washington - Gas - Test Year Calculations for Decoupling </t>
  </si>
  <si>
    <t>Annual Total</t>
  </si>
  <si>
    <t>Therms</t>
  </si>
  <si>
    <t>Usage from Revenue Run(2)</t>
  </si>
  <si>
    <t>Ded: Prior Mo. Unbilled(2)</t>
  </si>
  <si>
    <t>Add: Current Mo. Unbilled(2)</t>
  </si>
  <si>
    <t>Add: Weather Adjustment(2)</t>
  </si>
  <si>
    <t xml:space="preserve">   Test Year Monthly Therms</t>
  </si>
  <si>
    <t>Customers / Billings</t>
  </si>
  <si>
    <t>Test Yr Customers/Billings(2)</t>
  </si>
  <si>
    <t>Test Year Average Use/Cust</t>
  </si>
  <si>
    <t>Sch 101 Base Rate/therm(3)</t>
  </si>
  <si>
    <t>Times:  1 minus Revenue Related Items (4)</t>
  </si>
  <si>
    <t>Revenue prior to gross up</t>
  </si>
  <si>
    <t>Less: Weighted Average Gas Cost/therm(5)</t>
  </si>
  <si>
    <t xml:space="preserve">   Margin Rate/therm</t>
  </si>
  <si>
    <t>Revenue Run Therms</t>
  </si>
  <si>
    <t xml:space="preserve">(1) Per monthly reports - current month usage for new services opened since that month of the test year. </t>
  </si>
  <si>
    <t xml:space="preserve">(2)  The schedule shifting adjustment adds back test year usage of customers that have shifted away from Schedule 101 and deducts the current month usage of customers that were on a different schedule during the test year and have shifted to Schedule 101. </t>
  </si>
  <si>
    <t>12 Months Ended December 2009 - Docket No. UG-100468</t>
  </si>
  <si>
    <t xml:space="preserve">12 MONTHS ENDED DECEMBER 2009 TEST YEAR BASE </t>
  </si>
  <si>
    <t>Settlement Docket No. UG-100468</t>
  </si>
  <si>
    <t>Per PDE(1)</t>
  </si>
  <si>
    <t>(1) From Ehrbar workpapers in Docket No. UG-100468  PDE-G -1, PDE-G-16, and PDE-G-17</t>
  </si>
  <si>
    <t xml:space="preserve">(2) From Monthly Data below </t>
  </si>
  <si>
    <t>(3) From Docket No. UG-100468 Settlement Stipulation Appendix 4, page 5</t>
  </si>
  <si>
    <t>(4) From Docket No. UG-100468 Andrews Exhibit EMA-3, page 4, line 7</t>
  </si>
  <si>
    <t>(5) From Schedule 156 purchased gas cost per therm rate (15th revision sheet effective 11/1/2009)</t>
  </si>
  <si>
    <t>UG-100468 Weather Normalization and Unbilled Calculation</t>
  </si>
  <si>
    <t>12 Months Ended December 2009 Monthly Data</t>
  </si>
  <si>
    <t>Total 101 (6)</t>
  </si>
  <si>
    <t>Normal Degree Days (30 Year Average 1980 - 2009)</t>
  </si>
  <si>
    <t>Degree Day Adjustment (1,7)</t>
  </si>
  <si>
    <t>Use/DD/Cust(7)</t>
  </si>
  <si>
    <t>(8)</t>
  </si>
  <si>
    <t>WA101 (9)</t>
  </si>
  <si>
    <t>(6) From Knox workpapers in Docket No. UG-100468, TLK-R-120</t>
  </si>
  <si>
    <t>(7) From Knox workpapers in Docket No. UG-100468, TLK-R-53</t>
  </si>
  <si>
    <t>(8) From Knox workpapers in Docket No. UG-100468, TLK-R-23</t>
  </si>
  <si>
    <t>(9) From Knox workpapers in Docket No. UG-100468, TLK-R-6 with monthly columns expanded</t>
  </si>
  <si>
    <t>Unbilled Sch 101 per Books</t>
  </si>
  <si>
    <t>Rev Run Customers (Meters Billed)</t>
  </si>
  <si>
    <t>Average Unbilled per Customer</t>
  </si>
  <si>
    <t>Test Year Customer Current Unbilled</t>
  </si>
  <si>
    <t xml:space="preserve"> </t>
  </si>
  <si>
    <t xml:space="preserve">Degree Day Adjustment </t>
  </si>
  <si>
    <t>Use/DD/Cust</t>
  </si>
  <si>
    <t xml:space="preserve">  Total 101 Weather Adjustment</t>
  </si>
  <si>
    <t>Cumulative Deferred Revenue Balance</t>
  </si>
  <si>
    <t>12 Months Ended June 2012 Actual</t>
  </si>
  <si>
    <t>Test Year Revenue Run Customers (Meters Billed)</t>
  </si>
  <si>
    <t>Current Monthly Unbilled Calculation</t>
  </si>
  <si>
    <t>Period July 2011 - June 2012</t>
  </si>
  <si>
    <t>2009 Test Year Factors,  2011 -2012 Actual Weather and Unbilled</t>
  </si>
  <si>
    <t>12 Months Ended December 2009 Test Year Monthly Data</t>
  </si>
  <si>
    <t>July 2011 through December 2011 compared to 12 ME December 2009 Test Year - UG-100468 rates</t>
  </si>
  <si>
    <t>January 2012 through June 2012 compared to 12 ME December 2010 Test Year - UG-110877 rates</t>
  </si>
  <si>
    <t>12 Months Ended December 2010 - Docket No. UG-110877</t>
  </si>
  <si>
    <t xml:space="preserve">12 MONTHS ENDED DECEMBER 2010 TEST YEAR BASE </t>
  </si>
  <si>
    <t>Proposed Base Docket No. UG-110877</t>
  </si>
  <si>
    <t>(1) From Ehrbar workpapers in Docket No. UG-110877  PDE-G -1, PDE-G-3, PDE-G-14, and PDE-G-16</t>
  </si>
  <si>
    <t>(3) From Docket No. UG-110877 Settlement Appendix 3, page 6 Schedule 101 base per therm rate</t>
  </si>
  <si>
    <t>(4) From Docket No. UG-110877 Andrews Exhibit No. ___ (EMA-3), page 4, line 7</t>
  </si>
  <si>
    <t>(5) From Docket No. UG-110877 Ehrbar Exhibit No. ___ (PDE-6) proposed Tenth Revision Sheet 150, weighted average gas cost</t>
  </si>
  <si>
    <t>UG-110877 Weather Normalization and Unbilled Calculation</t>
  </si>
  <si>
    <t>12 Months Ended December 2010 Monthly Data</t>
  </si>
  <si>
    <t>Normal Degree Days (30 Year Average 1981 - 2010)</t>
  </si>
  <si>
    <t>Degree Day Adjustment (7)</t>
  </si>
  <si>
    <t>(6) From Knox Revenue Normalization workpapers in Docket No. UG-110877, TLK-R-22</t>
  </si>
  <si>
    <t>(7) From Knox Revenue Normalization workpapers in Docket No. UG-110877, TLK-R-27 also shown in Ehrbar workpapers PDE-G-15</t>
  </si>
  <si>
    <t>(8) From Knox Revenue Normalization workpapers in Docket No. UG-110877, TLK-R-29</t>
  </si>
  <si>
    <t>(9) From Knox Revenue Normalization workpapers in Docket No. UG-110877, TLK-R-25 also shown in Ehrbar workpapers PDE-G-14</t>
  </si>
  <si>
    <t>2010 Test Year Factors,  2011 -2012 Actual Weather and Unbilled</t>
  </si>
  <si>
    <t>12 Months Ended December 2010 Test Year Monthly Data</t>
  </si>
  <si>
    <t>Degree Day Adjustment</t>
  </si>
  <si>
    <r>
      <t xml:space="preserve">Journal Entry for </t>
    </r>
    <r>
      <rPr>
        <b/>
        <sz val="10"/>
        <color rgb="FF0000FF"/>
        <rFont val="Arial"/>
        <family val="2"/>
      </rPr>
      <t>March 2012</t>
    </r>
  </si>
  <si>
    <t>Balance Sheet Accounts</t>
  </si>
  <si>
    <t>Ferc Acct:186328</t>
  </si>
  <si>
    <t xml:space="preserve">Ferc Acct Desc:REG ASSET-DECOUPLING DEFERRED </t>
  </si>
  <si>
    <t>Service:GD</t>
  </si>
  <si>
    <t>Jurisdiction:WA</t>
  </si>
  <si>
    <t>Accounting Period</t>
  </si>
  <si>
    <t>Beginning Balance</t>
  </si>
  <si>
    <t>Monthly Activity</t>
  </si>
  <si>
    <t>Ending Balance</t>
  </si>
  <si>
    <t>Ferc Acct:182328</t>
  </si>
  <si>
    <t>Ferc Acct Desc:REG ASSET- DECOUPLING SURCHARG</t>
  </si>
  <si>
    <t>Ferc Acct:182329</t>
  </si>
  <si>
    <t>Ferc Acct Desc:REG ASSET- DECOUPLING PRIOR YE</t>
  </si>
  <si>
    <t>Ferc Acct:283328</t>
  </si>
  <si>
    <t>Ferc Acct Desc:ADFIT DECOUPLING DEFERRED REV</t>
  </si>
  <si>
    <t>Income Statement Accounts</t>
  </si>
  <si>
    <t>Ferc Acct:407428</t>
  </si>
  <si>
    <t>Ferc Acct Desc:REG CREDIT DECOUPLING DEF REV</t>
  </si>
  <si>
    <t>Ferc Acct:407328</t>
  </si>
  <si>
    <t>Ferc Acct Desc:REG DEBIT DECOUPLING DEF REV</t>
  </si>
  <si>
    <t>Ferc Acct:407329</t>
  </si>
  <si>
    <t>Ferc Acct Desc:REG DEBIT AMT DECOUPLING SURCH</t>
  </si>
  <si>
    <t>GL Account Balance  Accounting Period : '201201, 201202, 201203'</t>
  </si>
  <si>
    <t>201201</t>
  </si>
  <si>
    <t>201202</t>
  </si>
  <si>
    <t>201203</t>
  </si>
  <si>
    <t>Sum: 23,702.00</t>
  </si>
  <si>
    <t>Sum: -113,828.52</t>
  </si>
  <si>
    <t>Sum: 0.00</t>
  </si>
  <si>
    <t>Sum: 31,544.29</t>
  </si>
  <si>
    <t>Sum: -104,578.00</t>
  </si>
  <si>
    <t>Sum: 80,876.00</t>
  </si>
  <si>
    <t>Sum: 114,504.25</t>
  </si>
</sst>
</file>

<file path=xl/styles.xml><?xml version="1.0" encoding="utf-8"?>
<styleSheet xmlns="http://schemas.openxmlformats.org/spreadsheetml/2006/main">
  <numFmts count="1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00"/>
    <numFmt numFmtId="166" formatCode="0.0000"/>
    <numFmt numFmtId="167" formatCode="0.0"/>
    <numFmt numFmtId="168" formatCode="&quot;$&quot;#,##0.00000_);\(&quot;$&quot;#,##0.00000\)"/>
    <numFmt numFmtId="169" formatCode="0.0000%"/>
    <numFmt numFmtId="170" formatCode="_(* #,##0.00000_);_(* \(#,##0.00000\);_(* &quot;-&quot;??_);_(@_)"/>
    <numFmt numFmtId="171" formatCode="&quot;$&quot;#,##0.000000_);\(&quot;$&quot;#,##0.000000\)"/>
    <numFmt numFmtId="172" formatCode="[$-409]mmmm/yy;@"/>
    <numFmt numFmtId="173" formatCode="_(* #,##0.0000_);_(* \(#,##0.0000\);_(* &quot;-&quot;??_);_(@_)"/>
    <numFmt numFmtId="174" formatCode="#,###,###,##0.00"/>
    <numFmt numFmtId="175" formatCode="###,###,##0.00"/>
  </numFmts>
  <fonts count="2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color indexed="12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20"/>
      <name val="Arial"/>
      <family val="2"/>
    </font>
    <font>
      <sz val="16"/>
      <name val="Arial"/>
      <family val="2"/>
    </font>
    <font>
      <u val="singleAccounting"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rgb="FF0000FF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color rgb="FF0000FF"/>
      <name val="Arial"/>
      <family val="2"/>
    </font>
    <font>
      <i/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indexed="8"/>
      <name val="Times New Roman"/>
      <family val="1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gray06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80">
    <xf numFmtId="0" fontId="0" fillId="0" borderId="0" xfId="0"/>
    <xf numFmtId="0" fontId="6" fillId="0" borderId="0" xfId="0" applyFont="1"/>
    <xf numFmtId="0" fontId="5" fillId="0" borderId="0" xfId="0" applyFont="1"/>
    <xf numFmtId="0" fontId="6" fillId="0" borderId="0" xfId="0" applyFont="1" applyBorder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/>
    <xf numFmtId="164" fontId="6" fillId="0" borderId="0" xfId="1" applyNumberFormat="1" applyFont="1"/>
    <xf numFmtId="164" fontId="6" fillId="0" borderId="0" xfId="1" applyNumberFormat="1" applyFont="1" applyFill="1"/>
    <xf numFmtId="164" fontId="6" fillId="0" borderId="0" xfId="1" applyNumberFormat="1" applyFont="1" applyFill="1" applyBorder="1"/>
    <xf numFmtId="164" fontId="8" fillId="0" borderId="0" xfId="1" applyNumberFormat="1" applyFont="1" applyFill="1"/>
    <xf numFmtId="164" fontId="8" fillId="0" borderId="0" xfId="1" applyNumberFormat="1" applyFont="1" applyFill="1" applyBorder="1"/>
    <xf numFmtId="164" fontId="6" fillId="0" borderId="0" xfId="0" applyNumberFormat="1" applyFont="1"/>
    <xf numFmtId="0" fontId="9" fillId="0" borderId="0" xfId="0" applyFont="1"/>
    <xf numFmtId="164" fontId="6" fillId="0" borderId="1" xfId="0" applyNumberFormat="1" applyFont="1" applyBorder="1"/>
    <xf numFmtId="164" fontId="6" fillId="0" borderId="0" xfId="0" applyNumberFormat="1" applyFont="1" applyBorder="1"/>
    <xf numFmtId="164" fontId="0" fillId="0" borderId="0" xfId="0" applyNumberFormat="1" applyBorder="1"/>
    <xf numFmtId="164" fontId="0" fillId="0" borderId="1" xfId="0" applyNumberFormat="1" applyBorder="1"/>
    <xf numFmtId="165" fontId="10" fillId="0" borderId="0" xfId="0" applyNumberFormat="1" applyFont="1" applyBorder="1"/>
    <xf numFmtId="5" fontId="5" fillId="0" borderId="0" xfId="2" applyNumberFormat="1" applyFont="1"/>
    <xf numFmtId="5" fontId="5" fillId="0" borderId="0" xfId="2" applyNumberFormat="1" applyFont="1" applyFill="1"/>
    <xf numFmtId="5" fontId="5" fillId="0" borderId="0" xfId="2" applyNumberFormat="1" applyFont="1" applyBorder="1"/>
    <xf numFmtId="0" fontId="6" fillId="0" borderId="0" xfId="0" applyFont="1" applyAlignment="1">
      <alignment horizontal="right"/>
    </xf>
    <xf numFmtId="9" fontId="6" fillId="0" borderId="0" xfId="3" applyFont="1" applyBorder="1"/>
    <xf numFmtId="164" fontId="6" fillId="0" borderId="0" xfId="1" applyNumberFormat="1" applyFont="1" applyBorder="1"/>
    <xf numFmtId="5" fontId="5" fillId="0" borderId="0" xfId="0" applyNumberFormat="1" applyFont="1"/>
    <xf numFmtId="164" fontId="5" fillId="0" borderId="0" xfId="1" applyNumberFormat="1" applyFont="1" applyBorder="1"/>
    <xf numFmtId="164" fontId="8" fillId="0" borderId="0" xfId="1" applyNumberFormat="1" applyFont="1"/>
    <xf numFmtId="164" fontId="0" fillId="0" borderId="0" xfId="0" applyNumberFormat="1"/>
    <xf numFmtId="17" fontId="10" fillId="0" borderId="0" xfId="0" applyNumberFormat="1" applyFont="1"/>
    <xf numFmtId="165" fontId="6" fillId="0" borderId="0" xfId="0" applyNumberFormat="1" applyFont="1"/>
    <xf numFmtId="0" fontId="5" fillId="0" borderId="0" xfId="4" applyFont="1"/>
    <xf numFmtId="0" fontId="4" fillId="0" borderId="0" xfId="4"/>
    <xf numFmtId="0" fontId="7" fillId="0" borderId="0" xfId="4" applyFont="1"/>
    <xf numFmtId="0" fontId="10" fillId="0" borderId="0" xfId="4" applyFont="1" applyAlignment="1">
      <alignment horizontal="center"/>
    </xf>
    <xf numFmtId="0" fontId="7" fillId="0" borderId="0" xfId="4" applyFont="1" applyAlignment="1">
      <alignment horizontal="center"/>
    </xf>
    <xf numFmtId="164" fontId="4" fillId="0" borderId="0" xfId="5" applyNumberFormat="1" applyFont="1" applyFill="1"/>
    <xf numFmtId="164" fontId="4" fillId="0" borderId="0" xfId="5" applyNumberFormat="1" applyFont="1"/>
    <xf numFmtId="164" fontId="16" fillId="0" borderId="0" xfId="6" applyNumberFormat="1" applyFont="1" applyBorder="1"/>
    <xf numFmtId="164" fontId="14" fillId="0" borderId="0" xfId="5" applyNumberFormat="1" applyFont="1" applyFill="1"/>
    <xf numFmtId="164" fontId="4" fillId="0" borderId="1" xfId="4" applyNumberFormat="1" applyBorder="1"/>
    <xf numFmtId="164" fontId="4" fillId="0" borderId="0" xfId="4" applyNumberFormat="1" applyBorder="1"/>
    <xf numFmtId="164" fontId="4" fillId="0" borderId="0" xfId="4" applyNumberFormat="1"/>
    <xf numFmtId="0" fontId="15" fillId="0" borderId="0" xfId="7"/>
    <xf numFmtId="0" fontId="4" fillId="0" borderId="0" xfId="4" applyFont="1"/>
    <xf numFmtId="168" fontId="4" fillId="0" borderId="0" xfId="8" applyNumberFormat="1" applyFont="1" applyFill="1" applyBorder="1"/>
    <xf numFmtId="170" fontId="4" fillId="0" borderId="0" xfId="6" applyNumberFormat="1" applyFont="1"/>
    <xf numFmtId="0" fontId="4" fillId="0" borderId="0" xfId="4" applyFont="1" applyFill="1"/>
    <xf numFmtId="168" fontId="4" fillId="0" borderId="1" xfId="8" applyNumberFormat="1" applyFont="1" applyFill="1" applyBorder="1"/>
    <xf numFmtId="168" fontId="4" fillId="0" borderId="0" xfId="4" applyNumberFormat="1"/>
    <xf numFmtId="170" fontId="4" fillId="0" borderId="0" xfId="4" applyNumberFormat="1"/>
    <xf numFmtId="168" fontId="5" fillId="0" borderId="1" xfId="4" applyNumberFormat="1" applyFont="1" applyFill="1" applyBorder="1"/>
    <xf numFmtId="171" fontId="4" fillId="0" borderId="0" xfId="4" applyNumberFormat="1"/>
    <xf numFmtId="169" fontId="4" fillId="0" borderId="0" xfId="9" applyNumberFormat="1" applyFont="1"/>
    <xf numFmtId="0" fontId="4" fillId="0" borderId="0" xfId="4" applyFill="1"/>
    <xf numFmtId="17" fontId="10" fillId="0" borderId="0" xfId="4" applyNumberFormat="1" applyFont="1" applyAlignment="1">
      <alignment horizontal="right"/>
    </xf>
    <xf numFmtId="0" fontId="10" fillId="0" borderId="0" xfId="4" applyFont="1" applyAlignment="1">
      <alignment horizontal="right"/>
    </xf>
    <xf numFmtId="0" fontId="11" fillId="0" borderId="0" xfId="4" applyFont="1"/>
    <xf numFmtId="164" fontId="4" fillId="0" borderId="0" xfId="6" applyNumberFormat="1" applyFont="1"/>
    <xf numFmtId="164" fontId="4" fillId="0" borderId="1" xfId="6" applyNumberFormat="1" applyFont="1" applyBorder="1"/>
    <xf numFmtId="0" fontId="10" fillId="0" borderId="0" xfId="4" quotePrefix="1" applyFont="1" applyAlignment="1">
      <alignment horizontal="right"/>
    </xf>
    <xf numFmtId="166" fontId="4" fillId="0" borderId="0" xfId="4" applyNumberFormat="1"/>
    <xf numFmtId="0" fontId="10" fillId="0" borderId="0" xfId="4" applyFont="1"/>
    <xf numFmtId="164" fontId="4" fillId="0" borderId="1" xfId="5" applyNumberFormat="1" applyFont="1" applyBorder="1"/>
    <xf numFmtId="164" fontId="4" fillId="0" borderId="0" xfId="5" applyNumberFormat="1" applyFont="1" applyBorder="1"/>
    <xf numFmtId="17" fontId="10" fillId="0" borderId="0" xfId="4" applyNumberFormat="1" applyFont="1"/>
    <xf numFmtId="17" fontId="10" fillId="0" borderId="0" xfId="4" applyNumberFormat="1" applyFont="1" applyAlignment="1">
      <alignment horizontal="center"/>
    </xf>
    <xf numFmtId="0" fontId="4" fillId="0" borderId="0" xfId="4" quotePrefix="1" applyAlignment="1">
      <alignment horizontal="center"/>
    </xf>
    <xf numFmtId="164" fontId="4" fillId="0" borderId="0" xfId="5" quotePrefix="1" applyNumberFormat="1" applyFont="1"/>
    <xf numFmtId="0" fontId="4" fillId="0" borderId="0" xfId="4" applyAlignment="1">
      <alignment horizontal="left"/>
    </xf>
    <xf numFmtId="0" fontId="4" fillId="0" borderId="0" xfId="4" applyBorder="1"/>
    <xf numFmtId="167" fontId="4" fillId="0" borderId="0" xfId="4" applyNumberFormat="1" applyFont="1" applyBorder="1"/>
    <xf numFmtId="0" fontId="4" fillId="0" borderId="0" xfId="4" applyFont="1" applyBorder="1"/>
    <xf numFmtId="3" fontId="4" fillId="0" borderId="0" xfId="4" applyNumberFormat="1" applyBorder="1"/>
    <xf numFmtId="164" fontId="4" fillId="0" borderId="0" xfId="9" applyNumberFormat="1" applyFont="1" applyBorder="1"/>
    <xf numFmtId="10" fontId="4" fillId="0" borderId="0" xfId="9" applyNumberFormat="1" applyFont="1" applyBorder="1"/>
    <xf numFmtId="0" fontId="4" fillId="0" borderId="0" xfId="4" applyBorder="1" applyAlignment="1">
      <alignment horizontal="center"/>
    </xf>
    <xf numFmtId="0" fontId="10" fillId="0" borderId="0" xfId="4" applyFont="1" applyBorder="1" applyAlignment="1">
      <alignment horizontal="right"/>
    </xf>
    <xf numFmtId="166" fontId="4" fillId="0" borderId="0" xfId="4" applyNumberFormat="1" applyBorder="1"/>
    <xf numFmtId="0" fontId="10" fillId="0" borderId="0" xfId="4" applyFont="1" applyBorder="1"/>
    <xf numFmtId="0" fontId="7" fillId="0" borderId="0" xfId="4" applyFont="1" applyBorder="1"/>
    <xf numFmtId="0" fontId="10" fillId="0" borderId="0" xfId="4" quotePrefix="1" applyFont="1" applyBorder="1" applyAlignment="1">
      <alignment horizontal="right"/>
    </xf>
    <xf numFmtId="164" fontId="0" fillId="0" borderId="0" xfId="5" applyNumberFormat="1" applyFont="1" applyBorder="1"/>
    <xf numFmtId="0" fontId="6" fillId="2" borderId="0" xfId="0" applyFont="1" applyFill="1"/>
    <xf numFmtId="0" fontId="4" fillId="0" borderId="0" xfId="0" applyFont="1"/>
    <xf numFmtId="43" fontId="6" fillId="0" borderId="0" xfId="1" applyFont="1"/>
    <xf numFmtId="0" fontId="5" fillId="0" borderId="0" xfId="0" applyFont="1" applyAlignment="1">
      <alignment horizontal="right"/>
    </xf>
    <xf numFmtId="164" fontId="17" fillId="0" borderId="0" xfId="9" applyNumberFormat="1" applyFont="1" applyBorder="1"/>
    <xf numFmtId="164" fontId="17" fillId="0" borderId="0" xfId="9" applyNumberFormat="1" applyFont="1" applyFill="1" applyBorder="1"/>
    <xf numFmtId="17" fontId="6" fillId="0" borderId="0" xfId="0" applyNumberFormat="1" applyFont="1"/>
    <xf numFmtId="172" fontId="5" fillId="0" borderId="0" xfId="0" applyNumberFormat="1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wrapText="1"/>
    </xf>
    <xf numFmtId="9" fontId="4" fillId="0" borderId="0" xfId="0" applyNumberFormat="1" applyFont="1"/>
    <xf numFmtId="0" fontId="4" fillId="0" borderId="0" xfId="0" applyFont="1" applyAlignment="1">
      <alignment horizontal="right"/>
    </xf>
    <xf numFmtId="173" fontId="6" fillId="0" borderId="0" xfId="0" applyNumberFormat="1" applyFont="1"/>
    <xf numFmtId="0" fontId="5" fillId="0" borderId="0" xfId="0" applyFont="1" applyAlignment="1">
      <alignment horizontal="left"/>
    </xf>
    <xf numFmtId="164" fontId="5" fillId="0" borderId="1" xfId="0" applyNumberFormat="1" applyFont="1" applyBorder="1"/>
    <xf numFmtId="0" fontId="6" fillId="0" borderId="0" xfId="0" applyFont="1" applyAlignment="1">
      <alignment horizontal="left" vertical="top" wrapText="1"/>
    </xf>
    <xf numFmtId="5" fontId="18" fillId="0" borderId="0" xfId="2" applyNumberFormat="1" applyFont="1" applyBorder="1"/>
    <xf numFmtId="0" fontId="19" fillId="0" borderId="0" xfId="0" applyFont="1"/>
    <xf numFmtId="0" fontId="18" fillId="0" borderId="0" xfId="0" applyFont="1"/>
    <xf numFmtId="0" fontId="18" fillId="0" borderId="0" xfId="0" applyFont="1" applyAlignment="1">
      <alignment horizontal="left"/>
    </xf>
    <xf numFmtId="164" fontId="5" fillId="0" borderId="0" xfId="1" applyNumberFormat="1" applyFont="1" applyAlignment="1">
      <alignment horizontal="right"/>
    </xf>
    <xf numFmtId="0" fontId="5" fillId="0" borderId="0" xfId="0" applyFont="1" applyAlignment="1">
      <alignment horizontal="center"/>
    </xf>
    <xf numFmtId="164" fontId="17" fillId="0" borderId="0" xfId="6" applyNumberFormat="1" applyFont="1" applyFill="1"/>
    <xf numFmtId="5" fontId="5" fillId="0" borderId="2" xfId="2" applyNumberFormat="1" applyFont="1" applyBorder="1"/>
    <xf numFmtId="164" fontId="6" fillId="3" borderId="0" xfId="0" applyNumberFormat="1" applyFont="1" applyFill="1"/>
    <xf numFmtId="164" fontId="4" fillId="0" borderId="0" xfId="10" applyNumberFormat="1" applyFont="1"/>
    <xf numFmtId="164" fontId="4" fillId="0" borderId="1" xfId="10" applyNumberFormat="1" applyFont="1" applyBorder="1"/>
    <xf numFmtId="164" fontId="4" fillId="0" borderId="0" xfId="4" applyNumberFormat="1" applyFont="1"/>
    <xf numFmtId="0" fontId="9" fillId="0" borderId="0" xfId="4" applyFont="1"/>
    <xf numFmtId="43" fontId="4" fillId="0" borderId="0" xfId="5" applyFont="1"/>
    <xf numFmtId="0" fontId="21" fillId="0" borderId="3" xfId="0" applyFont="1" applyBorder="1"/>
    <xf numFmtId="164" fontId="21" fillId="0" borderId="3" xfId="1" applyNumberFormat="1" applyFont="1" applyFill="1" applyBorder="1"/>
    <xf numFmtId="164" fontId="21" fillId="0" borderId="3" xfId="1" applyNumberFormat="1" applyFont="1" applyBorder="1"/>
    <xf numFmtId="5" fontId="18" fillId="0" borderId="3" xfId="2" applyNumberFormat="1" applyFont="1" applyBorder="1"/>
    <xf numFmtId="5" fontId="4" fillId="0" borderId="3" xfId="2" applyNumberFormat="1" applyFont="1" applyBorder="1"/>
    <xf numFmtId="9" fontId="4" fillId="0" borderId="3" xfId="3" applyFont="1" applyBorder="1"/>
    <xf numFmtId="17" fontId="10" fillId="4" borderId="0" xfId="4" applyNumberFormat="1" applyFont="1" applyFill="1"/>
    <xf numFmtId="167" fontId="4" fillId="4" borderId="0" xfId="4" applyNumberFormat="1" applyFont="1" applyFill="1" applyBorder="1"/>
    <xf numFmtId="164" fontId="17" fillId="4" borderId="0" xfId="9" applyNumberFormat="1" applyFont="1" applyFill="1" applyBorder="1"/>
    <xf numFmtId="43" fontId="6" fillId="4" borderId="0" xfId="1" applyFont="1" applyFill="1"/>
    <xf numFmtId="0" fontId="6" fillId="4" borderId="0" xfId="0" applyFont="1" applyFill="1"/>
    <xf numFmtId="164" fontId="6" fillId="4" borderId="0" xfId="0" applyNumberFormat="1" applyFont="1" applyFill="1"/>
    <xf numFmtId="17" fontId="10" fillId="4" borderId="0" xfId="4" applyNumberFormat="1" applyFont="1" applyFill="1" applyAlignment="1">
      <alignment horizontal="right"/>
    </xf>
    <xf numFmtId="164" fontId="4" fillId="4" borderId="0" xfId="6" applyNumberFormat="1" applyFont="1" applyFill="1"/>
    <xf numFmtId="164" fontId="4" fillId="4" borderId="1" xfId="6" applyNumberFormat="1" applyFont="1" applyFill="1" applyBorder="1"/>
    <xf numFmtId="0" fontId="4" fillId="4" borderId="0" xfId="4" applyFill="1"/>
    <xf numFmtId="166" fontId="4" fillId="4" borderId="0" xfId="4" applyNumberFormat="1" applyFill="1"/>
    <xf numFmtId="164" fontId="4" fillId="4" borderId="0" xfId="5" applyNumberFormat="1" applyFont="1" applyFill="1"/>
    <xf numFmtId="164" fontId="4" fillId="4" borderId="1" xfId="5" applyNumberFormat="1" applyFont="1" applyFill="1" applyBorder="1"/>
    <xf numFmtId="164" fontId="4" fillId="4" borderId="0" xfId="5" applyNumberFormat="1" applyFont="1" applyFill="1" applyBorder="1"/>
    <xf numFmtId="164" fontId="4" fillId="4" borderId="1" xfId="4" applyNumberFormat="1" applyFill="1" applyBorder="1"/>
    <xf numFmtId="0" fontId="5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64" fontId="8" fillId="0" borderId="3" xfId="1" applyNumberFormat="1" applyFont="1" applyFill="1" applyBorder="1"/>
    <xf numFmtId="164" fontId="4" fillId="0" borderId="3" xfId="1" applyNumberFormat="1" applyFont="1" applyFill="1" applyBorder="1"/>
    <xf numFmtId="164" fontId="4" fillId="0" borderId="4" xfId="0" applyNumberFormat="1" applyFont="1" applyBorder="1"/>
    <xf numFmtId="164" fontId="4" fillId="0" borderId="3" xfId="0" applyNumberFormat="1" applyFont="1" applyBorder="1"/>
    <xf numFmtId="165" fontId="10" fillId="0" borderId="3" xfId="0" applyNumberFormat="1" applyFont="1" applyBorder="1"/>
    <xf numFmtId="164" fontId="4" fillId="4" borderId="0" xfId="10" applyNumberFormat="1" applyFont="1" applyFill="1"/>
    <xf numFmtId="164" fontId="4" fillId="4" borderId="1" xfId="10" applyNumberFormat="1" applyFont="1" applyFill="1" applyBorder="1"/>
    <xf numFmtId="43" fontId="4" fillId="4" borderId="0" xfId="5" applyFont="1" applyFill="1"/>
    <xf numFmtId="0" fontId="4" fillId="4" borderId="0" xfId="4" applyFont="1" applyFill="1"/>
    <xf numFmtId="164" fontId="4" fillId="4" borderId="0" xfId="4" applyNumberFormat="1" applyFont="1" applyFill="1"/>
    <xf numFmtId="164" fontId="17" fillId="0" borderId="0" xfId="10" applyNumberFormat="1" applyFont="1"/>
    <xf numFmtId="164" fontId="16" fillId="0" borderId="0" xfId="11" applyNumberFormat="1" applyFont="1" applyBorder="1"/>
    <xf numFmtId="0" fontId="2" fillId="0" borderId="0" xfId="12"/>
    <xf numFmtId="170" fontId="4" fillId="0" borderId="0" xfId="11" applyNumberFormat="1" applyFont="1"/>
    <xf numFmtId="164" fontId="4" fillId="0" borderId="0" xfId="11" applyNumberFormat="1" applyFont="1"/>
    <xf numFmtId="164" fontId="4" fillId="0" borderId="1" xfId="11" applyNumberFormat="1" applyFont="1" applyBorder="1"/>
    <xf numFmtId="0" fontId="5" fillId="0" borderId="0" xfId="0" applyFont="1" applyAlignment="1">
      <alignment horizontal="center"/>
    </xf>
    <xf numFmtId="164" fontId="4" fillId="0" borderId="1" xfId="0" applyNumberFormat="1" applyFont="1" applyBorder="1"/>
    <xf numFmtId="0" fontId="24" fillId="0" borderId="5" xfId="4" applyFont="1" applyFill="1" applyBorder="1" applyAlignment="1">
      <alignment horizontal="left" vertical="center" wrapText="1"/>
    </xf>
    <xf numFmtId="0" fontId="25" fillId="0" borderId="5" xfId="4" applyFont="1" applyFill="1" applyBorder="1" applyAlignment="1">
      <alignment horizontal="left" vertical="top"/>
    </xf>
    <xf numFmtId="0" fontId="24" fillId="0" borderId="5" xfId="4" applyFont="1" applyFill="1" applyBorder="1" applyAlignment="1">
      <alignment horizontal="left" vertical="top"/>
    </xf>
    <xf numFmtId="0" fontId="24" fillId="0" borderId="5" xfId="4" applyFont="1" applyFill="1" applyBorder="1" applyAlignment="1">
      <alignment horizontal="center" vertical="center" wrapText="1"/>
    </xf>
    <xf numFmtId="0" fontId="24" fillId="0" borderId="5" xfId="4" applyFont="1" applyFill="1" applyBorder="1" applyAlignment="1">
      <alignment horizontal="right" vertical="center" wrapText="1"/>
    </xf>
    <xf numFmtId="0" fontId="24" fillId="0" borderId="5" xfId="4" applyFont="1" applyFill="1" applyBorder="1" applyAlignment="1">
      <alignment horizontal="left" vertical="center"/>
    </xf>
    <xf numFmtId="174" fontId="24" fillId="0" borderId="5" xfId="4" applyNumberFormat="1" applyFont="1" applyFill="1" applyBorder="1" applyAlignment="1">
      <alignment horizontal="right" vertical="center"/>
    </xf>
    <xf numFmtId="175" fontId="24" fillId="0" borderId="5" xfId="4" applyNumberFormat="1" applyFont="1" applyFill="1" applyBorder="1" applyAlignment="1">
      <alignment horizontal="right" vertical="center"/>
    </xf>
    <xf numFmtId="0" fontId="26" fillId="0" borderId="5" xfId="4" applyFont="1" applyFill="1" applyBorder="1" applyAlignment="1">
      <alignment horizontal="left" vertical="top"/>
    </xf>
    <xf numFmtId="174" fontId="26" fillId="0" borderId="5" xfId="4" applyNumberFormat="1" applyFont="1" applyFill="1" applyBorder="1" applyAlignment="1">
      <alignment horizontal="left" vertical="top"/>
    </xf>
    <xf numFmtId="175" fontId="26" fillId="0" borderId="5" xfId="4" applyNumberFormat="1" applyFont="1" applyFill="1" applyBorder="1" applyAlignment="1">
      <alignment horizontal="right" vertical="top"/>
    </xf>
    <xf numFmtId="0" fontId="26" fillId="0" borderId="0" xfId="4" applyFont="1" applyFill="1" applyBorder="1" applyAlignment="1">
      <alignment horizontal="left" vertical="top"/>
    </xf>
    <xf numFmtId="174" fontId="26" fillId="0" borderId="0" xfId="4" applyNumberFormat="1" applyFont="1" applyFill="1" applyBorder="1" applyAlignment="1">
      <alignment horizontal="left" vertical="top"/>
    </xf>
    <xf numFmtId="175" fontId="26" fillId="0" borderId="0" xfId="4" applyNumberFormat="1" applyFont="1" applyFill="1" applyBorder="1" applyAlignment="1">
      <alignment horizontal="left" vertical="top"/>
    </xf>
    <xf numFmtId="174" fontId="4" fillId="0" borderId="0" xfId="4" applyNumberFormat="1"/>
    <xf numFmtId="0" fontId="4" fillId="0" borderId="0" xfId="4" applyFont="1" applyAlignment="1">
      <alignment vertical="top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0" fontId="9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5" fillId="0" borderId="0" xfId="4" applyFont="1" applyAlignment="1">
      <alignment horizontal="center"/>
    </xf>
    <xf numFmtId="0" fontId="4" fillId="0" borderId="0" xfId="4" applyFont="1" applyAlignment="1">
      <alignment horizontal="justify" vertical="top" wrapText="1"/>
    </xf>
    <xf numFmtId="0" fontId="4" fillId="0" borderId="0" xfId="4" applyAlignment="1">
      <alignment horizontal="justify" vertical="top" wrapText="1"/>
    </xf>
    <xf numFmtId="0" fontId="12" fillId="0" borderId="0" xfId="4" applyFont="1" applyAlignment="1">
      <alignment horizontal="center"/>
    </xf>
    <xf numFmtId="0" fontId="13" fillId="0" borderId="0" xfId="4" applyFont="1" applyAlignment="1">
      <alignment horizontal="center" vertical="top"/>
    </xf>
  </cellXfs>
  <cellStyles count="23">
    <cellStyle name="Comma" xfId="1" builtinId="3"/>
    <cellStyle name="Comma 2" xfId="5"/>
    <cellStyle name="Comma 3" xfId="6"/>
    <cellStyle name="Comma 3 2" xfId="10"/>
    <cellStyle name="Comma 4" xfId="11"/>
    <cellStyle name="Currency" xfId="2" builtinId="4"/>
    <cellStyle name="Currency 2" xfId="8"/>
    <cellStyle name="Normal" xfId="0" builtinId="0"/>
    <cellStyle name="Normal 10" xfId="13"/>
    <cellStyle name="Normal 11" xfId="14"/>
    <cellStyle name="Normal 12" xfId="15"/>
    <cellStyle name="Normal 2" xfId="4"/>
    <cellStyle name="Normal 2 2" xfId="16"/>
    <cellStyle name="Normal 3" xfId="7"/>
    <cellStyle name="Normal 3 2" xfId="17"/>
    <cellStyle name="Normal 4" xfId="12"/>
    <cellStyle name="Normal 5" xfId="18"/>
    <cellStyle name="Normal 6" xfId="19"/>
    <cellStyle name="Normal 7" xfId="20"/>
    <cellStyle name="Normal 8" xfId="21"/>
    <cellStyle name="Normal 9" xfId="22"/>
    <cellStyle name="Percent" xfId="3" builtinId="5"/>
    <cellStyle name="Percent 2" xfId="9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33"/>
  </sheetPr>
  <dimension ref="A1:Y109"/>
  <sheetViews>
    <sheetView tabSelected="1" topLeftCell="G8" zoomScaleNormal="100" workbookViewId="0">
      <selection activeCell="J30" sqref="J30"/>
    </sheetView>
  </sheetViews>
  <sheetFormatPr defaultRowHeight="12.75" outlineLevelRow="1"/>
  <cols>
    <col min="1" max="1" width="18.7109375" style="1" customWidth="1"/>
    <col min="2" max="2" width="12.28515625" style="1" customWidth="1"/>
    <col min="3" max="3" width="10.28515625" style="1" customWidth="1"/>
    <col min="4" max="5" width="12.7109375" style="1" customWidth="1"/>
    <col min="6" max="6" width="13" style="1" customWidth="1"/>
    <col min="7" max="9" width="13" style="1" bestFit="1" customWidth="1"/>
    <col min="10" max="10" width="13.85546875" style="1" bestFit="1" customWidth="1"/>
    <col min="11" max="11" width="13" style="1" bestFit="1" customWidth="1"/>
    <col min="12" max="12" width="12.85546875" style="1" bestFit="1" customWidth="1"/>
    <col min="13" max="13" width="12" style="1" customWidth="1"/>
    <col min="14" max="14" width="11.5703125" style="1" customWidth="1"/>
    <col min="15" max="15" width="12.140625" style="1" customWidth="1"/>
    <col min="16" max="16" width="14.42578125" style="1" customWidth="1"/>
    <col min="17" max="17" width="14" style="1" bestFit="1" customWidth="1"/>
    <col min="18" max="18" width="19.85546875" style="1" customWidth="1"/>
    <col min="19" max="19" width="23.5703125" style="1" customWidth="1"/>
    <col min="20" max="20" width="15.5703125" style="1" customWidth="1"/>
    <col min="21" max="21" width="15.7109375" style="1" customWidth="1"/>
    <col min="22" max="22" width="13.42578125" style="1" customWidth="1"/>
    <col min="23" max="23" width="12" style="1" customWidth="1"/>
    <col min="24" max="16384" width="9.140625" style="1"/>
  </cols>
  <sheetData>
    <row r="1" spans="1:22">
      <c r="A1" s="174" t="s">
        <v>0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R1" s="85" t="str">
        <f t="shared" ref="R1:R3" si="0">A1</f>
        <v>AVISTA UTILITIES</v>
      </c>
    </row>
    <row r="2" spans="1:22">
      <c r="A2" s="174" t="s">
        <v>1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R2" s="85" t="str">
        <f t="shared" si="0"/>
        <v>Washington - Gas</v>
      </c>
    </row>
    <row r="3" spans="1:22">
      <c r="A3" s="174" t="s">
        <v>2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R3" s="85" t="str">
        <f t="shared" si="0"/>
        <v>Approved Decoupling Mechanism per Order No. 10 Docket No. UG-090135</v>
      </c>
    </row>
    <row r="4" spans="1:22">
      <c r="A4" s="174" t="s">
        <v>110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R4" s="85" t="str">
        <f>A4</f>
        <v>July 2011 through December 2011 compared to 12 ME December 2009 Test Year - UG-100468 rates</v>
      </c>
    </row>
    <row r="5" spans="1:22">
      <c r="A5" s="174" t="s">
        <v>111</v>
      </c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R5" s="85" t="str">
        <f>A5</f>
        <v>January 2012 through June 2012 compared to 12 ME December 2010 Test Year - UG-110877 rates</v>
      </c>
    </row>
    <row r="6" spans="1:22">
      <c r="A6" s="174" t="s">
        <v>3</v>
      </c>
      <c r="B6" s="174"/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  <c r="R6" s="85" t="str">
        <f t="shared" ref="R6:R7" si="1">A6</f>
        <v>Adjusted for Actual New Customer Usage and Schedule Shifting</v>
      </c>
    </row>
    <row r="7" spans="1:22">
      <c r="A7" s="174" t="s">
        <v>107</v>
      </c>
      <c r="B7" s="174"/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R7" s="2" t="str">
        <f t="shared" si="1"/>
        <v>Period July 2011 - June 2012</v>
      </c>
    </row>
    <row r="8" spans="1:22">
      <c r="A8" s="2"/>
      <c r="J8" s="3"/>
    </row>
    <row r="9" spans="1:22">
      <c r="A9" s="2"/>
      <c r="C9" s="2"/>
      <c r="H9" s="3"/>
      <c r="I9" s="3"/>
      <c r="J9" s="3"/>
      <c r="R9" s="91" t="s">
        <v>130</v>
      </c>
    </row>
    <row r="10" spans="1:22">
      <c r="A10" s="85" t="s">
        <v>99</v>
      </c>
      <c r="D10" s="4">
        <v>2011</v>
      </c>
      <c r="E10" s="105">
        <v>2011</v>
      </c>
      <c r="F10" s="105">
        <v>2011</v>
      </c>
      <c r="G10" s="105">
        <v>2011</v>
      </c>
      <c r="H10" s="105">
        <v>2011</v>
      </c>
      <c r="I10" s="105">
        <v>2011</v>
      </c>
      <c r="J10" s="135">
        <v>2012</v>
      </c>
      <c r="K10" s="105">
        <v>2012</v>
      </c>
      <c r="L10" s="105">
        <v>2012</v>
      </c>
      <c r="M10" s="105">
        <v>2012</v>
      </c>
      <c r="N10" s="105">
        <v>2012</v>
      </c>
      <c r="O10" s="105">
        <v>2012</v>
      </c>
      <c r="P10" s="87" t="s">
        <v>4</v>
      </c>
      <c r="R10" s="1" t="s">
        <v>99</v>
      </c>
      <c r="V10" s="153">
        <f>K10</f>
        <v>2012</v>
      </c>
    </row>
    <row r="11" spans="1:22">
      <c r="A11" s="85" t="s">
        <v>99</v>
      </c>
      <c r="D11" s="5" t="s">
        <v>5</v>
      </c>
      <c r="E11" s="5" t="s">
        <v>6</v>
      </c>
      <c r="F11" s="5" t="s">
        <v>7</v>
      </c>
      <c r="G11" s="5" t="s">
        <v>8</v>
      </c>
      <c r="H11" s="6" t="s">
        <v>9</v>
      </c>
      <c r="I11" s="6" t="s">
        <v>10</v>
      </c>
      <c r="J11" s="136" t="s">
        <v>11</v>
      </c>
      <c r="K11" s="5" t="s">
        <v>12</v>
      </c>
      <c r="L11" s="5" t="s">
        <v>13</v>
      </c>
      <c r="M11" s="5" t="s">
        <v>14</v>
      </c>
      <c r="N11" s="5" t="s">
        <v>15</v>
      </c>
      <c r="O11" s="5" t="s">
        <v>16</v>
      </c>
      <c r="P11" s="5" t="s">
        <v>17</v>
      </c>
      <c r="R11" s="1" t="s">
        <v>99</v>
      </c>
      <c r="V11" s="153" t="str">
        <f>L11</f>
        <v>March</v>
      </c>
    </row>
    <row r="12" spans="1:22">
      <c r="A12" s="2" t="s">
        <v>104</v>
      </c>
      <c r="B12" s="2"/>
      <c r="H12" s="3"/>
      <c r="I12" s="3"/>
      <c r="J12" s="114"/>
      <c r="R12" s="2" t="str">
        <f>A12</f>
        <v>12 Months Ended June 2012 Actual</v>
      </c>
    </row>
    <row r="13" spans="1:22">
      <c r="A13" s="7" t="s">
        <v>18</v>
      </c>
      <c r="D13" s="8"/>
      <c r="E13" s="8"/>
      <c r="F13" s="8"/>
      <c r="G13" s="9"/>
      <c r="H13" s="10"/>
      <c r="I13" s="10"/>
      <c r="J13" s="115"/>
      <c r="K13" s="9"/>
      <c r="L13" s="9"/>
      <c r="M13" s="9"/>
      <c r="N13" s="9"/>
      <c r="O13" s="9"/>
      <c r="R13" s="7" t="str">
        <f t="shared" ref="R13:S29" si="2">A13</f>
        <v>Schedule 101</v>
      </c>
    </row>
    <row r="14" spans="1:22">
      <c r="A14" s="1" t="s">
        <v>19</v>
      </c>
      <c r="D14" s="11">
        <v>2994883</v>
      </c>
      <c r="E14" s="11">
        <v>2297477</v>
      </c>
      <c r="F14" s="11">
        <v>2203697</v>
      </c>
      <c r="G14" s="11">
        <v>3443780</v>
      </c>
      <c r="H14" s="12">
        <v>9785451</v>
      </c>
      <c r="I14" s="12">
        <v>17742907</v>
      </c>
      <c r="J14" s="137">
        <v>19159880</v>
      </c>
      <c r="K14" s="11">
        <v>18497044</v>
      </c>
      <c r="L14" s="11">
        <v>16479012</v>
      </c>
      <c r="M14" s="11"/>
      <c r="N14" s="11"/>
      <c r="O14" s="11"/>
      <c r="P14" s="13">
        <f t="shared" ref="P14:P19" si="3">SUM(D14:O14)</f>
        <v>92604131</v>
      </c>
      <c r="Q14" s="13"/>
      <c r="R14" s="1" t="str">
        <f t="shared" si="2"/>
        <v>Schedule 101 Billed Therms</v>
      </c>
      <c r="V14" s="13">
        <f t="shared" ref="V14:V19" si="4">L14</f>
        <v>16479012</v>
      </c>
    </row>
    <row r="15" spans="1:22">
      <c r="A15" s="14" t="s">
        <v>20</v>
      </c>
      <c r="D15" s="12">
        <v>-49759</v>
      </c>
      <c r="E15" s="12">
        <v>-34107</v>
      </c>
      <c r="F15" s="12">
        <v>-30476</v>
      </c>
      <c r="G15" s="12">
        <v>-54227</v>
      </c>
      <c r="H15" s="12">
        <v>-177501</v>
      </c>
      <c r="I15" s="12">
        <v>-344503</v>
      </c>
      <c r="J15" s="137">
        <v>-391409</v>
      </c>
      <c r="K15" s="11">
        <v>-374597</v>
      </c>
      <c r="L15" s="11">
        <v>-313338</v>
      </c>
      <c r="M15" s="11"/>
      <c r="N15" s="11"/>
      <c r="O15" s="11"/>
      <c r="P15" s="13">
        <f t="shared" si="3"/>
        <v>-1769917</v>
      </c>
      <c r="Q15" s="13"/>
      <c r="R15" s="14" t="str">
        <f t="shared" si="2"/>
        <v>Deduct New Customer Usage(1)</v>
      </c>
      <c r="V15" s="13">
        <f t="shared" si="4"/>
        <v>-313338</v>
      </c>
    </row>
    <row r="16" spans="1:22">
      <c r="A16" s="14" t="s">
        <v>21</v>
      </c>
      <c r="D16" s="11">
        <v>26551</v>
      </c>
      <c r="E16" s="11">
        <v>32412</v>
      </c>
      <c r="F16" s="11">
        <v>35901</v>
      </c>
      <c r="G16" s="11">
        <v>57052</v>
      </c>
      <c r="H16" s="12">
        <v>97309</v>
      </c>
      <c r="I16" s="12">
        <v>138807</v>
      </c>
      <c r="J16" s="137">
        <v>173989</v>
      </c>
      <c r="K16" s="11">
        <v>106583</v>
      </c>
      <c r="L16" s="11">
        <v>88555</v>
      </c>
      <c r="M16" s="11"/>
      <c r="N16" s="11"/>
      <c r="O16" s="11"/>
      <c r="P16" s="13">
        <f t="shared" si="3"/>
        <v>757159</v>
      </c>
      <c r="Q16" s="13"/>
      <c r="R16" s="14" t="str">
        <f t="shared" si="2"/>
        <v>Schedule Shifting Adjustment (2)</v>
      </c>
      <c r="V16" s="13">
        <f t="shared" si="4"/>
        <v>88555</v>
      </c>
    </row>
    <row r="17" spans="1:22">
      <c r="A17" s="1" t="s">
        <v>22</v>
      </c>
      <c r="D17" s="8">
        <f>-C73</f>
        <v>-2686086</v>
      </c>
      <c r="E17" s="8">
        <f t="shared" ref="E17:H17" si="5">-D73</f>
        <v>-1938225</v>
      </c>
      <c r="F17" s="8">
        <f t="shared" si="5"/>
        <v>-1753255</v>
      </c>
      <c r="G17" s="8">
        <f t="shared" si="5"/>
        <v>-2017341</v>
      </c>
      <c r="H17" s="8">
        <f t="shared" si="5"/>
        <v>-5387066</v>
      </c>
      <c r="I17" s="8">
        <f>-H73</f>
        <v>-11014159</v>
      </c>
      <c r="J17" s="138">
        <f>-I109</f>
        <v>-13692992</v>
      </c>
      <c r="K17" s="10">
        <f>-J109</f>
        <v>-14146354</v>
      </c>
      <c r="L17" s="10">
        <f t="shared" ref="L17:O17" si="6">-K109</f>
        <v>-12498564</v>
      </c>
      <c r="M17" s="10">
        <f t="shared" si="6"/>
        <v>-10065833</v>
      </c>
      <c r="N17" s="10">
        <f t="shared" si="6"/>
        <v>0</v>
      </c>
      <c r="O17" s="10">
        <f t="shared" si="6"/>
        <v>0</v>
      </c>
      <c r="P17" s="108">
        <f>SUM(D17:L17)</f>
        <v>-65134042</v>
      </c>
      <c r="Q17" s="13"/>
      <c r="R17" s="1" t="str">
        <f t="shared" si="2"/>
        <v>Deduct Prior Month Unbilled Therms</v>
      </c>
      <c r="V17" s="13">
        <f t="shared" si="4"/>
        <v>-12498564</v>
      </c>
    </row>
    <row r="18" spans="1:22">
      <c r="A18" s="1" t="s">
        <v>23</v>
      </c>
      <c r="D18" s="8">
        <f>D73</f>
        <v>1938225</v>
      </c>
      <c r="E18" s="8">
        <f t="shared" ref="E18:H18" si="7">E73</f>
        <v>1753255</v>
      </c>
      <c r="F18" s="8">
        <f t="shared" si="7"/>
        <v>2017341</v>
      </c>
      <c r="G18" s="8">
        <f t="shared" si="7"/>
        <v>5387066</v>
      </c>
      <c r="H18" s="8">
        <f t="shared" si="7"/>
        <v>11014159</v>
      </c>
      <c r="I18" s="8">
        <f>I73</f>
        <v>13692992</v>
      </c>
      <c r="J18" s="138">
        <f>J109</f>
        <v>14146354</v>
      </c>
      <c r="K18" s="10">
        <f>K109</f>
        <v>12498564</v>
      </c>
      <c r="L18" s="10">
        <f t="shared" ref="L18:O18" si="8">L109</f>
        <v>10065833</v>
      </c>
      <c r="M18" s="10">
        <f t="shared" si="8"/>
        <v>0</v>
      </c>
      <c r="N18" s="10">
        <f t="shared" si="8"/>
        <v>0</v>
      </c>
      <c r="O18" s="10">
        <f t="shared" si="8"/>
        <v>0</v>
      </c>
      <c r="P18" s="13">
        <f t="shared" si="3"/>
        <v>72513789</v>
      </c>
      <c r="Q18" s="8"/>
      <c r="R18" s="1" t="str">
        <f t="shared" si="2"/>
        <v>Add Current Month Unbilled Therms</v>
      </c>
      <c r="V18" s="13">
        <f t="shared" si="4"/>
        <v>10065833</v>
      </c>
    </row>
    <row r="19" spans="1:22">
      <c r="A19" s="1" t="s">
        <v>24</v>
      </c>
      <c r="D19" s="8">
        <f>J56</f>
        <v>0</v>
      </c>
      <c r="E19" s="8">
        <f t="shared" ref="E19:H19" si="9">K56</f>
        <v>0</v>
      </c>
      <c r="F19" s="8">
        <f t="shared" si="9"/>
        <v>0</v>
      </c>
      <c r="G19" s="8">
        <f t="shared" si="9"/>
        <v>325160</v>
      </c>
      <c r="H19" s="8">
        <f t="shared" si="9"/>
        <v>-13596</v>
      </c>
      <c r="I19" s="8">
        <f>O56</f>
        <v>632794</v>
      </c>
      <c r="J19" s="138">
        <f>D92</f>
        <v>465034</v>
      </c>
      <c r="K19" s="10">
        <f>E92</f>
        <v>-378738</v>
      </c>
      <c r="L19" s="10">
        <f t="shared" ref="L19:O19" si="10">F92</f>
        <v>-602381</v>
      </c>
      <c r="M19" s="10">
        <f t="shared" si="10"/>
        <v>0</v>
      </c>
      <c r="N19" s="10">
        <f t="shared" si="10"/>
        <v>0</v>
      </c>
      <c r="O19" s="10">
        <f t="shared" si="10"/>
        <v>0</v>
      </c>
      <c r="P19" s="13">
        <f t="shared" si="3"/>
        <v>428273</v>
      </c>
      <c r="Q19" s="8"/>
      <c r="R19" s="1" t="str">
        <f t="shared" si="2"/>
        <v>Add Weather Adjustment</v>
      </c>
      <c r="V19" s="13">
        <f t="shared" si="4"/>
        <v>-602381</v>
      </c>
    </row>
    <row r="20" spans="1:22">
      <c r="A20" s="1" t="s">
        <v>25</v>
      </c>
      <c r="D20" s="15">
        <f t="shared" ref="D20:P20" si="11">SUM(D14:D19)</f>
        <v>2223814</v>
      </c>
      <c r="E20" s="15">
        <f t="shared" si="11"/>
        <v>2110812</v>
      </c>
      <c r="F20" s="15">
        <f>SUM(F14:F19)</f>
        <v>2473208</v>
      </c>
      <c r="G20" s="15">
        <f t="shared" si="11"/>
        <v>7141490</v>
      </c>
      <c r="H20" s="15">
        <f t="shared" si="11"/>
        <v>15318756</v>
      </c>
      <c r="I20" s="15">
        <f t="shared" si="11"/>
        <v>20848838</v>
      </c>
      <c r="J20" s="139">
        <f t="shared" si="11"/>
        <v>19860856</v>
      </c>
      <c r="K20" s="15">
        <f t="shared" si="11"/>
        <v>16202502</v>
      </c>
      <c r="L20" s="15">
        <f t="shared" si="11"/>
        <v>13219117</v>
      </c>
      <c r="M20" s="15">
        <f t="shared" si="11"/>
        <v>-10065833</v>
      </c>
      <c r="N20" s="15">
        <f t="shared" si="11"/>
        <v>0</v>
      </c>
      <c r="O20" s="15">
        <f t="shared" si="11"/>
        <v>0</v>
      </c>
      <c r="P20" s="15">
        <f t="shared" si="11"/>
        <v>99399393</v>
      </c>
      <c r="Q20" s="8"/>
      <c r="R20" s="1" t="str">
        <f t="shared" si="2"/>
        <v xml:space="preserve">   Weather Adj Calendar Therms</v>
      </c>
      <c r="V20" s="15">
        <f>SUM(V14:V19)</f>
        <v>13219117</v>
      </c>
    </row>
    <row r="21" spans="1:22">
      <c r="A21" s="85" t="s">
        <v>99</v>
      </c>
      <c r="D21" s="16"/>
      <c r="E21" s="16"/>
      <c r="F21" s="16"/>
      <c r="G21" s="16"/>
      <c r="H21" s="16"/>
      <c r="I21" s="16"/>
      <c r="J21" s="140"/>
      <c r="K21" s="16"/>
      <c r="L21" s="16"/>
      <c r="M21" s="16"/>
      <c r="N21" s="16"/>
      <c r="O21" s="16"/>
      <c r="P21" s="16"/>
      <c r="Q21" s="8"/>
      <c r="R21" s="85" t="str">
        <f t="shared" si="2"/>
        <v xml:space="preserve"> </v>
      </c>
    </row>
    <row r="22" spans="1:22">
      <c r="A22" s="1" t="s">
        <v>26</v>
      </c>
      <c r="D22" s="16">
        <f t="shared" ref="D22:O22" si="12">D20</f>
        <v>2223814</v>
      </c>
      <c r="E22" s="16">
        <f t="shared" si="12"/>
        <v>2110812</v>
      </c>
      <c r="F22" s="16">
        <f>F20</f>
        <v>2473208</v>
      </c>
      <c r="G22" s="16">
        <f t="shared" si="12"/>
        <v>7141490</v>
      </c>
      <c r="H22" s="16">
        <f t="shared" si="12"/>
        <v>15318756</v>
      </c>
      <c r="I22" s="16">
        <f t="shared" si="12"/>
        <v>20848838</v>
      </c>
      <c r="J22" s="140">
        <f t="shared" si="12"/>
        <v>19860856</v>
      </c>
      <c r="K22" s="16">
        <f t="shared" si="12"/>
        <v>16202502</v>
      </c>
      <c r="L22" s="16">
        <f t="shared" si="12"/>
        <v>13219117</v>
      </c>
      <c r="M22" s="16">
        <f t="shared" si="12"/>
        <v>-10065833</v>
      </c>
      <c r="N22" s="16">
        <f t="shared" si="12"/>
        <v>0</v>
      </c>
      <c r="O22" s="16">
        <f t="shared" si="12"/>
        <v>0</v>
      </c>
      <c r="P22" s="108">
        <f>SUM(D22:L22)</f>
        <v>99399393</v>
      </c>
      <c r="Q22" s="8"/>
      <c r="R22" s="1" t="str">
        <f t="shared" si="2"/>
        <v>Weather Adj Calendar Therms</v>
      </c>
      <c r="V22" s="13">
        <f>V20</f>
        <v>13219117</v>
      </c>
    </row>
    <row r="23" spans="1:22">
      <c r="A23" t="s">
        <v>27</v>
      </c>
      <c r="B23"/>
      <c r="C23"/>
      <c r="D23" s="17">
        <v>2139181</v>
      </c>
      <c r="E23" s="17">
        <v>2250396</v>
      </c>
      <c r="F23" s="17">
        <v>2694230</v>
      </c>
      <c r="G23" s="17">
        <v>7654861</v>
      </c>
      <c r="H23" s="17">
        <v>13811030</v>
      </c>
      <c r="I23" s="17">
        <v>21404351</v>
      </c>
      <c r="J23" s="140">
        <v>20646199</v>
      </c>
      <c r="K23" s="17">
        <v>16093346</v>
      </c>
      <c r="L23" s="17">
        <v>12720921</v>
      </c>
      <c r="M23" s="17">
        <v>9227091</v>
      </c>
      <c r="N23" s="17">
        <v>4357280</v>
      </c>
      <c r="O23" s="17">
        <v>2772711</v>
      </c>
      <c r="P23" s="108">
        <f>SUM(D23:L23)</f>
        <v>99414515</v>
      </c>
      <c r="R23" t="str">
        <f t="shared" si="2"/>
        <v>Less Test Year Therms</v>
      </c>
      <c r="V23" s="13">
        <f>L23</f>
        <v>12720921</v>
      </c>
    </row>
    <row r="24" spans="1:22">
      <c r="A24" s="1" t="s">
        <v>28</v>
      </c>
      <c r="C24"/>
      <c r="D24" s="18">
        <f t="shared" ref="D24:I24" si="13">D22-D23</f>
        <v>84633</v>
      </c>
      <c r="E24" s="18">
        <f t="shared" si="13"/>
        <v>-139584</v>
      </c>
      <c r="F24" s="18">
        <f t="shared" si="13"/>
        <v>-221022</v>
      </c>
      <c r="G24" s="18">
        <f t="shared" si="13"/>
        <v>-513371</v>
      </c>
      <c r="H24" s="18">
        <f t="shared" si="13"/>
        <v>1507726</v>
      </c>
      <c r="I24" s="18">
        <f t="shared" si="13"/>
        <v>-555513</v>
      </c>
      <c r="J24" s="139">
        <f>J22-J23</f>
        <v>-785343</v>
      </c>
      <c r="K24" s="154">
        <f>K22-K23</f>
        <v>109156</v>
      </c>
      <c r="L24" s="154">
        <f>L22-L23</f>
        <v>498196</v>
      </c>
      <c r="M24" s="18"/>
      <c r="N24" s="18"/>
      <c r="O24" s="18"/>
      <c r="P24" s="15">
        <f>SUM(D24:O24)</f>
        <v>-15122</v>
      </c>
      <c r="R24" s="1" t="str">
        <f t="shared" si="2"/>
        <v xml:space="preserve">      Therm Difference</v>
      </c>
      <c r="V24" s="15">
        <f>V22-V23</f>
        <v>498196</v>
      </c>
    </row>
    <row r="25" spans="1:22">
      <c r="A25" s="1" t="s">
        <v>29</v>
      </c>
      <c r="C25"/>
      <c r="D25" s="19">
        <v>0.27087839668000002</v>
      </c>
      <c r="E25" s="19">
        <v>0.27087839668000002</v>
      </c>
      <c r="F25" s="19">
        <v>0.27087839668000002</v>
      </c>
      <c r="G25" s="19">
        <v>0.27087839668000002</v>
      </c>
      <c r="H25" s="19">
        <v>0.27087839668000002</v>
      </c>
      <c r="I25" s="19">
        <v>0.27087839668000002</v>
      </c>
      <c r="J25" s="141">
        <v>0.29591695021999997</v>
      </c>
      <c r="K25" s="19">
        <v>0.29591695021999997</v>
      </c>
      <c r="L25" s="19">
        <v>0.29591695021999997</v>
      </c>
      <c r="M25" s="19">
        <v>0.29591695021999997</v>
      </c>
      <c r="N25" s="19">
        <v>0.29591695021999997</v>
      </c>
      <c r="O25" s="19">
        <v>0.29591695021999997</v>
      </c>
      <c r="P25"/>
      <c r="R25" s="1" t="str">
        <f t="shared" si="2"/>
        <v xml:space="preserve">      Times Current Margin Rate per Therm</v>
      </c>
      <c r="V25" s="31">
        <f>L25</f>
        <v>0.29591695021999997</v>
      </c>
    </row>
    <row r="26" spans="1:22" s="2" customFormat="1">
      <c r="A26" s="2" t="s">
        <v>30</v>
      </c>
      <c r="D26" s="20">
        <f t="shared" ref="D26:O26" si="14">D24*D25</f>
        <v>22925.251346218443</v>
      </c>
      <c r="E26" s="20">
        <f t="shared" si="14"/>
        <v>-37810.290122181126</v>
      </c>
      <c r="F26" s="21">
        <f>F24*F25</f>
        <v>-59870.084991006966</v>
      </c>
      <c r="G26" s="20">
        <f t="shared" si="14"/>
        <v>-139061.11338200831</v>
      </c>
      <c r="H26" s="22">
        <f t="shared" si="14"/>
        <v>408410.40151274973</v>
      </c>
      <c r="I26" s="22">
        <f t="shared" si="14"/>
        <v>-150476.47077489685</v>
      </c>
      <c r="J26" s="118">
        <f t="shared" si="14"/>
        <v>-232396.30543662544</v>
      </c>
      <c r="K26" s="20">
        <f t="shared" si="14"/>
        <v>32301.110618214316</v>
      </c>
      <c r="L26" s="20">
        <f t="shared" si="14"/>
        <v>147424.64093180309</v>
      </c>
      <c r="M26" s="21">
        <f t="shared" si="14"/>
        <v>0</v>
      </c>
      <c r="N26" s="20">
        <f t="shared" si="14"/>
        <v>0</v>
      </c>
      <c r="O26" s="21">
        <f t="shared" si="14"/>
        <v>0</v>
      </c>
      <c r="P26" s="20">
        <f>SUM(D26:O26)</f>
        <v>-8552.8602977331029</v>
      </c>
      <c r="R26" s="2" t="str">
        <f t="shared" si="2"/>
        <v xml:space="preserve">         Revenue Excess (Shortfall)</v>
      </c>
      <c r="V26" s="21">
        <f t="shared" ref="V26" si="15">V24*V25</f>
        <v>147424.64093180309</v>
      </c>
    </row>
    <row r="27" spans="1:22" s="2" customFormat="1" ht="13.5" thickBot="1">
      <c r="A27" s="2" t="s">
        <v>99</v>
      </c>
      <c r="B27" s="92" t="s">
        <v>31</v>
      </c>
      <c r="C27" s="1"/>
      <c r="D27" s="24">
        <v>0.45</v>
      </c>
      <c r="E27" s="24">
        <v>0.45</v>
      </c>
      <c r="F27" s="24">
        <v>0.45</v>
      </c>
      <c r="G27" s="24">
        <v>0.45</v>
      </c>
      <c r="H27" s="24">
        <v>0.45</v>
      </c>
      <c r="I27" s="24">
        <v>0.45</v>
      </c>
      <c r="J27" s="119">
        <v>0.45</v>
      </c>
      <c r="K27" s="24">
        <v>0.45</v>
      </c>
      <c r="L27" s="24">
        <v>0.45</v>
      </c>
      <c r="M27" s="24">
        <v>0.45</v>
      </c>
      <c r="N27" s="24">
        <v>0.45</v>
      </c>
      <c r="O27" s="24">
        <v>0.45</v>
      </c>
      <c r="P27" s="20"/>
      <c r="R27" s="2" t="str">
        <f t="shared" si="2"/>
        <v xml:space="preserve"> </v>
      </c>
      <c r="S27" s="92" t="str">
        <f t="shared" si="2"/>
        <v>45% Limitation</v>
      </c>
      <c r="V27" s="94">
        <f>L27</f>
        <v>0.45</v>
      </c>
    </row>
    <row r="28" spans="1:22" ht="15.75" thickBot="1">
      <c r="A28" s="102" t="s">
        <v>32</v>
      </c>
      <c r="B28" s="101"/>
      <c r="C28" s="101"/>
      <c r="D28" s="100">
        <f t="shared" ref="D28:O28" si="16">ROUND(D26*D27,0)</f>
        <v>10316</v>
      </c>
      <c r="E28" s="100">
        <f t="shared" si="16"/>
        <v>-17015</v>
      </c>
      <c r="F28" s="100">
        <f t="shared" si="16"/>
        <v>-26942</v>
      </c>
      <c r="G28" s="100">
        <f t="shared" si="16"/>
        <v>-62578</v>
      </c>
      <c r="H28" s="100">
        <f t="shared" si="16"/>
        <v>183785</v>
      </c>
      <c r="I28" s="100">
        <f t="shared" si="16"/>
        <v>-67714</v>
      </c>
      <c r="J28" s="117">
        <f t="shared" si="16"/>
        <v>-104578</v>
      </c>
      <c r="K28" s="100">
        <f t="shared" si="16"/>
        <v>14535</v>
      </c>
      <c r="L28" s="100">
        <f t="shared" si="16"/>
        <v>66341</v>
      </c>
      <c r="M28" s="100">
        <f t="shared" si="16"/>
        <v>0</v>
      </c>
      <c r="N28" s="100">
        <f t="shared" si="16"/>
        <v>0</v>
      </c>
      <c r="O28" s="100">
        <f t="shared" si="16"/>
        <v>0</v>
      </c>
      <c r="P28" s="100">
        <f>SUM(D28:O28)</f>
        <v>-3850</v>
      </c>
      <c r="R28" s="102" t="str">
        <f t="shared" si="2"/>
        <v xml:space="preserve">Deferred Revenue Account Entry </v>
      </c>
      <c r="S28" s="2"/>
      <c r="T28" s="103" t="str">
        <f>B29</f>
        <v>407328 or (407428)</v>
      </c>
      <c r="V28" s="107">
        <f t="shared" ref="V28" si="17">ROUND(V26*V27,0)</f>
        <v>66341</v>
      </c>
    </row>
    <row r="29" spans="1:22" ht="15">
      <c r="A29" s="101" t="s">
        <v>99</v>
      </c>
      <c r="B29" s="103" t="s">
        <v>33</v>
      </c>
      <c r="C29" s="101"/>
      <c r="D29"/>
      <c r="E29" s="8"/>
      <c r="F29" s="8"/>
      <c r="G29" s="8"/>
      <c r="H29" s="25"/>
      <c r="I29" s="25"/>
      <c r="J29" s="116"/>
      <c r="K29" s="8"/>
      <c r="L29" s="8"/>
      <c r="M29" s="8"/>
      <c r="N29" s="8"/>
      <c r="O29" s="8"/>
      <c r="P29" s="13"/>
      <c r="R29" s="2" t="str">
        <f t="shared" si="2"/>
        <v xml:space="preserve"> </v>
      </c>
      <c r="T29" s="2"/>
      <c r="V29" s="22"/>
    </row>
    <row r="30" spans="1:22" ht="15">
      <c r="A30" s="85" t="s">
        <v>99</v>
      </c>
      <c r="B30" s="2"/>
      <c r="C30"/>
      <c r="D30"/>
      <c r="E30" s="8"/>
      <c r="F30" s="8"/>
      <c r="G30" s="8"/>
      <c r="H30" s="25"/>
      <c r="I30" s="25"/>
      <c r="J30" s="25"/>
      <c r="K30" s="8"/>
      <c r="L30" s="8"/>
      <c r="M30" s="104"/>
      <c r="N30" s="100"/>
      <c r="O30" s="100"/>
      <c r="P30" s="13"/>
      <c r="R30" s="2" t="s">
        <v>103</v>
      </c>
      <c r="V30" s="26">
        <f>$P$28</f>
        <v>-3850</v>
      </c>
    </row>
    <row r="31" spans="1:22" ht="15">
      <c r="A31" s="2" t="s">
        <v>99</v>
      </c>
      <c r="B31" s="2"/>
      <c r="C31"/>
      <c r="D31" s="22"/>
      <c r="E31" s="8"/>
      <c r="F31" s="8"/>
      <c r="G31" s="8"/>
      <c r="H31" s="25"/>
      <c r="I31" s="25"/>
      <c r="J31" s="22"/>
      <c r="K31" s="8"/>
      <c r="L31" s="8"/>
      <c r="M31" s="104"/>
      <c r="N31" s="100"/>
      <c r="O31" s="100"/>
      <c r="P31" s="22"/>
    </row>
    <row r="32" spans="1:22">
      <c r="A32" s="2" t="s">
        <v>99</v>
      </c>
      <c r="B32" s="2"/>
      <c r="C32"/>
      <c r="E32" s="26"/>
      <c r="F32" s="8"/>
      <c r="G32" s="8"/>
      <c r="H32" s="8"/>
      <c r="I32" s="25"/>
      <c r="J32" s="27"/>
      <c r="K32" s="8"/>
      <c r="L32" s="8"/>
      <c r="M32" s="104"/>
      <c r="N32" s="8"/>
      <c r="O32"/>
      <c r="P32" s="13"/>
      <c r="R32" s="172" t="str">
        <f>A33</f>
        <v xml:space="preserve">(1) Per monthly reports - current month usage for new services opened since that month of the test year. </v>
      </c>
      <c r="S32" s="172"/>
      <c r="T32" s="172"/>
      <c r="U32" s="172"/>
      <c r="V32" s="172"/>
    </row>
    <row r="33" spans="1:25">
      <c r="A33" s="14" t="s">
        <v>72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13"/>
      <c r="R33" s="172"/>
      <c r="S33" s="172"/>
      <c r="T33" s="172"/>
      <c r="U33" s="172"/>
      <c r="V33" s="172"/>
    </row>
    <row r="34" spans="1:25" ht="27" customHeight="1">
      <c r="A34" s="173" t="s">
        <v>73</v>
      </c>
      <c r="B34" s="173"/>
      <c r="C34" s="173"/>
      <c r="D34" s="173"/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/>
      <c r="P34" s="173"/>
      <c r="R34" s="171" t="str">
        <f>A34</f>
        <v xml:space="preserve">(2)  The schedule shifting adjustment adds back test year usage of customers that have shifted away from Schedule 101 and deducts the current month usage of customers that were on a different schedule during the test year and have shifted to Schedule 101. </v>
      </c>
      <c r="S34" s="171"/>
      <c r="T34" s="171"/>
      <c r="U34" s="171"/>
      <c r="V34" s="171"/>
      <c r="W34" s="93"/>
      <c r="X34" s="93"/>
      <c r="Y34" s="93"/>
    </row>
    <row r="35" spans="1:25" ht="14.25" customHeight="1"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13"/>
      <c r="R35" s="171"/>
      <c r="S35" s="171"/>
      <c r="T35" s="171"/>
      <c r="U35" s="171"/>
      <c r="V35" s="171"/>
      <c r="W35" s="93"/>
      <c r="X35" s="93"/>
      <c r="Y35" s="93"/>
    </row>
    <row r="36" spans="1:25" ht="11.25" customHeight="1">
      <c r="A36"/>
      <c r="B36"/>
      <c r="C36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/>
      <c r="R36" s="171"/>
      <c r="S36" s="171"/>
      <c r="T36" s="171"/>
      <c r="U36" s="171"/>
      <c r="V36" s="171"/>
    </row>
    <row r="37" spans="1:25" ht="12.75" customHeight="1">
      <c r="A37" s="14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13"/>
      <c r="R37" s="99"/>
      <c r="S37" s="99"/>
      <c r="T37" s="99"/>
      <c r="U37" s="99"/>
      <c r="V37" s="99"/>
    </row>
    <row r="38" spans="1:25" s="84" customFormat="1" hidden="1" outlineLevel="1"/>
    <row r="39" spans="1:25" hidden="1" outlineLevel="1">
      <c r="A39" s="14" t="s">
        <v>108</v>
      </c>
      <c r="R39" s="2" t="str">
        <f>A39</f>
        <v>2009 Test Year Factors,  2011 -2012 Actual Weather and Unbilled</v>
      </c>
    </row>
    <row r="40" spans="1:25" ht="12.75" hidden="1" customHeight="1" outlineLevel="1">
      <c r="A40" s="32" t="s">
        <v>109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2" t="str">
        <f t="shared" ref="R40:R43" si="18">A40</f>
        <v>12 Months Ended December 2009 Test Year Monthly Data</v>
      </c>
    </row>
    <row r="41" spans="1:25" hidden="1" outlineLevel="1">
      <c r="A41" s="33" t="s">
        <v>99</v>
      </c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R41" s="1" t="str">
        <f t="shared" si="18"/>
        <v xml:space="preserve"> </v>
      </c>
    </row>
    <row r="42" spans="1:25" hidden="1" outlineLevel="1">
      <c r="A42" s="34" t="s">
        <v>34</v>
      </c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R42" s="7" t="str">
        <f t="shared" si="18"/>
        <v>Weather Normalization</v>
      </c>
    </row>
    <row r="43" spans="1:25" hidden="1" outlineLevel="1">
      <c r="A43" s="33" t="s">
        <v>99</v>
      </c>
      <c r="B43" s="33"/>
      <c r="C43" s="33"/>
      <c r="D43" s="126">
        <v>40909</v>
      </c>
      <c r="E43" s="126">
        <v>40940</v>
      </c>
      <c r="F43" s="126">
        <v>40969</v>
      </c>
      <c r="G43" s="126">
        <v>41000</v>
      </c>
      <c r="H43" s="126">
        <v>41030</v>
      </c>
      <c r="I43" s="126">
        <v>41061</v>
      </c>
      <c r="J43" s="56">
        <v>40725</v>
      </c>
      <c r="K43" s="56">
        <v>40756</v>
      </c>
      <c r="L43" s="56">
        <v>40787</v>
      </c>
      <c r="M43" s="56">
        <v>40817</v>
      </c>
      <c r="N43" s="56">
        <v>40848</v>
      </c>
      <c r="O43" s="56">
        <v>40878</v>
      </c>
      <c r="P43" s="57" t="s">
        <v>17</v>
      </c>
      <c r="R43" s="1" t="str">
        <f t="shared" si="18"/>
        <v xml:space="preserve"> </v>
      </c>
      <c r="V43" s="30">
        <f>O43</f>
        <v>40878</v>
      </c>
    </row>
    <row r="44" spans="1:25" hidden="1" outlineLevel="1">
      <c r="A44" s="58" t="s">
        <v>86</v>
      </c>
      <c r="B44" s="33"/>
      <c r="C44" s="33"/>
      <c r="D44" s="127">
        <v>1120</v>
      </c>
      <c r="E44" s="127">
        <v>913</v>
      </c>
      <c r="F44" s="127">
        <v>776</v>
      </c>
      <c r="G44" s="127">
        <v>542</v>
      </c>
      <c r="H44" s="127">
        <v>323</v>
      </c>
      <c r="I44" s="127">
        <v>143</v>
      </c>
      <c r="J44" s="59">
        <v>35</v>
      </c>
      <c r="K44" s="59">
        <v>34</v>
      </c>
      <c r="L44" s="59">
        <v>185</v>
      </c>
      <c r="M44" s="59">
        <v>540</v>
      </c>
      <c r="N44" s="59">
        <v>889</v>
      </c>
      <c r="O44" s="59">
        <v>1157</v>
      </c>
      <c r="P44" s="59">
        <f>SUM(D44:O44)</f>
        <v>6657</v>
      </c>
      <c r="R44" s="1" t="s">
        <v>86</v>
      </c>
      <c r="V44" s="13">
        <f>O44</f>
        <v>1157</v>
      </c>
    </row>
    <row r="45" spans="1:25" hidden="1" outlineLevel="1">
      <c r="A45" s="33" t="s">
        <v>35</v>
      </c>
      <c r="B45" s="33"/>
      <c r="C45" s="33"/>
      <c r="D45" s="127">
        <v>1120</v>
      </c>
      <c r="E45" s="127">
        <v>913</v>
      </c>
      <c r="F45" s="127">
        <v>776</v>
      </c>
      <c r="G45" s="127">
        <v>542</v>
      </c>
      <c r="H45" s="127">
        <v>323</v>
      </c>
      <c r="I45" s="127">
        <v>143</v>
      </c>
      <c r="J45" s="106">
        <v>40</v>
      </c>
      <c r="K45" s="106">
        <v>8</v>
      </c>
      <c r="L45" s="106">
        <v>99</v>
      </c>
      <c r="M45" s="106">
        <v>516</v>
      </c>
      <c r="N45" s="106">
        <v>890</v>
      </c>
      <c r="O45" s="106">
        <v>1118</v>
      </c>
      <c r="P45" s="59">
        <f>SUM(D45:O45)</f>
        <v>6488</v>
      </c>
      <c r="R45" s="1" t="s">
        <v>35</v>
      </c>
      <c r="V45" s="13">
        <f>O45</f>
        <v>1118</v>
      </c>
    </row>
    <row r="46" spans="1:25" hidden="1" outlineLevel="1">
      <c r="A46" s="32" t="s">
        <v>87</v>
      </c>
      <c r="B46" s="33"/>
      <c r="C46" s="33"/>
      <c r="D46" s="128">
        <f>D44-D45</f>
        <v>0</v>
      </c>
      <c r="E46" s="128">
        <f>E44-E45</f>
        <v>0</v>
      </c>
      <c r="F46" s="128">
        <f>F44-F45</f>
        <v>0</v>
      </c>
      <c r="G46" s="128">
        <f>G44-G45</f>
        <v>0</v>
      </c>
      <c r="H46" s="128">
        <f t="shared" ref="H46:O46" si="19">H44-H45</f>
        <v>0</v>
      </c>
      <c r="I46" s="128">
        <f t="shared" si="19"/>
        <v>0</v>
      </c>
      <c r="J46" s="60">
        <f t="shared" si="19"/>
        <v>-5</v>
      </c>
      <c r="K46" s="60">
        <f t="shared" si="19"/>
        <v>26</v>
      </c>
      <c r="L46" s="60">
        <f t="shared" si="19"/>
        <v>86</v>
      </c>
      <c r="M46" s="60">
        <f t="shared" si="19"/>
        <v>24</v>
      </c>
      <c r="N46" s="60">
        <f t="shared" si="19"/>
        <v>-1</v>
      </c>
      <c r="O46" s="60">
        <f t="shared" si="19"/>
        <v>39</v>
      </c>
      <c r="P46" s="60">
        <f>SUM(D46:O46)</f>
        <v>169</v>
      </c>
      <c r="R46" s="2" t="s">
        <v>100</v>
      </c>
      <c r="V46" s="15">
        <f>V44-V45</f>
        <v>39</v>
      </c>
    </row>
    <row r="47" spans="1:25" hidden="1" outlineLevel="1">
      <c r="A47" s="32" t="s">
        <v>99</v>
      </c>
      <c r="B47" s="57" t="s">
        <v>99</v>
      </c>
      <c r="C47" s="35" t="s">
        <v>36</v>
      </c>
      <c r="D47" s="129"/>
      <c r="E47" s="129"/>
      <c r="F47" s="129"/>
      <c r="G47" s="129"/>
      <c r="H47" s="129"/>
      <c r="I47" s="129"/>
      <c r="J47" s="33"/>
      <c r="K47" s="33"/>
      <c r="L47" s="33"/>
      <c r="M47" s="33"/>
      <c r="N47" s="33"/>
      <c r="O47" s="33"/>
      <c r="P47" s="33"/>
      <c r="R47" s="1" t="s">
        <v>99</v>
      </c>
      <c r="S47" s="23" t="s">
        <v>36</v>
      </c>
      <c r="T47" s="23"/>
    </row>
    <row r="48" spans="1:25" hidden="1" outlineLevel="1">
      <c r="A48" s="33" t="s">
        <v>37</v>
      </c>
      <c r="B48" s="33"/>
      <c r="C48" s="57" t="s">
        <v>88</v>
      </c>
      <c r="D48" s="130">
        <v>0.1002</v>
      </c>
      <c r="E48" s="130">
        <v>0.1002</v>
      </c>
      <c r="F48" s="130">
        <v>0.1002</v>
      </c>
      <c r="G48" s="130">
        <v>8.77E-2</v>
      </c>
      <c r="H48" s="130">
        <v>8.77E-2</v>
      </c>
      <c r="I48" s="130">
        <v>8.77E-2</v>
      </c>
      <c r="J48" s="62">
        <v>0</v>
      </c>
      <c r="K48" s="62">
        <v>0</v>
      </c>
      <c r="L48" s="62">
        <v>0</v>
      </c>
      <c r="M48" s="62">
        <v>8.77E-2</v>
      </c>
      <c r="N48" s="62">
        <v>8.77E-2</v>
      </c>
      <c r="O48" s="62">
        <v>0.1002</v>
      </c>
      <c r="P48" s="33"/>
      <c r="R48" s="1" t="s">
        <v>37</v>
      </c>
      <c r="S48" s="95" t="s">
        <v>101</v>
      </c>
      <c r="T48" s="95"/>
      <c r="V48" s="96">
        <f>O48</f>
        <v>0.1002</v>
      </c>
    </row>
    <row r="49" spans="1:22" hidden="1" outlineLevel="1">
      <c r="A49" s="33" t="s">
        <v>38</v>
      </c>
      <c r="B49" s="33"/>
      <c r="C49" s="57" t="s">
        <v>88</v>
      </c>
      <c r="D49" s="130">
        <v>0.2467</v>
      </c>
      <c r="E49" s="130">
        <v>0.2467</v>
      </c>
      <c r="F49" s="130">
        <v>0.2467</v>
      </c>
      <c r="G49" s="130">
        <v>0.16700000000000001</v>
      </c>
      <c r="H49" s="130">
        <v>0.16700000000000001</v>
      </c>
      <c r="I49" s="130">
        <v>0.16700000000000001</v>
      </c>
      <c r="J49" s="62">
        <v>0</v>
      </c>
      <c r="K49" s="62">
        <v>0</v>
      </c>
      <c r="L49" s="62">
        <v>0</v>
      </c>
      <c r="M49" s="62">
        <v>0.16700000000000001</v>
      </c>
      <c r="N49" s="62">
        <v>0.16700000000000001</v>
      </c>
      <c r="O49" s="62">
        <v>0.2467</v>
      </c>
      <c r="P49" s="33"/>
      <c r="R49" s="1" t="s">
        <v>38</v>
      </c>
      <c r="S49" s="95" t="s">
        <v>101</v>
      </c>
      <c r="T49" s="95"/>
      <c r="V49" s="96">
        <f>O49</f>
        <v>0.2467</v>
      </c>
    </row>
    <row r="50" spans="1:22" hidden="1" outlineLevel="1">
      <c r="A50" s="33" t="s">
        <v>39</v>
      </c>
      <c r="B50" s="33"/>
      <c r="C50" s="57" t="s">
        <v>88</v>
      </c>
      <c r="D50" s="130">
        <v>0.42659999999999998</v>
      </c>
      <c r="E50" s="130">
        <v>0.42659999999999998</v>
      </c>
      <c r="F50" s="130">
        <v>0.42659999999999998</v>
      </c>
      <c r="G50" s="130">
        <v>0.29609999999999997</v>
      </c>
      <c r="H50" s="130">
        <v>0.29609999999999997</v>
      </c>
      <c r="I50" s="130">
        <v>0.29609999999999997</v>
      </c>
      <c r="J50" s="62">
        <v>0</v>
      </c>
      <c r="K50" s="62">
        <v>0</v>
      </c>
      <c r="L50" s="62">
        <v>0</v>
      </c>
      <c r="M50" s="62">
        <v>0.29609999999999997</v>
      </c>
      <c r="N50" s="62">
        <v>0.29609999999999997</v>
      </c>
      <c r="O50" s="62">
        <v>0.42659999999999998</v>
      </c>
      <c r="P50" s="33"/>
      <c r="R50" s="1" t="s">
        <v>39</v>
      </c>
      <c r="S50" s="95" t="s">
        <v>101</v>
      </c>
      <c r="T50" s="95"/>
      <c r="V50" s="96">
        <f>O50</f>
        <v>0.42659999999999998</v>
      </c>
    </row>
    <row r="51" spans="1:22" hidden="1" outlineLevel="1">
      <c r="A51" s="33" t="s">
        <v>99</v>
      </c>
      <c r="B51" s="63"/>
      <c r="C51" s="33"/>
      <c r="D51" s="129"/>
      <c r="E51" s="129"/>
      <c r="F51" s="129"/>
      <c r="G51" s="129"/>
      <c r="H51" s="129"/>
      <c r="I51" s="129"/>
      <c r="J51" s="33"/>
      <c r="K51" s="33"/>
      <c r="L51" s="33"/>
      <c r="M51" s="33"/>
      <c r="N51" s="33"/>
      <c r="O51" s="33"/>
      <c r="P51" s="33"/>
      <c r="R51" s="1" t="s">
        <v>99</v>
      </c>
    </row>
    <row r="52" spans="1:22" hidden="1" outlineLevel="1">
      <c r="A52" s="34" t="s">
        <v>40</v>
      </c>
      <c r="B52" s="63"/>
      <c r="C52" s="63"/>
      <c r="D52" s="129"/>
      <c r="E52" s="129"/>
      <c r="F52" s="129"/>
      <c r="G52" s="129"/>
      <c r="H52" s="129"/>
      <c r="I52" s="129"/>
      <c r="J52" s="33"/>
      <c r="K52" s="33"/>
      <c r="L52" s="33"/>
      <c r="M52" s="33"/>
      <c r="N52" s="33"/>
      <c r="O52" s="33"/>
      <c r="P52" s="33"/>
      <c r="R52" s="7" t="s">
        <v>40</v>
      </c>
    </row>
    <row r="53" spans="1:22" hidden="1" outlineLevel="1">
      <c r="A53" s="33" t="s">
        <v>37</v>
      </c>
      <c r="B53" s="33"/>
      <c r="C53" s="33"/>
      <c r="D53" s="131">
        <f>ROUND(D$46*D48*D60,0)</f>
        <v>0</v>
      </c>
      <c r="E53" s="131">
        <f t="shared" ref="E53:O53" si="20">ROUND(E$46*E48*E60,0)</f>
        <v>0</v>
      </c>
      <c r="F53" s="131">
        <f>ROUND(F$46*F48*F60,0)</f>
        <v>0</v>
      </c>
      <c r="G53" s="131">
        <f t="shared" si="20"/>
        <v>0</v>
      </c>
      <c r="H53" s="131">
        <f t="shared" si="20"/>
        <v>0</v>
      </c>
      <c r="I53" s="131">
        <f t="shared" si="20"/>
        <v>0</v>
      </c>
      <c r="J53" s="38">
        <f t="shared" si="20"/>
        <v>0</v>
      </c>
      <c r="K53" s="38">
        <f t="shared" si="20"/>
        <v>0</v>
      </c>
      <c r="L53" s="38">
        <f t="shared" si="20"/>
        <v>0</v>
      </c>
      <c r="M53" s="38">
        <f t="shared" si="20"/>
        <v>277223</v>
      </c>
      <c r="N53" s="38">
        <f t="shared" si="20"/>
        <v>-11589</v>
      </c>
      <c r="O53" s="38">
        <f t="shared" si="20"/>
        <v>517428</v>
      </c>
      <c r="P53" s="38">
        <f>SUM(D53:O53)</f>
        <v>783062</v>
      </c>
      <c r="R53" s="1" t="s">
        <v>37</v>
      </c>
      <c r="V53" s="13">
        <f>O53</f>
        <v>517428</v>
      </c>
    </row>
    <row r="54" spans="1:22" hidden="1" outlineLevel="1">
      <c r="A54" s="33" t="s">
        <v>38</v>
      </c>
      <c r="B54" s="33"/>
      <c r="C54" s="33"/>
      <c r="D54" s="131">
        <f t="shared" ref="D54:O55" si="21">ROUND(D$46*D49*D61,0)</f>
        <v>0</v>
      </c>
      <c r="E54" s="131">
        <f t="shared" si="21"/>
        <v>0</v>
      </c>
      <c r="F54" s="131">
        <f t="shared" si="21"/>
        <v>0</v>
      </c>
      <c r="G54" s="131">
        <f t="shared" si="21"/>
        <v>0</v>
      </c>
      <c r="H54" s="131">
        <f t="shared" si="21"/>
        <v>0</v>
      </c>
      <c r="I54" s="131">
        <f t="shared" si="21"/>
        <v>0</v>
      </c>
      <c r="J54" s="38">
        <f t="shared" si="21"/>
        <v>0</v>
      </c>
      <c r="K54" s="38">
        <f t="shared" si="21"/>
        <v>0</v>
      </c>
      <c r="L54" s="38">
        <f t="shared" si="21"/>
        <v>0</v>
      </c>
      <c r="M54" s="38">
        <f t="shared" si="21"/>
        <v>47326</v>
      </c>
      <c r="N54" s="38">
        <f t="shared" si="21"/>
        <v>-1982</v>
      </c>
      <c r="O54" s="38">
        <f t="shared" si="21"/>
        <v>113935</v>
      </c>
      <c r="P54" s="38">
        <f>SUM(D54:O54)</f>
        <v>159279</v>
      </c>
      <c r="R54" s="1" t="s">
        <v>38</v>
      </c>
      <c r="V54" s="13">
        <f>O54</f>
        <v>113935</v>
      </c>
    </row>
    <row r="55" spans="1:22" hidden="1" outlineLevel="1">
      <c r="A55" s="33" t="s">
        <v>39</v>
      </c>
      <c r="B55" s="33"/>
      <c r="C55" s="33"/>
      <c r="D55" s="131">
        <f t="shared" si="21"/>
        <v>0</v>
      </c>
      <c r="E55" s="131">
        <f t="shared" si="21"/>
        <v>0</v>
      </c>
      <c r="F55" s="131">
        <f t="shared" si="21"/>
        <v>0</v>
      </c>
      <c r="G55" s="131">
        <f t="shared" si="21"/>
        <v>0</v>
      </c>
      <c r="H55" s="131">
        <f t="shared" si="21"/>
        <v>0</v>
      </c>
      <c r="I55" s="131">
        <f t="shared" si="21"/>
        <v>0</v>
      </c>
      <c r="J55" s="38">
        <f t="shared" si="21"/>
        <v>0</v>
      </c>
      <c r="K55" s="38">
        <f t="shared" si="21"/>
        <v>0</v>
      </c>
      <c r="L55" s="38">
        <f t="shared" si="21"/>
        <v>0</v>
      </c>
      <c r="M55" s="38">
        <f t="shared" si="21"/>
        <v>611</v>
      </c>
      <c r="N55" s="38">
        <f t="shared" si="21"/>
        <v>-25</v>
      </c>
      <c r="O55" s="38">
        <f t="shared" si="21"/>
        <v>1431</v>
      </c>
      <c r="P55" s="38">
        <f>SUM(D55:O55)</f>
        <v>2017</v>
      </c>
      <c r="R55" s="1" t="s">
        <v>39</v>
      </c>
      <c r="V55" s="13">
        <f>O55</f>
        <v>1431</v>
      </c>
    </row>
    <row r="56" spans="1:22" hidden="1" outlineLevel="1">
      <c r="A56" s="33" t="s">
        <v>41</v>
      </c>
      <c r="B56" s="33"/>
      <c r="C56" s="33"/>
      <c r="D56" s="132">
        <f>SUM(D53:D55)</f>
        <v>0</v>
      </c>
      <c r="E56" s="132">
        <f>SUM(E53:E55)</f>
        <v>0</v>
      </c>
      <c r="F56" s="132">
        <f>SUM(F53:F55)</f>
        <v>0</v>
      </c>
      <c r="G56" s="132">
        <f t="shared" ref="G56:P56" si="22">SUM(G53:G55)</f>
        <v>0</v>
      </c>
      <c r="H56" s="132">
        <f t="shared" si="22"/>
        <v>0</v>
      </c>
      <c r="I56" s="132">
        <f t="shared" si="22"/>
        <v>0</v>
      </c>
      <c r="J56" s="64">
        <f t="shared" si="22"/>
        <v>0</v>
      </c>
      <c r="K56" s="64">
        <f t="shared" si="22"/>
        <v>0</v>
      </c>
      <c r="L56" s="64">
        <f t="shared" si="22"/>
        <v>0</v>
      </c>
      <c r="M56" s="64">
        <f t="shared" si="22"/>
        <v>325160</v>
      </c>
      <c r="N56" s="64">
        <f t="shared" si="22"/>
        <v>-13596</v>
      </c>
      <c r="O56" s="64">
        <f t="shared" si="22"/>
        <v>632794</v>
      </c>
      <c r="P56" s="64">
        <f t="shared" si="22"/>
        <v>944358</v>
      </c>
      <c r="R56" s="2" t="s">
        <v>102</v>
      </c>
      <c r="S56" s="97"/>
      <c r="T56" s="2"/>
      <c r="U56" s="2"/>
      <c r="V56" s="98">
        <f>SUM(V53:V55)</f>
        <v>632794</v>
      </c>
    </row>
    <row r="57" spans="1:22" hidden="1" outlineLevel="1">
      <c r="A57" s="33" t="s">
        <v>99</v>
      </c>
      <c r="B57" s="33"/>
      <c r="C57" s="33"/>
      <c r="D57" s="133"/>
      <c r="E57" s="133"/>
      <c r="F57" s="133"/>
      <c r="G57" s="133"/>
      <c r="H57" s="133"/>
      <c r="I57" s="133"/>
      <c r="J57" s="65"/>
      <c r="K57" s="65"/>
      <c r="L57" s="65"/>
      <c r="M57" s="65"/>
      <c r="N57" s="65"/>
      <c r="O57" s="65"/>
      <c r="P57" s="65"/>
      <c r="R57" s="1" t="s">
        <v>99</v>
      </c>
    </row>
    <row r="58" spans="1:22" hidden="1" outlineLevel="1">
      <c r="A58" s="32" t="s">
        <v>105</v>
      </c>
      <c r="B58" s="33"/>
      <c r="C58" s="33"/>
      <c r="D58" s="129"/>
      <c r="E58" s="129"/>
      <c r="F58" s="129"/>
      <c r="G58" s="129"/>
      <c r="H58" s="129"/>
      <c r="I58" s="129"/>
      <c r="J58" s="33"/>
      <c r="K58" s="33"/>
      <c r="L58" s="33"/>
      <c r="M58" s="33"/>
      <c r="N58" s="33"/>
      <c r="O58" s="33"/>
      <c r="P58" s="33"/>
      <c r="R58" s="32" t="s">
        <v>105</v>
      </c>
      <c r="V58" s="85"/>
    </row>
    <row r="59" spans="1:22" hidden="1" outlineLevel="1">
      <c r="A59" s="32" t="s">
        <v>99</v>
      </c>
      <c r="B59" s="33" t="s">
        <v>45</v>
      </c>
      <c r="C59" s="66"/>
      <c r="D59" s="120">
        <v>39814</v>
      </c>
      <c r="E59" s="120">
        <v>39845</v>
      </c>
      <c r="F59" s="120">
        <v>39873</v>
      </c>
      <c r="G59" s="120">
        <v>39904</v>
      </c>
      <c r="H59" s="120">
        <v>39934</v>
      </c>
      <c r="I59" s="120">
        <v>39965</v>
      </c>
      <c r="J59" s="66">
        <v>39995</v>
      </c>
      <c r="K59" s="66">
        <v>40026</v>
      </c>
      <c r="L59" s="66">
        <v>40057</v>
      </c>
      <c r="M59" s="66">
        <v>40087</v>
      </c>
      <c r="N59" s="66">
        <v>40118</v>
      </c>
      <c r="O59" s="66">
        <v>40148</v>
      </c>
      <c r="P59" s="67" t="s">
        <v>56</v>
      </c>
      <c r="R59" s="1" t="s">
        <v>99</v>
      </c>
      <c r="S59" s="23" t="s">
        <v>45</v>
      </c>
      <c r="V59" s="30">
        <f>O59</f>
        <v>40148</v>
      </c>
    </row>
    <row r="60" spans="1:22" hidden="1" outlineLevel="1">
      <c r="A60" s="33" t="s">
        <v>46</v>
      </c>
      <c r="B60" s="68" t="s">
        <v>47</v>
      </c>
      <c r="C60" s="69" t="s">
        <v>89</v>
      </c>
      <c r="D60" s="131">
        <v>131823</v>
      </c>
      <c r="E60" s="131">
        <v>131816</v>
      </c>
      <c r="F60" s="131">
        <v>131750</v>
      </c>
      <c r="G60" s="131">
        <v>131579</v>
      </c>
      <c r="H60" s="131">
        <v>131420</v>
      </c>
      <c r="I60" s="131">
        <v>131217</v>
      </c>
      <c r="J60" s="38">
        <v>131144</v>
      </c>
      <c r="K60" s="38">
        <v>131208</v>
      </c>
      <c r="L60" s="38">
        <v>131483</v>
      </c>
      <c r="M60" s="38">
        <v>131710</v>
      </c>
      <c r="N60" s="38">
        <v>132145</v>
      </c>
      <c r="O60" s="38">
        <v>132409</v>
      </c>
      <c r="P60" s="38">
        <f>SUM(D60:O60)</f>
        <v>1579704</v>
      </c>
      <c r="R60" s="1" t="s">
        <v>46</v>
      </c>
      <c r="S60" s="23" t="s">
        <v>47</v>
      </c>
      <c r="V60" s="13">
        <f>O60</f>
        <v>132409</v>
      </c>
    </row>
    <row r="61" spans="1:22" hidden="1" outlineLevel="1">
      <c r="A61" s="33" t="s">
        <v>48</v>
      </c>
      <c r="B61" s="68" t="s">
        <v>49</v>
      </c>
      <c r="C61" s="69" t="s">
        <v>89</v>
      </c>
      <c r="D61" s="131">
        <v>11811</v>
      </c>
      <c r="E61" s="131">
        <v>11804</v>
      </c>
      <c r="F61" s="131">
        <v>11787</v>
      </c>
      <c r="G61" s="131">
        <v>11774</v>
      </c>
      <c r="H61" s="131">
        <v>11768</v>
      </c>
      <c r="I61" s="131">
        <v>11773</v>
      </c>
      <c r="J61" s="38">
        <v>11757</v>
      </c>
      <c r="K61" s="38">
        <v>11776</v>
      </c>
      <c r="L61" s="38">
        <v>11805</v>
      </c>
      <c r="M61" s="38">
        <v>11808</v>
      </c>
      <c r="N61" s="38">
        <v>11866</v>
      </c>
      <c r="O61" s="38">
        <v>11842</v>
      </c>
      <c r="P61" s="38">
        <f>SUM(D61:O61)</f>
        <v>141571</v>
      </c>
      <c r="R61" s="1" t="s">
        <v>48</v>
      </c>
      <c r="S61" s="23" t="s">
        <v>49</v>
      </c>
      <c r="V61" s="13">
        <f>O61</f>
        <v>11842</v>
      </c>
    </row>
    <row r="62" spans="1:22" hidden="1" outlineLevel="1">
      <c r="A62" s="33" t="s">
        <v>50</v>
      </c>
      <c r="B62" s="68" t="s">
        <v>51</v>
      </c>
      <c r="C62" s="69" t="s">
        <v>89</v>
      </c>
      <c r="D62" s="131">
        <v>86</v>
      </c>
      <c r="E62" s="131">
        <v>88</v>
      </c>
      <c r="F62" s="131">
        <v>86</v>
      </c>
      <c r="G62" s="131">
        <v>83</v>
      </c>
      <c r="H62" s="131">
        <v>85</v>
      </c>
      <c r="I62" s="131">
        <v>85</v>
      </c>
      <c r="J62" s="38">
        <v>85</v>
      </c>
      <c r="K62" s="38">
        <v>86</v>
      </c>
      <c r="L62" s="38">
        <v>87</v>
      </c>
      <c r="M62" s="38">
        <v>86</v>
      </c>
      <c r="N62" s="38">
        <v>83</v>
      </c>
      <c r="O62" s="38">
        <v>86</v>
      </c>
      <c r="P62" s="38">
        <f>SUM(D62:O62)</f>
        <v>1026</v>
      </c>
      <c r="R62" s="1" t="s">
        <v>50</v>
      </c>
      <c r="S62" s="23" t="s">
        <v>51</v>
      </c>
      <c r="V62" s="13">
        <f>O62</f>
        <v>86</v>
      </c>
    </row>
    <row r="63" spans="1:22" hidden="1" outlineLevel="1">
      <c r="A63" s="33" t="s">
        <v>52</v>
      </c>
      <c r="B63" s="68" t="s">
        <v>53</v>
      </c>
      <c r="C63" s="69" t="s">
        <v>89</v>
      </c>
      <c r="D63" s="131">
        <v>27</v>
      </c>
      <c r="E63" s="131">
        <v>26</v>
      </c>
      <c r="F63" s="131">
        <v>26</v>
      </c>
      <c r="G63" s="131">
        <v>26</v>
      </c>
      <c r="H63" s="131">
        <v>26</v>
      </c>
      <c r="I63" s="131">
        <v>26</v>
      </c>
      <c r="J63" s="38">
        <v>26</v>
      </c>
      <c r="K63" s="38">
        <v>26</v>
      </c>
      <c r="L63" s="38">
        <v>26</v>
      </c>
      <c r="M63" s="38">
        <v>26</v>
      </c>
      <c r="N63" s="38">
        <v>26</v>
      </c>
      <c r="O63" s="38">
        <v>26</v>
      </c>
      <c r="P63" s="38">
        <f>SUM(D63:O63)</f>
        <v>313</v>
      </c>
      <c r="R63" s="1" t="s">
        <v>52</v>
      </c>
      <c r="S63" s="23" t="s">
        <v>53</v>
      </c>
      <c r="V63" s="13">
        <f>O63</f>
        <v>26</v>
      </c>
    </row>
    <row r="64" spans="1:22" hidden="1" outlineLevel="1">
      <c r="A64" s="33" t="s">
        <v>43</v>
      </c>
      <c r="B64" s="33"/>
      <c r="C64" s="69"/>
      <c r="D64" s="134">
        <f>SUM(D60:D63)</f>
        <v>143747</v>
      </c>
      <c r="E64" s="134">
        <f>SUM(E60:E63)</f>
        <v>143734</v>
      </c>
      <c r="F64" s="134">
        <f>SUM(F60:F63)</f>
        <v>143649</v>
      </c>
      <c r="G64" s="134">
        <f>SUM(G60:G63)</f>
        <v>143462</v>
      </c>
      <c r="H64" s="134">
        <f t="shared" ref="H64:P64" si="23">SUM(H60:H63)</f>
        <v>143299</v>
      </c>
      <c r="I64" s="134">
        <f t="shared" si="23"/>
        <v>143101</v>
      </c>
      <c r="J64" s="41">
        <f t="shared" si="23"/>
        <v>143012</v>
      </c>
      <c r="K64" s="41">
        <f t="shared" si="23"/>
        <v>143096</v>
      </c>
      <c r="L64" s="41">
        <f t="shared" si="23"/>
        <v>143401</v>
      </c>
      <c r="M64" s="41">
        <f t="shared" si="23"/>
        <v>143630</v>
      </c>
      <c r="N64" s="41">
        <f t="shared" si="23"/>
        <v>144120</v>
      </c>
      <c r="O64" s="41">
        <f t="shared" si="23"/>
        <v>144363</v>
      </c>
      <c r="P64" s="41">
        <f t="shared" si="23"/>
        <v>1722614</v>
      </c>
      <c r="R64" s="1" t="s">
        <v>43</v>
      </c>
      <c r="V64" s="15">
        <f>SUM(V60:V63)</f>
        <v>144363</v>
      </c>
    </row>
    <row r="65" spans="1:22" hidden="1" outlineLevel="1">
      <c r="A65" s="33" t="s">
        <v>99</v>
      </c>
      <c r="B65" s="33"/>
      <c r="C65" s="33"/>
      <c r="D65" s="129"/>
      <c r="E65" s="129"/>
      <c r="F65" s="129"/>
      <c r="G65" s="129"/>
      <c r="H65" s="129"/>
      <c r="I65" s="129"/>
      <c r="J65" s="33"/>
      <c r="K65" s="33"/>
      <c r="L65" s="33"/>
      <c r="M65" s="33"/>
      <c r="N65" s="33"/>
      <c r="O65" s="33"/>
      <c r="P65" s="33"/>
      <c r="R65" s="1" t="s">
        <v>99</v>
      </c>
    </row>
    <row r="66" spans="1:22" hidden="1" outlineLevel="1">
      <c r="A66" s="34" t="s">
        <v>106</v>
      </c>
      <c r="B66" s="33"/>
      <c r="C66" s="33"/>
      <c r="D66" s="65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R66" s="7" t="s">
        <v>42</v>
      </c>
    </row>
    <row r="67" spans="1:22" hidden="1" outlineLevel="1">
      <c r="A67" s="70" t="s">
        <v>99</v>
      </c>
      <c r="B67" s="33"/>
      <c r="C67" s="66">
        <v>40695</v>
      </c>
      <c r="D67" s="66">
        <v>40725</v>
      </c>
      <c r="E67" s="66">
        <v>40756</v>
      </c>
      <c r="F67" s="66">
        <v>40787</v>
      </c>
      <c r="G67" s="66">
        <v>40817</v>
      </c>
      <c r="H67" s="66">
        <v>40848</v>
      </c>
      <c r="I67" s="66">
        <v>40878</v>
      </c>
      <c r="J67" s="120">
        <v>40909</v>
      </c>
      <c r="K67" s="120">
        <v>40940</v>
      </c>
      <c r="L67" s="120">
        <v>40969</v>
      </c>
      <c r="M67" s="120">
        <v>41000</v>
      </c>
      <c r="N67" s="120">
        <v>41030</v>
      </c>
      <c r="O67" s="120">
        <v>41061</v>
      </c>
      <c r="R67" s="1" t="s">
        <v>99</v>
      </c>
      <c r="U67" s="30">
        <f>H67</f>
        <v>40848</v>
      </c>
      <c r="V67" s="30">
        <f>I67</f>
        <v>40878</v>
      </c>
    </row>
    <row r="68" spans="1:22" hidden="1" outlineLevel="1">
      <c r="A68" s="71" t="s">
        <v>99</v>
      </c>
      <c r="B68" s="71"/>
      <c r="C68" s="72"/>
      <c r="D68" s="72"/>
      <c r="E68" s="72"/>
      <c r="F68" s="72"/>
      <c r="G68" s="72"/>
      <c r="H68" s="72"/>
      <c r="I68" s="73"/>
      <c r="J68" s="121"/>
      <c r="K68" s="121"/>
      <c r="L68" s="121"/>
      <c r="M68" s="121"/>
      <c r="N68" s="121"/>
      <c r="O68" s="121"/>
      <c r="R68" s="1" t="s">
        <v>99</v>
      </c>
      <c r="U68" s="90"/>
      <c r="V68" s="90"/>
    </row>
    <row r="69" spans="1:22" hidden="1" outlineLevel="1">
      <c r="A69" s="71" t="s">
        <v>95</v>
      </c>
      <c r="B69" s="71"/>
      <c r="C69" s="89">
        <v>2725410</v>
      </c>
      <c r="D69" s="89">
        <v>1968733</v>
      </c>
      <c r="E69" s="89">
        <v>1782575</v>
      </c>
      <c r="F69" s="89">
        <v>2045955</v>
      </c>
      <c r="G69" s="89">
        <v>5466092</v>
      </c>
      <c r="H69" s="89">
        <v>11177935</v>
      </c>
      <c r="I69" s="89">
        <v>13906881</v>
      </c>
      <c r="J69" s="122"/>
      <c r="K69" s="122"/>
      <c r="L69" s="122"/>
      <c r="M69" s="122"/>
      <c r="N69" s="122"/>
      <c r="O69" s="122"/>
      <c r="R69" s="1" t="s">
        <v>95</v>
      </c>
      <c r="U69" s="13">
        <f t="shared" ref="U69:V71" si="24">H69</f>
        <v>11177935</v>
      </c>
      <c r="V69" s="13">
        <f t="shared" si="24"/>
        <v>13906881</v>
      </c>
    </row>
    <row r="70" spans="1:22" hidden="1" outlineLevel="1">
      <c r="A70" s="85" t="s">
        <v>96</v>
      </c>
      <c r="C70" s="88">
        <v>145196</v>
      </c>
      <c r="D70" s="89">
        <v>145263</v>
      </c>
      <c r="E70" s="88">
        <v>145489</v>
      </c>
      <c r="F70" s="88">
        <v>145435</v>
      </c>
      <c r="G70" s="88">
        <v>145737</v>
      </c>
      <c r="H70" s="88">
        <v>146263</v>
      </c>
      <c r="I70" s="89">
        <v>146618</v>
      </c>
      <c r="J70" s="122">
        <v>1</v>
      </c>
      <c r="K70" s="122">
        <v>1</v>
      </c>
      <c r="L70" s="122">
        <v>1</v>
      </c>
      <c r="M70" s="122">
        <v>1</v>
      </c>
      <c r="N70" s="122">
        <v>1</v>
      </c>
      <c r="O70" s="122">
        <v>1</v>
      </c>
      <c r="R70" s="1" t="s">
        <v>96</v>
      </c>
      <c r="U70" s="13">
        <f t="shared" si="24"/>
        <v>146263</v>
      </c>
      <c r="V70" s="13">
        <f t="shared" si="24"/>
        <v>146618</v>
      </c>
    </row>
    <row r="71" spans="1:22" hidden="1" outlineLevel="1">
      <c r="A71" s="85" t="s">
        <v>97</v>
      </c>
      <c r="C71" s="86">
        <f t="shared" ref="C71:G71" si="25">C69/C70</f>
        <v>18.77055841758726</v>
      </c>
      <c r="D71" s="86">
        <f t="shared" si="25"/>
        <v>13.552886832848007</v>
      </c>
      <c r="E71" s="86">
        <f t="shared" si="25"/>
        <v>12.252300861233495</v>
      </c>
      <c r="F71" s="86">
        <f t="shared" si="25"/>
        <v>14.067830989789252</v>
      </c>
      <c r="G71" s="86">
        <f t="shared" si="25"/>
        <v>37.5065494692494</v>
      </c>
      <c r="H71" s="86">
        <f>H69/H70</f>
        <v>76.423531583517359</v>
      </c>
      <c r="I71" s="86">
        <f>I69/I70</f>
        <v>94.85111650684091</v>
      </c>
      <c r="J71" s="123">
        <f t="shared" ref="J71:M71" si="26">J69/J70</f>
        <v>0</v>
      </c>
      <c r="K71" s="123">
        <f t="shared" si="26"/>
        <v>0</v>
      </c>
      <c r="L71" s="123">
        <f t="shared" si="26"/>
        <v>0</v>
      </c>
      <c r="M71" s="123">
        <f t="shared" si="26"/>
        <v>0</v>
      </c>
      <c r="N71" s="123">
        <f t="shared" ref="N71" si="27">N69/N70</f>
        <v>0</v>
      </c>
      <c r="O71" s="123">
        <f t="shared" ref="O71" si="28">O69/O70</f>
        <v>0</v>
      </c>
      <c r="R71" s="1" t="s">
        <v>97</v>
      </c>
      <c r="U71" s="13">
        <f t="shared" si="24"/>
        <v>76.423531583517359</v>
      </c>
      <c r="V71" s="13">
        <f t="shared" si="24"/>
        <v>94.85111650684091</v>
      </c>
    </row>
    <row r="72" spans="1:22" hidden="1" outlineLevel="1">
      <c r="A72" s="85" t="s">
        <v>99</v>
      </c>
      <c r="J72" s="124"/>
      <c r="K72" s="124"/>
      <c r="L72" s="124"/>
      <c r="M72" s="124"/>
      <c r="N72" s="124"/>
      <c r="O72" s="124"/>
      <c r="R72" s="1" t="s">
        <v>99</v>
      </c>
      <c r="U72" s="90"/>
      <c r="V72" s="90"/>
    </row>
    <row r="73" spans="1:22" hidden="1" outlineLevel="1">
      <c r="A73" s="85" t="s">
        <v>98</v>
      </c>
      <c r="C73" s="13">
        <f>ROUND(C71*I64,0)</f>
        <v>2686086</v>
      </c>
      <c r="D73" s="13">
        <f t="shared" ref="D73:G73" si="29">ROUND(D71*J64,0)</f>
        <v>1938225</v>
      </c>
      <c r="E73" s="13">
        <f>ROUND(E71*K64,0)</f>
        <v>1753255</v>
      </c>
      <c r="F73" s="13">
        <f t="shared" si="29"/>
        <v>2017341</v>
      </c>
      <c r="G73" s="13">
        <f t="shared" si="29"/>
        <v>5387066</v>
      </c>
      <c r="H73" s="13">
        <f>ROUND(H71*N64,0)</f>
        <v>11014159</v>
      </c>
      <c r="I73" s="13">
        <f>ROUND(I71*O64,0)</f>
        <v>13692992</v>
      </c>
      <c r="J73" s="125">
        <f>ROUND(J71*D64,0)</f>
        <v>0</v>
      </c>
      <c r="K73" s="125">
        <f t="shared" ref="K73:O73" si="30">ROUND(K71*E64,0)</f>
        <v>0</v>
      </c>
      <c r="L73" s="125">
        <f>ROUND(L71*F64,0)</f>
        <v>0</v>
      </c>
      <c r="M73" s="125">
        <f t="shared" si="30"/>
        <v>0</v>
      </c>
      <c r="N73" s="125">
        <f t="shared" si="30"/>
        <v>0</v>
      </c>
      <c r="O73" s="125">
        <f t="shared" si="30"/>
        <v>0</v>
      </c>
      <c r="R73" s="2" t="s">
        <v>98</v>
      </c>
      <c r="S73" s="2"/>
      <c r="T73" s="2"/>
      <c r="U73" s="13">
        <f>H73</f>
        <v>11014159</v>
      </c>
      <c r="V73" s="13">
        <f>I73</f>
        <v>13692992</v>
      </c>
    </row>
    <row r="74" spans="1:22" s="84" customFormat="1" collapsed="1"/>
    <row r="75" spans="1:22">
      <c r="A75" s="112" t="s">
        <v>127</v>
      </c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R75" s="2" t="str">
        <f>A75</f>
        <v>2010 Test Year Factors,  2011 -2012 Actual Weather and Unbilled</v>
      </c>
    </row>
    <row r="76" spans="1:22">
      <c r="A76" s="32" t="s">
        <v>128</v>
      </c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R76" s="2" t="str">
        <f t="shared" ref="R76:R79" si="31">A76</f>
        <v>12 Months Ended December 2010 Test Year Monthly Data</v>
      </c>
    </row>
    <row r="77" spans="1:22">
      <c r="A77" s="58" t="s">
        <v>99</v>
      </c>
      <c r="B77" s="33"/>
      <c r="C77" s="33"/>
      <c r="D77" s="33"/>
      <c r="E77" s="109"/>
      <c r="F77" s="109"/>
      <c r="G77" s="109"/>
      <c r="H77" s="109"/>
      <c r="I77" s="109"/>
      <c r="J77" s="109"/>
      <c r="K77" s="109"/>
      <c r="L77" s="109"/>
      <c r="M77" s="109"/>
      <c r="N77" s="109"/>
      <c r="O77" s="109"/>
      <c r="P77" s="109"/>
      <c r="R77" s="1" t="str">
        <f t="shared" si="31"/>
        <v xml:space="preserve"> </v>
      </c>
    </row>
    <row r="78" spans="1:22">
      <c r="A78" s="34" t="s">
        <v>34</v>
      </c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R78" s="7" t="str">
        <f t="shared" si="31"/>
        <v>Weather Normalization</v>
      </c>
    </row>
    <row r="79" spans="1:22">
      <c r="A79" s="33" t="s">
        <v>99</v>
      </c>
      <c r="B79" s="33"/>
      <c r="C79" s="33"/>
      <c r="D79" s="56">
        <v>40909</v>
      </c>
      <c r="E79" s="56">
        <v>40940</v>
      </c>
      <c r="F79" s="56">
        <v>40969</v>
      </c>
      <c r="G79" s="56">
        <v>41000</v>
      </c>
      <c r="H79" s="56">
        <v>41030</v>
      </c>
      <c r="I79" s="56">
        <v>41061</v>
      </c>
      <c r="J79" s="126">
        <v>40725</v>
      </c>
      <c r="K79" s="126">
        <v>40756</v>
      </c>
      <c r="L79" s="126">
        <v>40787</v>
      </c>
      <c r="M79" s="126">
        <v>40817</v>
      </c>
      <c r="N79" s="126">
        <v>40848</v>
      </c>
      <c r="O79" s="126">
        <v>40878</v>
      </c>
      <c r="P79" s="57" t="s">
        <v>17</v>
      </c>
      <c r="R79" s="1" t="str">
        <f t="shared" si="31"/>
        <v xml:space="preserve"> </v>
      </c>
      <c r="U79"/>
      <c r="V79" s="30">
        <f>F79</f>
        <v>40969</v>
      </c>
    </row>
    <row r="80" spans="1:22">
      <c r="A80" s="58" t="s">
        <v>121</v>
      </c>
      <c r="B80" s="33"/>
      <c r="C80" s="33"/>
      <c r="D80" s="109">
        <v>1105</v>
      </c>
      <c r="E80" s="109">
        <v>908</v>
      </c>
      <c r="F80" s="109">
        <v>774</v>
      </c>
      <c r="G80" s="109">
        <v>547</v>
      </c>
      <c r="H80" s="109">
        <v>327</v>
      </c>
      <c r="I80" s="109">
        <v>142</v>
      </c>
      <c r="J80" s="142">
        <v>35</v>
      </c>
      <c r="K80" s="142">
        <v>34</v>
      </c>
      <c r="L80" s="142">
        <v>185</v>
      </c>
      <c r="M80" s="142">
        <v>548</v>
      </c>
      <c r="N80" s="142">
        <v>882</v>
      </c>
      <c r="O80" s="142">
        <v>1168</v>
      </c>
      <c r="P80" s="109">
        <f>SUM(D80:O80)</f>
        <v>6655</v>
      </c>
      <c r="R80" s="1" t="s">
        <v>86</v>
      </c>
      <c r="U80"/>
      <c r="V80" s="13">
        <f>F80</f>
        <v>774</v>
      </c>
    </row>
    <row r="81" spans="1:22">
      <c r="A81" s="33" t="s">
        <v>35</v>
      </c>
      <c r="B81" s="33"/>
      <c r="C81" s="33"/>
      <c r="D81" s="147">
        <v>1078</v>
      </c>
      <c r="E81" s="147">
        <v>930</v>
      </c>
      <c r="F81" s="147">
        <v>809</v>
      </c>
      <c r="G81" s="109">
        <v>547</v>
      </c>
      <c r="H81" s="109">
        <v>327</v>
      </c>
      <c r="I81" s="109">
        <v>142</v>
      </c>
      <c r="J81" s="142">
        <v>35</v>
      </c>
      <c r="K81" s="142">
        <v>34</v>
      </c>
      <c r="L81" s="142">
        <v>185</v>
      </c>
      <c r="M81" s="142">
        <v>548</v>
      </c>
      <c r="N81" s="142">
        <v>882</v>
      </c>
      <c r="O81" s="142">
        <v>1168</v>
      </c>
      <c r="P81" s="109">
        <f>SUM(D81:O81)</f>
        <v>6685</v>
      </c>
      <c r="R81" s="1" t="s">
        <v>35</v>
      </c>
      <c r="U81"/>
      <c r="V81" s="13">
        <f>F81</f>
        <v>809</v>
      </c>
    </row>
    <row r="82" spans="1:22">
      <c r="A82" s="32" t="s">
        <v>129</v>
      </c>
      <c r="B82" s="33"/>
      <c r="C82" s="33"/>
      <c r="D82" s="110">
        <f>D80-D81</f>
        <v>27</v>
      </c>
      <c r="E82" s="110">
        <f>E80-E81</f>
        <v>-22</v>
      </c>
      <c r="F82" s="110">
        <f>F80-F81</f>
        <v>-35</v>
      </c>
      <c r="G82" s="110">
        <f>G80-G81</f>
        <v>0</v>
      </c>
      <c r="H82" s="110">
        <f t="shared" ref="H82:O82" si="32">H80-H81</f>
        <v>0</v>
      </c>
      <c r="I82" s="110">
        <f t="shared" si="32"/>
        <v>0</v>
      </c>
      <c r="J82" s="143">
        <f t="shared" si="32"/>
        <v>0</v>
      </c>
      <c r="K82" s="143">
        <f t="shared" si="32"/>
        <v>0</v>
      </c>
      <c r="L82" s="143">
        <f t="shared" si="32"/>
        <v>0</v>
      </c>
      <c r="M82" s="143">
        <f t="shared" si="32"/>
        <v>0</v>
      </c>
      <c r="N82" s="143">
        <f t="shared" si="32"/>
        <v>0</v>
      </c>
      <c r="O82" s="143">
        <f t="shared" si="32"/>
        <v>0</v>
      </c>
      <c r="P82" s="110">
        <f>SUM(D82:O82)</f>
        <v>-30</v>
      </c>
      <c r="R82" s="2" t="s">
        <v>100</v>
      </c>
      <c r="U82"/>
      <c r="V82" s="15">
        <f>V80-V81</f>
        <v>-35</v>
      </c>
    </row>
    <row r="83" spans="1:22">
      <c r="A83" s="32" t="s">
        <v>99</v>
      </c>
      <c r="B83" s="57"/>
      <c r="C83" s="35" t="s">
        <v>36</v>
      </c>
      <c r="D83" s="33"/>
      <c r="E83" s="33"/>
      <c r="F83" s="33"/>
      <c r="G83" s="33"/>
      <c r="H83" s="33"/>
      <c r="I83" s="33"/>
      <c r="J83" s="129"/>
      <c r="K83" s="129"/>
      <c r="L83" s="129"/>
      <c r="M83" s="129"/>
      <c r="N83" s="129"/>
      <c r="O83" s="129"/>
      <c r="P83" s="33"/>
      <c r="R83" s="1" t="s">
        <v>99</v>
      </c>
      <c r="S83" s="23" t="s">
        <v>36</v>
      </c>
      <c r="T83" s="23"/>
      <c r="U83"/>
    </row>
    <row r="84" spans="1:22">
      <c r="A84" s="33" t="s">
        <v>37</v>
      </c>
      <c r="B84" s="33"/>
      <c r="C84" s="57" t="s">
        <v>101</v>
      </c>
      <c r="D84" s="62">
        <v>0.1066</v>
      </c>
      <c r="E84" s="62">
        <v>0.1066</v>
      </c>
      <c r="F84" s="62">
        <v>0.1066</v>
      </c>
      <c r="G84" s="62">
        <v>9.6500000000000002E-2</v>
      </c>
      <c r="H84" s="62">
        <v>9.6500000000000002E-2</v>
      </c>
      <c r="I84" s="62">
        <v>9.6500000000000002E-2</v>
      </c>
      <c r="J84" s="130">
        <v>0</v>
      </c>
      <c r="K84" s="130">
        <v>0</v>
      </c>
      <c r="L84" s="130">
        <v>0</v>
      </c>
      <c r="M84" s="130">
        <v>9.6500000000000002E-2</v>
      </c>
      <c r="N84" s="130">
        <v>9.6500000000000002E-2</v>
      </c>
      <c r="O84" s="130">
        <v>0.1066</v>
      </c>
      <c r="P84" s="33"/>
      <c r="R84" s="1" t="s">
        <v>37</v>
      </c>
      <c r="S84" s="95" t="s">
        <v>101</v>
      </c>
      <c r="T84" s="95"/>
      <c r="U84"/>
      <c r="V84" s="96">
        <f>F84</f>
        <v>0.1066</v>
      </c>
    </row>
    <row r="85" spans="1:22">
      <c r="A85" s="33" t="s">
        <v>38</v>
      </c>
      <c r="B85" s="33"/>
      <c r="C85" s="57" t="s">
        <v>101</v>
      </c>
      <c r="D85" s="62">
        <v>0.25690000000000002</v>
      </c>
      <c r="E85" s="62">
        <v>0.25690000000000002</v>
      </c>
      <c r="F85" s="62">
        <v>0.25690000000000002</v>
      </c>
      <c r="G85" s="62">
        <v>0.23019999999999999</v>
      </c>
      <c r="H85" s="62">
        <v>0.23019999999999999</v>
      </c>
      <c r="I85" s="62">
        <v>0.23019999999999999</v>
      </c>
      <c r="J85" s="130">
        <v>0</v>
      </c>
      <c r="K85" s="130">
        <v>0</v>
      </c>
      <c r="L85" s="130">
        <v>0</v>
      </c>
      <c r="M85" s="130">
        <v>0.23019999999999999</v>
      </c>
      <c r="N85" s="130">
        <v>0.23019999999999999</v>
      </c>
      <c r="O85" s="130">
        <v>0.25690000000000002</v>
      </c>
      <c r="P85" s="33"/>
      <c r="R85" s="1" t="s">
        <v>38</v>
      </c>
      <c r="S85" s="95" t="s">
        <v>101</v>
      </c>
      <c r="T85" s="95"/>
      <c r="U85"/>
      <c r="V85" s="96">
        <f>F85</f>
        <v>0.25690000000000002</v>
      </c>
    </row>
    <row r="86" spans="1:22">
      <c r="A86" s="33" t="s">
        <v>39</v>
      </c>
      <c r="B86" s="33"/>
      <c r="C86" s="57" t="s">
        <v>101</v>
      </c>
      <c r="D86" s="62">
        <v>0.43290000000000001</v>
      </c>
      <c r="E86" s="62">
        <v>0.43290000000000001</v>
      </c>
      <c r="F86" s="62">
        <v>0.43290000000000001</v>
      </c>
      <c r="G86" s="62">
        <v>0.35120000000000001</v>
      </c>
      <c r="H86" s="62">
        <v>0.35120000000000001</v>
      </c>
      <c r="I86" s="62">
        <v>0.35120000000000001</v>
      </c>
      <c r="J86" s="130">
        <v>0</v>
      </c>
      <c r="K86" s="130">
        <v>0</v>
      </c>
      <c r="L86" s="130">
        <v>0</v>
      </c>
      <c r="M86" s="130">
        <v>0.35120000000000001</v>
      </c>
      <c r="N86" s="130">
        <v>0.35120000000000001</v>
      </c>
      <c r="O86" s="130">
        <v>0.43290000000000001</v>
      </c>
      <c r="P86" s="33"/>
      <c r="R86" s="1" t="s">
        <v>39</v>
      </c>
      <c r="S86" s="95" t="s">
        <v>101</v>
      </c>
      <c r="T86" s="95"/>
      <c r="U86"/>
      <c r="V86" s="96">
        <f>F86</f>
        <v>0.43290000000000001</v>
      </c>
    </row>
    <row r="87" spans="1:22">
      <c r="A87" s="33" t="s">
        <v>99</v>
      </c>
      <c r="B87" s="63"/>
      <c r="C87" s="33"/>
      <c r="D87" s="33"/>
      <c r="E87" s="33"/>
      <c r="F87" s="33"/>
      <c r="G87" s="33"/>
      <c r="H87" s="33"/>
      <c r="I87" s="33"/>
      <c r="J87" s="129"/>
      <c r="K87" s="129"/>
      <c r="L87" s="129"/>
      <c r="M87" s="129"/>
      <c r="N87" s="129"/>
      <c r="O87" s="129"/>
      <c r="P87" s="33"/>
      <c r="R87" s="1" t="s">
        <v>99</v>
      </c>
      <c r="U87"/>
    </row>
    <row r="88" spans="1:22">
      <c r="A88" s="34" t="s">
        <v>40</v>
      </c>
      <c r="B88" s="63"/>
      <c r="C88" s="63"/>
      <c r="D88" s="33"/>
      <c r="E88" s="33"/>
      <c r="F88" s="33"/>
      <c r="G88" s="33"/>
      <c r="H88" s="33"/>
      <c r="I88" s="33"/>
      <c r="J88" s="129"/>
      <c r="K88" s="129"/>
      <c r="L88" s="129"/>
      <c r="M88" s="129"/>
      <c r="N88" s="129"/>
      <c r="O88" s="129"/>
      <c r="P88" s="33"/>
      <c r="R88" s="7" t="s">
        <v>40</v>
      </c>
      <c r="U88"/>
    </row>
    <row r="89" spans="1:22">
      <c r="A89" s="33" t="s">
        <v>37</v>
      </c>
      <c r="B89" s="33"/>
      <c r="C89" s="33"/>
      <c r="D89" s="38">
        <f>ROUND(D$82*D84*D96,0)</f>
        <v>381505</v>
      </c>
      <c r="E89" s="38">
        <f t="shared" ref="E89:I89" si="33">ROUND(E$82*E84*E96,0)</f>
        <v>-310694</v>
      </c>
      <c r="F89" s="38">
        <f t="shared" si="33"/>
        <v>-494178</v>
      </c>
      <c r="G89" s="38">
        <f t="shared" si="33"/>
        <v>0</v>
      </c>
      <c r="H89" s="38">
        <f t="shared" si="33"/>
        <v>0</v>
      </c>
      <c r="I89" s="38">
        <f t="shared" si="33"/>
        <v>0</v>
      </c>
      <c r="J89" s="131">
        <f>ROUND(J$82*J84*J96,0)</f>
        <v>0</v>
      </c>
      <c r="K89" s="131">
        <f t="shared" ref="K89:M89" si="34">ROUND(K$82*K84*K96,0)</f>
        <v>0</v>
      </c>
      <c r="L89" s="131">
        <f t="shared" si="34"/>
        <v>0</v>
      </c>
      <c r="M89" s="131">
        <f t="shared" si="34"/>
        <v>0</v>
      </c>
      <c r="N89" s="131">
        <f>ROUND(N$82*N84*N96,0)</f>
        <v>0</v>
      </c>
      <c r="O89" s="131">
        <f t="shared" ref="O89" si="35">ROUND(O$82*O84*O96,0)</f>
        <v>0</v>
      </c>
      <c r="P89" s="38">
        <f>SUM(D89:O89)</f>
        <v>-423367</v>
      </c>
      <c r="R89" s="1" t="s">
        <v>37</v>
      </c>
      <c r="U89"/>
      <c r="V89" s="13">
        <f>F89</f>
        <v>-494178</v>
      </c>
    </row>
    <row r="90" spans="1:22">
      <c r="A90" s="33" t="s">
        <v>38</v>
      </c>
      <c r="B90" s="33"/>
      <c r="C90" s="33"/>
      <c r="D90" s="38">
        <f t="shared" ref="D90:J91" si="36">ROUND(D$82*D85*D97,0)</f>
        <v>82500</v>
      </c>
      <c r="E90" s="38">
        <f t="shared" si="36"/>
        <v>-67234</v>
      </c>
      <c r="F90" s="38">
        <f t="shared" si="36"/>
        <v>-106945</v>
      </c>
      <c r="G90" s="38">
        <f t="shared" si="36"/>
        <v>0</v>
      </c>
      <c r="H90" s="38">
        <f t="shared" si="36"/>
        <v>0</v>
      </c>
      <c r="I90" s="38">
        <f t="shared" si="36"/>
        <v>0</v>
      </c>
      <c r="J90" s="131">
        <f t="shared" si="36"/>
        <v>0</v>
      </c>
      <c r="K90" s="131">
        <f t="shared" ref="K90:N90" si="37">ROUND(K$82*K85*K97,0)</f>
        <v>0</v>
      </c>
      <c r="L90" s="131">
        <f t="shared" si="37"/>
        <v>0</v>
      </c>
      <c r="M90" s="131">
        <f t="shared" si="37"/>
        <v>0</v>
      </c>
      <c r="N90" s="131">
        <f t="shared" si="37"/>
        <v>0</v>
      </c>
      <c r="O90" s="131">
        <f t="shared" ref="O90" si="38">ROUND(O$82*O85*O97,0)</f>
        <v>0</v>
      </c>
      <c r="P90" s="38">
        <f>SUM(D90:O90)</f>
        <v>-91679</v>
      </c>
      <c r="R90" s="1" t="s">
        <v>38</v>
      </c>
      <c r="U90"/>
      <c r="V90" s="13">
        <f>F90</f>
        <v>-106945</v>
      </c>
    </row>
    <row r="91" spans="1:22">
      <c r="A91" s="33" t="s">
        <v>39</v>
      </c>
      <c r="B91" s="33"/>
      <c r="C91" s="33"/>
      <c r="D91" s="38">
        <f t="shared" si="36"/>
        <v>1029</v>
      </c>
      <c r="E91" s="38">
        <f t="shared" si="36"/>
        <v>-810</v>
      </c>
      <c r="F91" s="38">
        <f t="shared" si="36"/>
        <v>-1258</v>
      </c>
      <c r="G91" s="38">
        <f t="shared" si="36"/>
        <v>0</v>
      </c>
      <c r="H91" s="38">
        <f t="shared" si="36"/>
        <v>0</v>
      </c>
      <c r="I91" s="38">
        <f t="shared" si="36"/>
        <v>0</v>
      </c>
      <c r="J91" s="131">
        <f t="shared" si="36"/>
        <v>0</v>
      </c>
      <c r="K91" s="131">
        <f t="shared" ref="K91:N91" si="39">ROUND(K$82*K86*K98,0)</f>
        <v>0</v>
      </c>
      <c r="L91" s="131">
        <f t="shared" si="39"/>
        <v>0</v>
      </c>
      <c r="M91" s="131">
        <f t="shared" si="39"/>
        <v>0</v>
      </c>
      <c r="N91" s="131">
        <f t="shared" si="39"/>
        <v>0</v>
      </c>
      <c r="O91" s="131">
        <f t="shared" ref="O91" si="40">ROUND(O$82*O86*O98,0)</f>
        <v>0</v>
      </c>
      <c r="P91" s="38">
        <f>SUM(D91:O91)</f>
        <v>-1039</v>
      </c>
      <c r="R91" s="1" t="s">
        <v>39</v>
      </c>
      <c r="U91"/>
      <c r="V91" s="13">
        <f>F91</f>
        <v>-1258</v>
      </c>
    </row>
    <row r="92" spans="1:22">
      <c r="A92" s="33" t="s">
        <v>41</v>
      </c>
      <c r="B92" s="33"/>
      <c r="C92" s="33"/>
      <c r="D92" s="64">
        <f>SUM(D89:D91)</f>
        <v>465034</v>
      </c>
      <c r="E92" s="64">
        <f>SUM(E89:E91)</f>
        <v>-378738</v>
      </c>
      <c r="F92" s="64">
        <f>SUM(F89:F91)</f>
        <v>-602381</v>
      </c>
      <c r="G92" s="64">
        <f t="shared" ref="G92:P92" si="41">SUM(G89:G91)</f>
        <v>0</v>
      </c>
      <c r="H92" s="64">
        <f t="shared" si="41"/>
        <v>0</v>
      </c>
      <c r="I92" s="64">
        <f t="shared" si="41"/>
        <v>0</v>
      </c>
      <c r="J92" s="132">
        <f t="shared" si="41"/>
        <v>0</v>
      </c>
      <c r="K92" s="132">
        <f t="shared" si="41"/>
        <v>0</v>
      </c>
      <c r="L92" s="132">
        <f t="shared" si="41"/>
        <v>0</v>
      </c>
      <c r="M92" s="132">
        <f t="shared" si="41"/>
        <v>0</v>
      </c>
      <c r="N92" s="132">
        <f t="shared" si="41"/>
        <v>0</v>
      </c>
      <c r="O92" s="132">
        <f t="shared" si="41"/>
        <v>0</v>
      </c>
      <c r="P92" s="64">
        <f t="shared" si="41"/>
        <v>-516085</v>
      </c>
      <c r="R92" s="2" t="s">
        <v>102</v>
      </c>
      <c r="S92" s="97"/>
      <c r="T92" s="2"/>
      <c r="U92"/>
      <c r="V92" s="98">
        <f>SUM(V89:V91)</f>
        <v>-602381</v>
      </c>
    </row>
    <row r="93" spans="1:22">
      <c r="A93" s="33" t="s">
        <v>99</v>
      </c>
      <c r="B93" s="33"/>
      <c r="C93" s="33"/>
      <c r="D93" s="65"/>
      <c r="E93" s="65"/>
      <c r="F93" s="65"/>
      <c r="G93" s="65"/>
      <c r="H93" s="65"/>
      <c r="I93" s="65"/>
      <c r="J93" s="133"/>
      <c r="K93" s="133"/>
      <c r="L93" s="133"/>
      <c r="M93" s="133"/>
      <c r="N93" s="133"/>
      <c r="O93" s="133"/>
      <c r="P93" s="65"/>
      <c r="R93" s="1" t="s">
        <v>99</v>
      </c>
      <c r="U93"/>
    </row>
    <row r="94" spans="1:22">
      <c r="A94" s="32" t="s">
        <v>105</v>
      </c>
      <c r="B94" s="33"/>
      <c r="C94" s="33"/>
      <c r="D94" s="33"/>
      <c r="E94" s="33"/>
      <c r="F94" s="33"/>
      <c r="G94" s="33"/>
      <c r="H94" s="33"/>
      <c r="I94" s="33"/>
      <c r="J94" s="129"/>
      <c r="K94" s="129"/>
      <c r="L94" s="129"/>
      <c r="M94" s="129"/>
      <c r="N94" s="129"/>
      <c r="O94" s="129"/>
      <c r="P94" s="33"/>
      <c r="R94" s="32" t="s">
        <v>105</v>
      </c>
      <c r="U94"/>
      <c r="V94" s="85"/>
    </row>
    <row r="95" spans="1:22">
      <c r="A95" s="32" t="s">
        <v>99</v>
      </c>
      <c r="B95" s="33"/>
      <c r="C95" s="33" t="s">
        <v>45</v>
      </c>
      <c r="D95" s="66">
        <v>40179</v>
      </c>
      <c r="E95" s="66">
        <v>40210</v>
      </c>
      <c r="F95" s="66">
        <v>40238</v>
      </c>
      <c r="G95" s="66">
        <v>40269</v>
      </c>
      <c r="H95" s="66">
        <v>40299</v>
      </c>
      <c r="I95" s="66">
        <v>40330</v>
      </c>
      <c r="J95" s="120">
        <v>40360</v>
      </c>
      <c r="K95" s="120">
        <v>40391</v>
      </c>
      <c r="L95" s="120">
        <v>40422</v>
      </c>
      <c r="M95" s="120">
        <v>40452</v>
      </c>
      <c r="N95" s="120">
        <v>40483</v>
      </c>
      <c r="O95" s="120">
        <v>40513</v>
      </c>
      <c r="P95" s="67" t="s">
        <v>56</v>
      </c>
      <c r="R95" s="1" t="s">
        <v>99</v>
      </c>
      <c r="S95" s="23" t="s">
        <v>45</v>
      </c>
      <c r="U95"/>
      <c r="V95" s="30">
        <f>F95</f>
        <v>40238</v>
      </c>
    </row>
    <row r="96" spans="1:22">
      <c r="A96" s="33" t="s">
        <v>46</v>
      </c>
      <c r="B96" s="68"/>
      <c r="C96" s="68" t="s">
        <v>47</v>
      </c>
      <c r="D96" s="38">
        <v>132550</v>
      </c>
      <c r="E96" s="38">
        <v>132481</v>
      </c>
      <c r="F96" s="38">
        <v>132452</v>
      </c>
      <c r="G96" s="38">
        <v>132351</v>
      </c>
      <c r="H96" s="38">
        <v>132227</v>
      </c>
      <c r="I96" s="38">
        <v>132132</v>
      </c>
      <c r="J96" s="131">
        <v>132233</v>
      </c>
      <c r="K96" s="131">
        <v>132638</v>
      </c>
      <c r="L96" s="131">
        <v>132775</v>
      </c>
      <c r="M96" s="131">
        <v>132984</v>
      </c>
      <c r="N96" s="131">
        <v>133302</v>
      </c>
      <c r="O96" s="131">
        <v>133761</v>
      </c>
      <c r="P96" s="38">
        <f>SUM(D96:O96)</f>
        <v>1591886</v>
      </c>
      <c r="R96" s="1" t="s">
        <v>46</v>
      </c>
      <c r="S96" s="23" t="s">
        <v>47</v>
      </c>
      <c r="U96"/>
      <c r="V96" s="13">
        <f>F96</f>
        <v>132452</v>
      </c>
    </row>
    <row r="97" spans="1:22">
      <c r="A97" s="33" t="s">
        <v>48</v>
      </c>
      <c r="B97" s="68"/>
      <c r="C97" s="68" t="s">
        <v>49</v>
      </c>
      <c r="D97" s="38">
        <v>11894</v>
      </c>
      <c r="E97" s="38">
        <v>11896</v>
      </c>
      <c r="F97" s="38">
        <v>11894</v>
      </c>
      <c r="G97" s="38">
        <v>11927</v>
      </c>
      <c r="H97" s="38">
        <v>11895</v>
      </c>
      <c r="I97" s="38">
        <v>11899</v>
      </c>
      <c r="J97" s="131">
        <v>11900</v>
      </c>
      <c r="K97" s="131">
        <v>11900</v>
      </c>
      <c r="L97" s="131">
        <v>11901</v>
      </c>
      <c r="M97" s="131">
        <v>11881</v>
      </c>
      <c r="N97" s="131">
        <v>11924</v>
      </c>
      <c r="O97" s="131">
        <v>11965</v>
      </c>
      <c r="P97" s="38">
        <f>SUM(D97:O97)</f>
        <v>142876</v>
      </c>
      <c r="R97" s="1" t="s">
        <v>48</v>
      </c>
      <c r="S97" s="23" t="s">
        <v>49</v>
      </c>
      <c r="U97"/>
      <c r="V97" s="13">
        <f>F97</f>
        <v>11894</v>
      </c>
    </row>
    <row r="98" spans="1:22">
      <c r="A98" s="33" t="s">
        <v>50</v>
      </c>
      <c r="B98" s="68"/>
      <c r="C98" s="68" t="s">
        <v>51</v>
      </c>
      <c r="D98" s="38">
        <v>88</v>
      </c>
      <c r="E98" s="38">
        <v>85</v>
      </c>
      <c r="F98" s="38">
        <v>83</v>
      </c>
      <c r="G98" s="38">
        <v>85</v>
      </c>
      <c r="H98" s="38">
        <v>83</v>
      </c>
      <c r="I98" s="38">
        <v>85</v>
      </c>
      <c r="J98" s="131">
        <v>84</v>
      </c>
      <c r="K98" s="131">
        <v>84</v>
      </c>
      <c r="L98" s="131">
        <v>85</v>
      </c>
      <c r="M98" s="131">
        <v>84</v>
      </c>
      <c r="N98" s="131">
        <v>84</v>
      </c>
      <c r="O98" s="131">
        <v>83</v>
      </c>
      <c r="P98" s="38">
        <f>SUM(D98:O98)</f>
        <v>1013</v>
      </c>
      <c r="R98" s="1" t="s">
        <v>50</v>
      </c>
      <c r="S98" s="23" t="s">
        <v>51</v>
      </c>
      <c r="U98"/>
      <c r="V98" s="13">
        <f>F98</f>
        <v>83</v>
      </c>
    </row>
    <row r="99" spans="1:22">
      <c r="A99" s="33" t="s">
        <v>52</v>
      </c>
      <c r="B99" s="68"/>
      <c r="C99" s="68" t="s">
        <v>53</v>
      </c>
      <c r="D99" s="38">
        <v>26</v>
      </c>
      <c r="E99" s="38">
        <v>27</v>
      </c>
      <c r="F99" s="38">
        <v>27</v>
      </c>
      <c r="G99" s="38">
        <v>27</v>
      </c>
      <c r="H99" s="38">
        <v>27</v>
      </c>
      <c r="I99" s="38">
        <v>27</v>
      </c>
      <c r="J99" s="131">
        <v>27</v>
      </c>
      <c r="K99" s="131">
        <v>27</v>
      </c>
      <c r="L99" s="131">
        <v>27</v>
      </c>
      <c r="M99" s="131">
        <v>27</v>
      </c>
      <c r="N99" s="131">
        <v>28</v>
      </c>
      <c r="O99" s="131">
        <v>28</v>
      </c>
      <c r="P99" s="38">
        <f>SUM(D99:O99)</f>
        <v>325</v>
      </c>
      <c r="R99" s="1" t="s">
        <v>52</v>
      </c>
      <c r="S99" s="23" t="s">
        <v>53</v>
      </c>
      <c r="U99"/>
      <c r="V99" s="13">
        <f>F99</f>
        <v>27</v>
      </c>
    </row>
    <row r="100" spans="1:22">
      <c r="A100" s="33" t="s">
        <v>43</v>
      </c>
      <c r="B100" s="33"/>
      <c r="C100" s="69"/>
      <c r="D100" s="41">
        <f>SUM(D96:D99)</f>
        <v>144558</v>
      </c>
      <c r="E100" s="41">
        <f>SUM(E96:E99)</f>
        <v>144489</v>
      </c>
      <c r="F100" s="41">
        <f>SUM(F96:F99)</f>
        <v>144456</v>
      </c>
      <c r="G100" s="41">
        <f>SUM(G96:G99)</f>
        <v>144390</v>
      </c>
      <c r="H100" s="41">
        <f t="shared" ref="H100:P100" si="42">SUM(H96:H99)</f>
        <v>144232</v>
      </c>
      <c r="I100" s="41">
        <f t="shared" si="42"/>
        <v>144143</v>
      </c>
      <c r="J100" s="134">
        <f t="shared" si="42"/>
        <v>144244</v>
      </c>
      <c r="K100" s="134">
        <f t="shared" si="42"/>
        <v>144649</v>
      </c>
      <c r="L100" s="134">
        <f t="shared" si="42"/>
        <v>144788</v>
      </c>
      <c r="M100" s="134">
        <f t="shared" si="42"/>
        <v>144976</v>
      </c>
      <c r="N100" s="134">
        <f t="shared" si="42"/>
        <v>145338</v>
      </c>
      <c r="O100" s="134">
        <f t="shared" si="42"/>
        <v>145837</v>
      </c>
      <c r="P100" s="41">
        <f t="shared" si="42"/>
        <v>1736100</v>
      </c>
      <c r="R100" s="1" t="s">
        <v>43</v>
      </c>
      <c r="U100"/>
      <c r="V100" s="15">
        <f>SUM(V96:V99)</f>
        <v>144456</v>
      </c>
    </row>
    <row r="101" spans="1:22">
      <c r="A101" s="33" t="s">
        <v>99</v>
      </c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R101" s="1" t="s">
        <v>99</v>
      </c>
    </row>
    <row r="102" spans="1:22">
      <c r="A102" s="34" t="s">
        <v>106</v>
      </c>
      <c r="B102" s="33"/>
      <c r="C102" s="33"/>
      <c r="D102" s="65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R102" s="7" t="s">
        <v>42</v>
      </c>
    </row>
    <row r="103" spans="1:22">
      <c r="A103" s="70" t="s">
        <v>99</v>
      </c>
      <c r="B103" s="33"/>
      <c r="C103" s="120">
        <v>40695</v>
      </c>
      <c r="D103" s="120">
        <v>40725</v>
      </c>
      <c r="E103" s="120">
        <v>40756</v>
      </c>
      <c r="F103" s="120">
        <v>40787</v>
      </c>
      <c r="G103" s="120">
        <v>40817</v>
      </c>
      <c r="H103" s="120">
        <v>40848</v>
      </c>
      <c r="I103" s="66">
        <v>40878</v>
      </c>
      <c r="J103" s="66">
        <v>40909</v>
      </c>
      <c r="K103" s="66">
        <v>40940</v>
      </c>
      <c r="L103" s="66">
        <v>40969</v>
      </c>
      <c r="M103" s="66">
        <v>41000</v>
      </c>
      <c r="N103" s="66">
        <v>41030</v>
      </c>
      <c r="O103" s="66">
        <v>41061</v>
      </c>
      <c r="P103" s="45"/>
      <c r="R103" s="1" t="s">
        <v>99</v>
      </c>
      <c r="U103" s="30">
        <f>K103</f>
        <v>40940</v>
      </c>
      <c r="V103" s="30">
        <f>L103</f>
        <v>40969</v>
      </c>
    </row>
    <row r="104" spans="1:22">
      <c r="A104" s="71" t="s">
        <v>99</v>
      </c>
      <c r="B104" s="71"/>
      <c r="C104" s="121"/>
      <c r="D104" s="121"/>
      <c r="E104" s="121"/>
      <c r="F104" s="121"/>
      <c r="G104" s="121"/>
      <c r="H104" s="121"/>
      <c r="I104" s="73"/>
      <c r="J104" s="72"/>
      <c r="K104" s="72"/>
      <c r="L104" s="72"/>
      <c r="M104" s="72"/>
      <c r="N104" s="72"/>
      <c r="O104" s="72"/>
      <c r="P104" s="45"/>
      <c r="R104" s="1" t="s">
        <v>99</v>
      </c>
      <c r="U104" s="90"/>
      <c r="V104" s="90"/>
    </row>
    <row r="105" spans="1:22">
      <c r="A105" s="71" t="s">
        <v>95</v>
      </c>
      <c r="B105" s="71"/>
      <c r="C105" s="122"/>
      <c r="D105" s="122"/>
      <c r="E105" s="122"/>
      <c r="F105" s="122"/>
      <c r="G105" s="122"/>
      <c r="H105" s="122"/>
      <c r="I105" s="89">
        <v>13906881</v>
      </c>
      <c r="J105" s="89">
        <v>14359394</v>
      </c>
      <c r="K105" s="89">
        <v>12678315</v>
      </c>
      <c r="L105" s="89">
        <v>10213348</v>
      </c>
      <c r="M105" s="89"/>
      <c r="N105" s="89"/>
      <c r="O105" s="89"/>
      <c r="P105" s="45"/>
      <c r="R105" s="1" t="s">
        <v>95</v>
      </c>
      <c r="U105" s="13">
        <f t="shared" ref="U105:V107" si="43">K105</f>
        <v>12678315</v>
      </c>
      <c r="V105" s="13">
        <f t="shared" si="43"/>
        <v>10213348</v>
      </c>
    </row>
    <row r="106" spans="1:22">
      <c r="A106" s="45" t="s">
        <v>96</v>
      </c>
      <c r="B106" s="45"/>
      <c r="C106" s="122">
        <v>1</v>
      </c>
      <c r="D106" s="122">
        <v>1</v>
      </c>
      <c r="E106" s="122">
        <v>1</v>
      </c>
      <c r="F106" s="122">
        <v>1</v>
      </c>
      <c r="G106" s="122">
        <v>1</v>
      </c>
      <c r="H106" s="122">
        <v>1</v>
      </c>
      <c r="I106" s="89">
        <v>146618</v>
      </c>
      <c r="J106" s="88">
        <v>146735</v>
      </c>
      <c r="K106" s="88">
        <v>146567</v>
      </c>
      <c r="L106" s="88">
        <v>146573</v>
      </c>
      <c r="M106" s="88">
        <v>1</v>
      </c>
      <c r="N106" s="88">
        <v>1</v>
      </c>
      <c r="O106" s="88">
        <v>1</v>
      </c>
      <c r="P106" s="45"/>
      <c r="R106" s="1" t="s">
        <v>96</v>
      </c>
      <c r="U106" s="13">
        <f t="shared" si="43"/>
        <v>146567</v>
      </c>
      <c r="V106" s="13">
        <f t="shared" si="43"/>
        <v>146573</v>
      </c>
    </row>
    <row r="107" spans="1:22">
      <c r="A107" s="45" t="s">
        <v>97</v>
      </c>
      <c r="B107" s="45"/>
      <c r="C107" s="144">
        <f t="shared" ref="C107:O107" si="44">C105/C106</f>
        <v>0</v>
      </c>
      <c r="D107" s="144">
        <f t="shared" si="44"/>
        <v>0</v>
      </c>
      <c r="E107" s="144">
        <f t="shared" si="44"/>
        <v>0</v>
      </c>
      <c r="F107" s="144">
        <f t="shared" si="44"/>
        <v>0</v>
      </c>
      <c r="G107" s="144">
        <f t="shared" si="44"/>
        <v>0</v>
      </c>
      <c r="H107" s="144">
        <f t="shared" si="44"/>
        <v>0</v>
      </c>
      <c r="I107" s="113">
        <f t="shared" si="44"/>
        <v>94.85111650684091</v>
      </c>
      <c r="J107" s="113">
        <f t="shared" si="44"/>
        <v>97.85936552288139</v>
      </c>
      <c r="K107" s="113">
        <f t="shared" si="44"/>
        <v>86.50183874951388</v>
      </c>
      <c r="L107" s="113">
        <f t="shared" si="44"/>
        <v>69.68096443410451</v>
      </c>
      <c r="M107" s="113">
        <f t="shared" si="44"/>
        <v>0</v>
      </c>
      <c r="N107" s="113">
        <f t="shared" si="44"/>
        <v>0</v>
      </c>
      <c r="O107" s="113">
        <f t="shared" si="44"/>
        <v>0</v>
      </c>
      <c r="P107" s="45"/>
      <c r="R107" s="1" t="s">
        <v>97</v>
      </c>
      <c r="U107" s="13">
        <f t="shared" si="43"/>
        <v>86.50183874951388</v>
      </c>
      <c r="V107" s="13">
        <f t="shared" si="43"/>
        <v>69.68096443410451</v>
      </c>
    </row>
    <row r="108" spans="1:22">
      <c r="A108" s="45" t="s">
        <v>99</v>
      </c>
      <c r="B108" s="45"/>
      <c r="C108" s="145"/>
      <c r="D108" s="145"/>
      <c r="E108" s="145"/>
      <c r="F108" s="145"/>
      <c r="G108" s="145"/>
      <c r="H108" s="145"/>
      <c r="I108" s="45"/>
      <c r="J108" s="45"/>
      <c r="K108" s="45"/>
      <c r="L108" s="45"/>
      <c r="M108" s="45"/>
      <c r="N108" s="45"/>
      <c r="O108" s="45"/>
      <c r="P108" s="45"/>
      <c r="R108" s="1" t="s">
        <v>99</v>
      </c>
      <c r="U108" s="90"/>
      <c r="V108" s="90"/>
    </row>
    <row r="109" spans="1:22">
      <c r="A109" s="45" t="s">
        <v>98</v>
      </c>
      <c r="B109" s="45"/>
      <c r="C109" s="146">
        <f t="shared" ref="C109:H109" si="45">ROUND(C107*I100,0)</f>
        <v>0</v>
      </c>
      <c r="D109" s="146">
        <f t="shared" si="45"/>
        <v>0</v>
      </c>
      <c r="E109" s="146">
        <f t="shared" si="45"/>
        <v>0</v>
      </c>
      <c r="F109" s="146">
        <f t="shared" si="45"/>
        <v>0</v>
      </c>
      <c r="G109" s="146">
        <f t="shared" si="45"/>
        <v>0</v>
      </c>
      <c r="H109" s="146">
        <f t="shared" si="45"/>
        <v>0</v>
      </c>
      <c r="I109" s="111">
        <f>ROUND(I107*O64,0)</f>
        <v>13692992</v>
      </c>
      <c r="J109" s="111">
        <f>ROUND(J107*D100,0)</f>
        <v>14146354</v>
      </c>
      <c r="K109" s="111">
        <f t="shared" ref="K109:O109" si="46">ROUND(K107*E100,0)</f>
        <v>12498564</v>
      </c>
      <c r="L109" s="111">
        <f t="shared" si="46"/>
        <v>10065833</v>
      </c>
      <c r="M109" s="111">
        <f t="shared" si="46"/>
        <v>0</v>
      </c>
      <c r="N109" s="111">
        <f t="shared" si="46"/>
        <v>0</v>
      </c>
      <c r="O109" s="111">
        <f t="shared" si="46"/>
        <v>0</v>
      </c>
      <c r="P109" s="45"/>
      <c r="R109" s="2" t="s">
        <v>98</v>
      </c>
      <c r="S109" s="2"/>
      <c r="T109" s="2"/>
      <c r="U109" s="13">
        <f>K109</f>
        <v>12498564</v>
      </c>
      <c r="V109" s="13">
        <f>L109</f>
        <v>10065833</v>
      </c>
    </row>
  </sheetData>
  <customSheetViews>
    <customSheetView guid="{A6955850-675F-4B7A-99D7-C52DA0B2D2D6}" scale="60" showPageBreaks="1" printArea="1" hiddenRows="1" view="pageBreakPreview">
      <selection activeCell="B79" sqref="B79"/>
      <pageMargins left="0.17" right="0.18" top="0.34" bottom="0.37" header="0.5" footer="0.2"/>
      <printOptions horizontalCentered="1" verticalCentered="1"/>
      <pageSetup scale="60" orientation="landscape" r:id="rId1"/>
      <headerFooter alignWithMargins="0">
        <oddFooter>&amp;Cfile: &amp;F / &amp;A</oddFooter>
      </headerFooter>
    </customSheetView>
    <customSheetView guid="{81D22F57-B9CC-4D89-903B-6E009051802B}" showPageBreaks="1" fitToPage="1" printArea="1" hiddenRows="1" topLeftCell="N1">
      <selection activeCell="R1" sqref="R1:V109"/>
      <pageMargins left="0.17" right="0.18" top="0.34" bottom="0.37" header="0.5" footer="0.2"/>
      <printOptions horizontalCentered="1" verticalCentered="1"/>
      <pageSetup scale="80" orientation="portrait" r:id="rId2"/>
      <headerFooter alignWithMargins="0">
        <oddFooter>&amp;Cfile: &amp;F / &amp;A</oddFooter>
      </headerFooter>
    </customSheetView>
    <customSheetView guid="{D4943E0B-60C6-4C0B-BD3A-F3B96E2421DB}" showPageBreaks="1" printArea="1" hiddenRows="1" topLeftCell="A25">
      <selection sqref="A1:P120"/>
      <pageMargins left="0.17" right="0.18" top="0.34" bottom="0.37" header="0.5" footer="0.2"/>
      <printOptions horizontalCentered="1" verticalCentered="1"/>
      <pageSetup scale="60" orientation="landscape" r:id="rId3"/>
      <headerFooter alignWithMargins="0">
        <oddFooter>&amp;Cfile: &amp;F / &amp;A</oddFooter>
      </headerFooter>
    </customSheetView>
    <customSheetView guid="{0FD22FF2-1019-47D8-B258-1BB68232F092}" showPageBreaks="1" fitToPage="1" printArea="1" hiddenRows="1" topLeftCell="L100">
      <pane xSplit="5.0714285714285712" topLeftCell="Q1" activePane="topRight"/>
      <selection pane="topRight" activeCell="R1" sqref="R1:V120"/>
      <pageMargins left="0.17" right="0.18" top="0.34" bottom="0.37" header="0.5" footer="0.2"/>
      <printOptions horizontalCentered="1" verticalCentered="1"/>
      <pageSetup scale="77" orientation="portrait" r:id="rId4"/>
      <headerFooter alignWithMargins="0">
        <oddFooter>&amp;Cfile: &amp;F / &amp;A</oddFooter>
      </headerFooter>
    </customSheetView>
  </customSheetViews>
  <mergeCells count="10">
    <mergeCell ref="R34:V36"/>
    <mergeCell ref="R32:V33"/>
    <mergeCell ref="A34:P34"/>
    <mergeCell ref="A1:P1"/>
    <mergeCell ref="A2:P2"/>
    <mergeCell ref="A3:P3"/>
    <mergeCell ref="A5:P5"/>
    <mergeCell ref="A6:P6"/>
    <mergeCell ref="A7:P7"/>
    <mergeCell ref="A4:P4"/>
  </mergeCells>
  <printOptions horizontalCentered="1" verticalCentered="1"/>
  <pageMargins left="0.25" right="0.25" top="1.2" bottom="0.73" header="0.5" footer="0.5"/>
  <pageSetup scale="65" orientation="landscape" r:id="rId5"/>
  <headerFooter scaleWithDoc="0" alignWithMargins="0">
    <oddHeader>&amp;CAvista Corporation Natural Gas Decoupling Mechanism
Washington Jurisdiction
Quarterly Report for 1st Quarter 2012</oddHeader>
    <oddFooter>&amp;Cfile: &amp;F / &amp;A&amp;RPage &amp;P of &amp;N</oddFooter>
  </headerFooter>
  <rowBreaks count="1" manualBreakCount="1">
    <brk id="73" max="15" man="1"/>
  </rowBreaks>
  <legacyDrawing r:id="rId6"/>
</worksheet>
</file>

<file path=xl/worksheets/sheet2.xml><?xml version="1.0" encoding="utf-8"?>
<worksheet xmlns="http://schemas.openxmlformats.org/spreadsheetml/2006/main" xmlns:r="http://schemas.openxmlformats.org/officeDocument/2006/relationships">
  <dimension ref="A1:P81"/>
  <sheetViews>
    <sheetView tabSelected="1" topLeftCell="A70" zoomScaleNormal="100" workbookViewId="0">
      <selection activeCell="J30" sqref="J30"/>
    </sheetView>
  </sheetViews>
  <sheetFormatPr defaultRowHeight="12.75"/>
  <cols>
    <col min="1" max="1" width="11.5703125" style="33" customWidth="1"/>
    <col min="2" max="2" width="49.28515625" style="33" customWidth="1"/>
    <col min="3" max="3" width="11.7109375" style="33" customWidth="1"/>
    <col min="4" max="4" width="13.42578125" style="33" customWidth="1"/>
    <col min="5" max="6" width="1.7109375" style="33" customWidth="1"/>
    <col min="7" max="16384" width="9.140625" style="33"/>
  </cols>
  <sheetData>
    <row r="1" spans="1:5">
      <c r="A1" s="175" t="s">
        <v>131</v>
      </c>
      <c r="B1" s="175"/>
      <c r="C1" s="175"/>
      <c r="D1" s="175"/>
      <c r="E1" s="175"/>
    </row>
    <row r="3" spans="1:5">
      <c r="A3" s="55" t="s">
        <v>153</v>
      </c>
      <c r="B3" s="55"/>
      <c r="C3" s="55"/>
      <c r="D3" s="55"/>
    </row>
    <row r="4" spans="1:5">
      <c r="A4" s="55"/>
      <c r="B4" s="55"/>
      <c r="C4" s="55"/>
      <c r="D4" s="55"/>
    </row>
    <row r="5" spans="1:5" ht="27" customHeight="1">
      <c r="A5" s="155" t="s">
        <v>132</v>
      </c>
      <c r="B5" s="156" t="s">
        <v>133</v>
      </c>
      <c r="C5" s="157" t="s">
        <v>134</v>
      </c>
      <c r="D5" s="157" t="s">
        <v>135</v>
      </c>
    </row>
    <row r="6" spans="1:5">
      <c r="A6" s="55"/>
      <c r="B6" s="55"/>
      <c r="C6" s="55"/>
      <c r="D6" s="55"/>
    </row>
    <row r="7" spans="1:5" ht="25.5">
      <c r="A7" s="158" t="s">
        <v>136</v>
      </c>
      <c r="B7" s="159" t="s">
        <v>137</v>
      </c>
      <c r="C7" s="158" t="s">
        <v>138</v>
      </c>
      <c r="D7" s="158" t="s">
        <v>139</v>
      </c>
    </row>
    <row r="8" spans="1:5">
      <c r="A8" s="160" t="s">
        <v>154</v>
      </c>
      <c r="B8" s="161">
        <v>-19852</v>
      </c>
      <c r="C8" s="162">
        <v>104578</v>
      </c>
      <c r="D8" s="161">
        <v>84726</v>
      </c>
    </row>
    <row r="9" spans="1:5">
      <c r="A9" s="160" t="s">
        <v>155</v>
      </c>
      <c r="B9" s="161">
        <v>84726</v>
      </c>
      <c r="C9" s="162">
        <v>-14535</v>
      </c>
      <c r="D9" s="161">
        <v>70191</v>
      </c>
    </row>
    <row r="10" spans="1:5">
      <c r="A10" s="160" t="s">
        <v>156</v>
      </c>
      <c r="B10" s="161">
        <v>70191</v>
      </c>
      <c r="C10" s="162">
        <v>-66341</v>
      </c>
      <c r="D10" s="161">
        <v>3850</v>
      </c>
    </row>
    <row r="11" spans="1:5">
      <c r="A11" s="163"/>
      <c r="B11" s="164"/>
      <c r="C11" s="165" t="s">
        <v>157</v>
      </c>
      <c r="D11" s="164"/>
    </row>
    <row r="12" spans="1:5">
      <c r="A12" s="166"/>
      <c r="B12" s="167"/>
      <c r="C12" s="168"/>
      <c r="D12" s="167"/>
    </row>
    <row r="14" spans="1:5">
      <c r="A14" s="55" t="s">
        <v>153</v>
      </c>
      <c r="B14" s="55"/>
      <c r="C14" s="55"/>
      <c r="D14" s="55"/>
    </row>
    <row r="15" spans="1:5">
      <c r="A15" s="55"/>
      <c r="B15" s="55"/>
      <c r="C15" s="55"/>
      <c r="D15" s="55"/>
    </row>
    <row r="16" spans="1:5" ht="25.5">
      <c r="A16" s="155" t="s">
        <v>140</v>
      </c>
      <c r="B16" s="156" t="s">
        <v>141</v>
      </c>
      <c r="C16" s="157" t="s">
        <v>134</v>
      </c>
      <c r="D16" s="157" t="s">
        <v>135</v>
      </c>
    </row>
    <row r="17" spans="1:16">
      <c r="A17" s="55"/>
      <c r="B17" s="55"/>
      <c r="C17" s="55"/>
      <c r="D17" s="55"/>
    </row>
    <row r="18" spans="1:16" ht="25.5">
      <c r="A18" s="158" t="s">
        <v>136</v>
      </c>
      <c r="B18" s="159" t="s">
        <v>137</v>
      </c>
      <c r="C18" s="158" t="s">
        <v>138</v>
      </c>
      <c r="D18" s="158" t="s">
        <v>139</v>
      </c>
    </row>
    <row r="19" spans="1:16">
      <c r="A19" s="160" t="s">
        <v>154</v>
      </c>
      <c r="B19" s="161">
        <v>190281.42</v>
      </c>
      <c r="C19" s="162">
        <v>-44437.16</v>
      </c>
      <c r="D19" s="161">
        <v>145844.26</v>
      </c>
      <c r="E19" s="45"/>
    </row>
    <row r="20" spans="1:16">
      <c r="A20" s="160" t="s">
        <v>155</v>
      </c>
      <c r="B20" s="161">
        <v>145844.26</v>
      </c>
      <c r="C20" s="162">
        <v>-37828.94</v>
      </c>
      <c r="D20" s="161">
        <v>108015.32</v>
      </c>
      <c r="F20" s="45"/>
    </row>
    <row r="21" spans="1:16">
      <c r="A21" s="160" t="s">
        <v>156</v>
      </c>
      <c r="B21" s="161">
        <v>108015.32</v>
      </c>
      <c r="C21" s="162">
        <v>-31562.420000000002</v>
      </c>
      <c r="D21" s="161">
        <v>76452.900000000009</v>
      </c>
    </row>
    <row r="22" spans="1:16">
      <c r="A22" s="163"/>
      <c r="B22" s="164"/>
      <c r="C22" s="165" t="s">
        <v>158</v>
      </c>
      <c r="D22" s="164"/>
      <c r="P22" s="169"/>
    </row>
    <row r="23" spans="1:16">
      <c r="A23" s="166"/>
      <c r="B23" s="167"/>
      <c r="C23" s="168"/>
      <c r="D23" s="167"/>
      <c r="P23" s="169"/>
    </row>
    <row r="25" spans="1:16">
      <c r="A25" s="55" t="s">
        <v>153</v>
      </c>
      <c r="B25" s="55"/>
      <c r="C25" s="55"/>
      <c r="D25" s="55"/>
    </row>
    <row r="26" spans="1:16">
      <c r="A26" s="55"/>
      <c r="B26" s="55"/>
      <c r="C26" s="55"/>
      <c r="D26" s="55"/>
    </row>
    <row r="27" spans="1:16" ht="25.5">
      <c r="A27" s="155" t="s">
        <v>142</v>
      </c>
      <c r="B27" s="156" t="s">
        <v>143</v>
      </c>
      <c r="C27" s="157" t="s">
        <v>134</v>
      </c>
      <c r="D27" s="157" t="s">
        <v>135</v>
      </c>
    </row>
    <row r="28" spans="1:16">
      <c r="A28" s="55"/>
      <c r="B28" s="55"/>
      <c r="C28" s="55"/>
      <c r="D28" s="55"/>
    </row>
    <row r="29" spans="1:16" ht="25.5">
      <c r="A29" s="158" t="s">
        <v>136</v>
      </c>
      <c r="B29" s="159" t="s">
        <v>137</v>
      </c>
      <c r="C29" s="158" t="s">
        <v>138</v>
      </c>
      <c r="D29" s="158" t="s">
        <v>139</v>
      </c>
    </row>
    <row r="30" spans="1:16">
      <c r="A30" s="160" t="s">
        <v>154</v>
      </c>
      <c r="B30" s="161">
        <v>0</v>
      </c>
      <c r="C30" s="162">
        <v>0</v>
      </c>
      <c r="D30" s="161">
        <v>0</v>
      </c>
    </row>
    <row r="31" spans="1:16">
      <c r="A31" s="160" t="s">
        <v>155</v>
      </c>
      <c r="B31" s="161">
        <v>0</v>
      </c>
      <c r="C31" s="162">
        <v>0</v>
      </c>
      <c r="D31" s="161">
        <v>0</v>
      </c>
    </row>
    <row r="32" spans="1:16">
      <c r="A32" s="160" t="s">
        <v>156</v>
      </c>
      <c r="B32" s="161">
        <v>0</v>
      </c>
      <c r="C32" s="162">
        <v>0</v>
      </c>
      <c r="D32" s="161">
        <v>0</v>
      </c>
      <c r="F32" s="45"/>
      <c r="O32" s="71"/>
    </row>
    <row r="33" spans="1:5">
      <c r="A33" s="163"/>
      <c r="B33" s="164"/>
      <c r="C33" s="165" t="s">
        <v>159</v>
      </c>
      <c r="D33" s="164"/>
    </row>
    <row r="34" spans="1:5">
      <c r="A34" s="166"/>
      <c r="B34" s="167"/>
      <c r="C34" s="168"/>
      <c r="D34" s="167"/>
    </row>
    <row r="36" spans="1:5">
      <c r="A36" s="55" t="s">
        <v>153</v>
      </c>
      <c r="B36" s="55"/>
      <c r="C36" s="55"/>
      <c r="D36" s="55"/>
    </row>
    <row r="37" spans="1:5">
      <c r="A37" s="55"/>
      <c r="B37" s="55"/>
      <c r="C37" s="55"/>
      <c r="D37" s="55"/>
    </row>
    <row r="38" spans="1:5" ht="25.5">
      <c r="A38" s="155" t="s">
        <v>144</v>
      </c>
      <c r="B38" s="156" t="s">
        <v>145</v>
      </c>
      <c r="C38" s="157" t="s">
        <v>134</v>
      </c>
      <c r="D38" s="157" t="s">
        <v>135</v>
      </c>
    </row>
    <row r="39" spans="1:5">
      <c r="A39" s="55"/>
      <c r="B39" s="55"/>
      <c r="C39" s="55"/>
      <c r="D39" s="55"/>
    </row>
    <row r="40" spans="1:5" ht="25.5">
      <c r="A40" s="158" t="s">
        <v>136</v>
      </c>
      <c r="B40" s="159" t="s">
        <v>137</v>
      </c>
      <c r="C40" s="158" t="s">
        <v>138</v>
      </c>
      <c r="D40" s="158" t="s">
        <v>139</v>
      </c>
    </row>
    <row r="41" spans="1:5">
      <c r="A41" s="160" t="s">
        <v>154</v>
      </c>
      <c r="B41" s="161">
        <v>-59650.36</v>
      </c>
      <c r="C41" s="162">
        <v>-21049.29</v>
      </c>
      <c r="D41" s="161">
        <v>-80699.650000000009</v>
      </c>
    </row>
    <row r="42" spans="1:5">
      <c r="A42" s="160" t="s">
        <v>155</v>
      </c>
      <c r="B42" s="161">
        <v>-80699.650000000009</v>
      </c>
      <c r="C42" s="162">
        <v>18327.38</v>
      </c>
      <c r="D42" s="161">
        <v>-62372.270000000004</v>
      </c>
    </row>
    <row r="43" spans="1:5">
      <c r="A43" s="160" t="s">
        <v>156</v>
      </c>
      <c r="B43" s="161">
        <v>-62372.270000000004</v>
      </c>
      <c r="C43" s="162">
        <v>34266.199999999997</v>
      </c>
      <c r="D43" s="161">
        <v>-28106.07</v>
      </c>
    </row>
    <row r="44" spans="1:5">
      <c r="A44" s="163"/>
      <c r="B44" s="164"/>
      <c r="C44" s="165" t="s">
        <v>160</v>
      </c>
      <c r="D44" s="164"/>
    </row>
    <row r="46" spans="1:5">
      <c r="A46" s="175" t="s">
        <v>146</v>
      </c>
      <c r="B46" s="175"/>
      <c r="C46" s="175"/>
      <c r="D46" s="175"/>
      <c r="E46" s="175"/>
    </row>
    <row r="48" spans="1:5">
      <c r="A48" s="55" t="s">
        <v>153</v>
      </c>
      <c r="B48" s="55"/>
      <c r="C48" s="55"/>
      <c r="D48" s="55"/>
    </row>
    <row r="49" spans="1:4">
      <c r="A49" s="55"/>
      <c r="B49" s="55"/>
      <c r="C49" s="55"/>
      <c r="D49" s="55"/>
    </row>
    <row r="50" spans="1:4" ht="25.5">
      <c r="A50" s="155" t="s">
        <v>147</v>
      </c>
      <c r="B50" s="156" t="s">
        <v>148</v>
      </c>
      <c r="C50" s="157" t="s">
        <v>134</v>
      </c>
      <c r="D50" s="157" t="s">
        <v>135</v>
      </c>
    </row>
    <row r="51" spans="1:4">
      <c r="A51" s="55"/>
      <c r="B51" s="55"/>
      <c r="C51" s="55"/>
      <c r="D51" s="55"/>
    </row>
    <row r="52" spans="1:4" ht="25.5">
      <c r="A52" s="158" t="s">
        <v>136</v>
      </c>
      <c r="B52" s="159" t="s">
        <v>137</v>
      </c>
      <c r="C52" s="158" t="s">
        <v>138</v>
      </c>
      <c r="D52" s="158" t="s">
        <v>139</v>
      </c>
    </row>
    <row r="53" spans="1:4">
      <c r="A53" s="160" t="s">
        <v>154</v>
      </c>
      <c r="B53" s="161">
        <v>0</v>
      </c>
      <c r="C53" s="162">
        <v>-104578</v>
      </c>
      <c r="D53" s="161">
        <v>-104578</v>
      </c>
    </row>
    <row r="54" spans="1:4">
      <c r="A54" s="160" t="s">
        <v>155</v>
      </c>
      <c r="B54" s="161">
        <v>-104578</v>
      </c>
      <c r="C54" s="162">
        <v>0</v>
      </c>
      <c r="D54" s="161">
        <v>-104578</v>
      </c>
    </row>
    <row r="55" spans="1:4">
      <c r="A55" s="160" t="s">
        <v>156</v>
      </c>
      <c r="B55" s="161">
        <v>-104578</v>
      </c>
      <c r="C55" s="162">
        <v>0</v>
      </c>
      <c r="D55" s="161">
        <v>-104578</v>
      </c>
    </row>
    <row r="56" spans="1:4">
      <c r="A56" s="163"/>
      <c r="B56" s="164"/>
      <c r="C56" s="165" t="s">
        <v>161</v>
      </c>
      <c r="D56" s="164"/>
    </row>
    <row r="59" spans="1:4">
      <c r="A59" s="55" t="s">
        <v>153</v>
      </c>
      <c r="B59" s="55"/>
      <c r="C59" s="55"/>
      <c r="D59" s="55"/>
    </row>
    <row r="60" spans="1:4">
      <c r="A60" s="55"/>
      <c r="B60" s="55"/>
      <c r="C60" s="55"/>
      <c r="D60" s="55"/>
    </row>
    <row r="61" spans="1:4" ht="25.5">
      <c r="A61" s="155" t="s">
        <v>149</v>
      </c>
      <c r="B61" s="156" t="s">
        <v>150</v>
      </c>
      <c r="C61" s="157" t="s">
        <v>134</v>
      </c>
      <c r="D61" s="157" t="s">
        <v>135</v>
      </c>
    </row>
    <row r="62" spans="1:4">
      <c r="A62" s="55"/>
      <c r="B62" s="55"/>
      <c r="C62" s="55"/>
      <c r="D62" s="55"/>
    </row>
    <row r="63" spans="1:4" ht="25.5">
      <c r="A63" s="158" t="s">
        <v>136</v>
      </c>
      <c r="B63" s="159" t="s">
        <v>137</v>
      </c>
      <c r="C63" s="158" t="s">
        <v>138</v>
      </c>
      <c r="D63" s="158" t="s">
        <v>139</v>
      </c>
    </row>
    <row r="64" spans="1:4">
      <c r="A64" s="160" t="s">
        <v>154</v>
      </c>
      <c r="B64" s="161">
        <v>0</v>
      </c>
      <c r="C64" s="162">
        <v>0</v>
      </c>
      <c r="D64" s="161">
        <v>0</v>
      </c>
    </row>
    <row r="65" spans="1:4">
      <c r="A65" s="160" t="s">
        <v>155</v>
      </c>
      <c r="B65" s="161">
        <v>0</v>
      </c>
      <c r="C65" s="162">
        <v>14535</v>
      </c>
      <c r="D65" s="161">
        <v>14535</v>
      </c>
    </row>
    <row r="66" spans="1:4">
      <c r="A66" s="160" t="s">
        <v>156</v>
      </c>
      <c r="B66" s="161">
        <v>14535</v>
      </c>
      <c r="C66" s="162">
        <v>66341</v>
      </c>
      <c r="D66" s="161">
        <v>80876</v>
      </c>
    </row>
    <row r="67" spans="1:4">
      <c r="A67" s="163"/>
      <c r="B67" s="164"/>
      <c r="C67" s="165" t="s">
        <v>162</v>
      </c>
      <c r="D67" s="164"/>
    </row>
    <row r="70" spans="1:4">
      <c r="A70" s="55" t="s">
        <v>153</v>
      </c>
      <c r="B70" s="55"/>
      <c r="C70" s="55"/>
      <c r="D70" s="55"/>
    </row>
    <row r="71" spans="1:4">
      <c r="A71" s="55"/>
      <c r="B71" s="55"/>
      <c r="C71" s="55"/>
      <c r="D71" s="55"/>
    </row>
    <row r="72" spans="1:4" ht="25.5">
      <c r="A72" s="155" t="s">
        <v>151</v>
      </c>
      <c r="B72" s="156" t="s">
        <v>152</v>
      </c>
      <c r="C72" s="157" t="s">
        <v>134</v>
      </c>
      <c r="D72" s="157" t="s">
        <v>135</v>
      </c>
    </row>
    <row r="73" spans="1:4">
      <c r="A73" s="55"/>
      <c r="B73" s="55"/>
      <c r="C73" s="55"/>
      <c r="D73" s="55"/>
    </row>
    <row r="74" spans="1:4" ht="25.5">
      <c r="A74" s="158" t="s">
        <v>136</v>
      </c>
      <c r="B74" s="159" t="s">
        <v>137</v>
      </c>
      <c r="C74" s="158" t="s">
        <v>138</v>
      </c>
      <c r="D74" s="158" t="s">
        <v>139</v>
      </c>
    </row>
    <row r="75" spans="1:4">
      <c r="A75" s="160" t="s">
        <v>154</v>
      </c>
      <c r="B75" s="161">
        <v>0</v>
      </c>
      <c r="C75" s="162">
        <v>44520.13</v>
      </c>
      <c r="D75" s="161">
        <v>44520.13</v>
      </c>
    </row>
    <row r="76" spans="1:4">
      <c r="A76" s="160" t="s">
        <v>155</v>
      </c>
      <c r="B76" s="161">
        <v>44520.13</v>
      </c>
      <c r="C76" s="162">
        <v>38172.239999999998</v>
      </c>
      <c r="D76" s="161">
        <v>82692.37</v>
      </c>
    </row>
    <row r="77" spans="1:4">
      <c r="A77" s="160" t="s">
        <v>156</v>
      </c>
      <c r="B77" s="161">
        <v>82692.37</v>
      </c>
      <c r="C77" s="162">
        <v>31811.88</v>
      </c>
      <c r="D77" s="161">
        <v>114504.25</v>
      </c>
    </row>
    <row r="78" spans="1:4">
      <c r="A78" s="163"/>
      <c r="B78" s="164"/>
      <c r="C78" s="165" t="s">
        <v>163</v>
      </c>
      <c r="D78" s="164"/>
    </row>
    <row r="81" spans="1:4" ht="155.25" customHeight="1">
      <c r="A81" s="170"/>
      <c r="B81" s="176"/>
      <c r="C81" s="177"/>
      <c r="D81" s="177"/>
    </row>
  </sheetData>
  <mergeCells count="3">
    <mergeCell ref="A1:E1"/>
    <mergeCell ref="A46:E46"/>
    <mergeCell ref="B81:D81"/>
  </mergeCells>
  <printOptions horizontalCentered="1"/>
  <pageMargins left="0.7" right="0.45" top="1.2" bottom="0.65" header="0.5" footer="0.5"/>
  <pageSetup scale="96" orientation="portrait" r:id="rId1"/>
  <headerFooter scaleWithDoc="0">
    <oddHeader>&amp;CAvista Corporation Natural Gas Decoupling Mechanism
Washington Jurisdiction
Quarterly Report for 1st Quarter 2012</oddHeader>
    <oddFooter>&amp;Cfile: &amp;F / &amp;A&amp;RPage &amp;P of &amp;N</oddFooter>
  </headerFooter>
  <rowBreaks count="1" manualBreakCount="1">
    <brk id="4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35"/>
    <pageSetUpPr autoPageBreaks="0"/>
  </sheetPr>
  <dimension ref="A1:Q86"/>
  <sheetViews>
    <sheetView zoomScaleNormal="100" workbookViewId="0">
      <selection activeCell="H19" sqref="H19"/>
    </sheetView>
  </sheetViews>
  <sheetFormatPr defaultRowHeight="12.75"/>
  <cols>
    <col min="1" max="1" width="2.85546875" style="33" customWidth="1"/>
    <col min="2" max="2" width="19.5703125" style="33" customWidth="1"/>
    <col min="3" max="3" width="6.42578125" style="33" customWidth="1"/>
    <col min="4" max="4" width="15.28515625" style="33" customWidth="1"/>
    <col min="5" max="5" width="12.85546875" style="33" customWidth="1"/>
    <col min="6" max="6" width="13.140625" style="33" customWidth="1"/>
    <col min="7" max="7" width="12.5703125" style="33" customWidth="1"/>
    <col min="8" max="8" width="12.7109375" style="33" customWidth="1"/>
    <col min="9" max="9" width="12.140625" style="33" customWidth="1"/>
    <col min="10" max="10" width="12.7109375" style="33" customWidth="1"/>
    <col min="11" max="11" width="11.5703125" style="33" customWidth="1"/>
    <col min="12" max="13" width="11.42578125" style="33" customWidth="1"/>
    <col min="14" max="14" width="11.28515625" style="33" customWidth="1"/>
    <col min="15" max="15" width="11.42578125" style="33" customWidth="1"/>
    <col min="16" max="16" width="11.85546875" style="33" customWidth="1"/>
    <col min="17" max="17" width="12.7109375" style="33" customWidth="1"/>
    <col min="18" max="18" width="14" style="33" bestFit="1" customWidth="1"/>
    <col min="19" max="19" width="12.85546875" style="33" bestFit="1" customWidth="1"/>
    <col min="20" max="20" width="14" style="33" bestFit="1" customWidth="1"/>
    <col min="21" max="16384" width="9.140625" style="33"/>
  </cols>
  <sheetData>
    <row r="1" spans="1:17">
      <c r="A1" s="32" t="s">
        <v>54</v>
      </c>
    </row>
    <row r="2" spans="1:17">
      <c r="A2" s="32" t="s">
        <v>55</v>
      </c>
    </row>
    <row r="3" spans="1:17">
      <c r="A3" s="32" t="s">
        <v>74</v>
      </c>
    </row>
    <row r="4" spans="1:17" ht="25.5">
      <c r="A4" s="178" t="s">
        <v>75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</row>
    <row r="5" spans="1:17" ht="20.25">
      <c r="A5" s="179" t="s">
        <v>76</v>
      </c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</row>
    <row r="6" spans="1:17">
      <c r="A6" s="32"/>
    </row>
    <row r="8" spans="1:17">
      <c r="A8" s="34" t="s">
        <v>18</v>
      </c>
      <c r="D8" s="35" t="s">
        <v>77</v>
      </c>
      <c r="E8" s="34" t="s">
        <v>56</v>
      </c>
      <c r="F8" s="36" t="s">
        <v>11</v>
      </c>
      <c r="G8" s="36" t="s">
        <v>12</v>
      </c>
      <c r="H8" s="36" t="s">
        <v>13</v>
      </c>
      <c r="I8" s="36" t="s">
        <v>14</v>
      </c>
      <c r="J8" s="36" t="s">
        <v>15</v>
      </c>
      <c r="K8" s="36" t="s">
        <v>16</v>
      </c>
      <c r="L8" s="36" t="s">
        <v>5</v>
      </c>
      <c r="M8" s="36" t="s">
        <v>6</v>
      </c>
      <c r="N8" s="36" t="s">
        <v>7</v>
      </c>
      <c r="O8" s="36" t="s">
        <v>8</v>
      </c>
      <c r="P8" s="36" t="s">
        <v>9</v>
      </c>
      <c r="Q8" s="36" t="s">
        <v>10</v>
      </c>
    </row>
    <row r="9" spans="1:17">
      <c r="A9" s="34" t="s">
        <v>57</v>
      </c>
    </row>
    <row r="10" spans="1:17" ht="15">
      <c r="A10" s="33" t="s">
        <v>58</v>
      </c>
      <c r="D10" s="37">
        <v>124216208</v>
      </c>
      <c r="E10" s="38">
        <f>SUM(F10:Q10)</f>
        <v>124216208</v>
      </c>
      <c r="F10" s="39">
        <f>E42</f>
        <v>24885757</v>
      </c>
      <c r="G10" s="39">
        <f t="shared" ref="G10:Q10" si="0">F42</f>
        <v>21106338</v>
      </c>
      <c r="H10" s="39">
        <f t="shared" si="0"/>
        <v>17754612</v>
      </c>
      <c r="I10" s="39">
        <f t="shared" si="0"/>
        <v>12666299</v>
      </c>
      <c r="J10" s="39">
        <f t="shared" si="0"/>
        <v>7615545</v>
      </c>
      <c r="K10" s="39">
        <f t="shared" si="0"/>
        <v>3714717</v>
      </c>
      <c r="L10" s="39">
        <f t="shared" si="0"/>
        <v>2373945</v>
      </c>
      <c r="M10" s="39">
        <f t="shared" si="0"/>
        <v>2111270</v>
      </c>
      <c r="N10" s="39">
        <f t="shared" si="0"/>
        <v>2274191</v>
      </c>
      <c r="O10" s="39">
        <f t="shared" si="0"/>
        <v>4129665</v>
      </c>
      <c r="P10" s="39">
        <f t="shared" si="0"/>
        <v>9700573</v>
      </c>
      <c r="Q10" s="39">
        <f t="shared" si="0"/>
        <v>15883296</v>
      </c>
    </row>
    <row r="11" spans="1:17">
      <c r="A11" s="33" t="s">
        <v>59</v>
      </c>
      <c r="D11" s="37">
        <v>-15919236</v>
      </c>
      <c r="E11" s="38">
        <f>SUM(F11:Q11)</f>
        <v>-80466703</v>
      </c>
      <c r="F11" s="38">
        <f>-E71</f>
        <v>-15919236</v>
      </c>
      <c r="G11" s="38">
        <f t="shared" ref="G11:Q11" si="1">-F71</f>
        <v>-13556027</v>
      </c>
      <c r="H11" s="38">
        <f t="shared" si="1"/>
        <v>-9801943</v>
      </c>
      <c r="I11" s="38">
        <f t="shared" si="1"/>
        <v>-9117730</v>
      </c>
      <c r="J11" s="38">
        <f t="shared" si="1"/>
        <v>-5222312</v>
      </c>
      <c r="K11" s="38">
        <f t="shared" si="1"/>
        <v>-2486077</v>
      </c>
      <c r="L11" s="38">
        <f t="shared" si="1"/>
        <v>-1639848</v>
      </c>
      <c r="M11" s="38">
        <f t="shared" si="1"/>
        <v>-1405084</v>
      </c>
      <c r="N11" s="38">
        <f t="shared" si="1"/>
        <v>-1544210</v>
      </c>
      <c r="O11" s="38">
        <f t="shared" si="1"/>
        <v>-1964249</v>
      </c>
      <c r="P11" s="38">
        <f t="shared" si="1"/>
        <v>-7223636</v>
      </c>
      <c r="Q11" s="38">
        <f t="shared" si="1"/>
        <v>-10586351</v>
      </c>
    </row>
    <row r="12" spans="1:17">
      <c r="A12" s="33" t="s">
        <v>60</v>
      </c>
      <c r="D12" s="37">
        <v>17648827</v>
      </c>
      <c r="E12" s="38">
        <f>SUM(F12:Q12)</f>
        <v>82196294</v>
      </c>
      <c r="F12" s="38">
        <f>F71</f>
        <v>13556027</v>
      </c>
      <c r="G12" s="38">
        <f t="shared" ref="G12:Q12" si="2">G71</f>
        <v>9801943</v>
      </c>
      <c r="H12" s="38">
        <f t="shared" si="2"/>
        <v>9117730</v>
      </c>
      <c r="I12" s="38">
        <f t="shared" si="2"/>
        <v>5222312</v>
      </c>
      <c r="J12" s="38">
        <f t="shared" si="2"/>
        <v>2486077</v>
      </c>
      <c r="K12" s="38">
        <f t="shared" si="2"/>
        <v>1639848</v>
      </c>
      <c r="L12" s="38">
        <f t="shared" si="2"/>
        <v>1405084</v>
      </c>
      <c r="M12" s="38">
        <f t="shared" si="2"/>
        <v>1544210</v>
      </c>
      <c r="N12" s="38">
        <f t="shared" si="2"/>
        <v>1964249</v>
      </c>
      <c r="O12" s="38">
        <f t="shared" si="2"/>
        <v>7223636</v>
      </c>
      <c r="P12" s="38">
        <f t="shared" si="2"/>
        <v>10586351</v>
      </c>
      <c r="Q12" s="38">
        <f t="shared" si="2"/>
        <v>17648827</v>
      </c>
    </row>
    <row r="13" spans="1:17" ht="15">
      <c r="A13" s="33" t="s">
        <v>61</v>
      </c>
      <c r="D13" s="40">
        <v>-6829575</v>
      </c>
      <c r="E13" s="38">
        <f>SUM(F13:Q13)</f>
        <v>-6829575</v>
      </c>
      <c r="F13" s="38">
        <f>E58</f>
        <v>-1357367</v>
      </c>
      <c r="G13" s="38">
        <f t="shared" ref="G13:Q13" si="3">F58</f>
        <v>-710932</v>
      </c>
      <c r="H13" s="38">
        <f t="shared" si="3"/>
        <v>-2583342</v>
      </c>
      <c r="I13" s="38">
        <f t="shared" si="3"/>
        <v>-595333</v>
      </c>
      <c r="J13" s="38">
        <f t="shared" si="3"/>
        <v>270319</v>
      </c>
      <c r="K13" s="38">
        <f t="shared" si="3"/>
        <v>674950</v>
      </c>
      <c r="L13" s="38">
        <f t="shared" si="3"/>
        <v>0</v>
      </c>
      <c r="M13" s="38">
        <f t="shared" si="3"/>
        <v>0</v>
      </c>
      <c r="N13" s="38">
        <f t="shared" si="3"/>
        <v>0</v>
      </c>
      <c r="O13" s="38">
        <f t="shared" si="3"/>
        <v>-1734191</v>
      </c>
      <c r="P13" s="38">
        <f t="shared" si="3"/>
        <v>747742</v>
      </c>
      <c r="Q13" s="38">
        <f t="shared" si="3"/>
        <v>-1541421</v>
      </c>
    </row>
    <row r="14" spans="1:17">
      <c r="A14" s="33" t="s">
        <v>62</v>
      </c>
      <c r="D14" s="37">
        <f t="shared" ref="D14:Q14" si="4">SUM(D10:D13)</f>
        <v>119116224</v>
      </c>
      <c r="E14" s="41">
        <f t="shared" si="4"/>
        <v>119116224</v>
      </c>
      <c r="F14" s="41">
        <f t="shared" si="4"/>
        <v>21165181</v>
      </c>
      <c r="G14" s="41">
        <f t="shared" si="4"/>
        <v>16641322</v>
      </c>
      <c r="H14" s="41">
        <f t="shared" si="4"/>
        <v>14487057</v>
      </c>
      <c r="I14" s="41">
        <f t="shared" si="4"/>
        <v>8175548</v>
      </c>
      <c r="J14" s="41">
        <f t="shared" si="4"/>
        <v>5149629</v>
      </c>
      <c r="K14" s="41">
        <f t="shared" si="4"/>
        <v>3543438</v>
      </c>
      <c r="L14" s="41">
        <f t="shared" si="4"/>
        <v>2139181</v>
      </c>
      <c r="M14" s="41">
        <f t="shared" si="4"/>
        <v>2250396</v>
      </c>
      <c r="N14" s="41">
        <f t="shared" si="4"/>
        <v>2694230</v>
      </c>
      <c r="O14" s="41">
        <f t="shared" si="4"/>
        <v>7654861</v>
      </c>
      <c r="P14" s="41">
        <f t="shared" si="4"/>
        <v>13811030</v>
      </c>
      <c r="Q14" s="41">
        <f t="shared" si="4"/>
        <v>21404351</v>
      </c>
    </row>
    <row r="15" spans="1:17">
      <c r="D15" s="38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</row>
    <row r="16" spans="1:17">
      <c r="D16" s="38"/>
      <c r="E16" s="43"/>
    </row>
    <row r="17" spans="1:17">
      <c r="A17" s="34" t="s">
        <v>63</v>
      </c>
      <c r="D17" s="38"/>
    </row>
    <row r="18" spans="1:17">
      <c r="A18" s="33" t="s">
        <v>64</v>
      </c>
      <c r="D18" s="38">
        <v>1722614</v>
      </c>
      <c r="E18" s="38">
        <f>SUM(F18:Q18)</f>
        <v>1722614</v>
      </c>
      <c r="F18" s="42">
        <f>E66</f>
        <v>143747</v>
      </c>
      <c r="G18" s="42">
        <f t="shared" ref="G18:Q18" si="5">F66</f>
        <v>143734</v>
      </c>
      <c r="H18" s="42">
        <f t="shared" si="5"/>
        <v>143649</v>
      </c>
      <c r="I18" s="42">
        <f t="shared" si="5"/>
        <v>143462</v>
      </c>
      <c r="J18" s="42">
        <f t="shared" si="5"/>
        <v>143299</v>
      </c>
      <c r="K18" s="42">
        <f t="shared" si="5"/>
        <v>143101</v>
      </c>
      <c r="L18" s="42">
        <f t="shared" si="5"/>
        <v>143012</v>
      </c>
      <c r="M18" s="42">
        <f t="shared" si="5"/>
        <v>143096</v>
      </c>
      <c r="N18" s="42">
        <f t="shared" si="5"/>
        <v>143401</v>
      </c>
      <c r="O18" s="42">
        <f t="shared" si="5"/>
        <v>143630</v>
      </c>
      <c r="P18" s="42">
        <f t="shared" si="5"/>
        <v>144120</v>
      </c>
      <c r="Q18" s="42">
        <f t="shared" si="5"/>
        <v>144363</v>
      </c>
    </row>
    <row r="19" spans="1:17">
      <c r="A19" s="33" t="s">
        <v>65</v>
      </c>
      <c r="D19" s="38"/>
      <c r="E19" s="42">
        <f>E14/E18</f>
        <v>69.148528921743349</v>
      </c>
      <c r="F19" s="42">
        <f>F14/F18</f>
        <v>147.23911455543421</v>
      </c>
      <c r="G19" s="42">
        <f t="shared" ref="G19:Q19" si="6">G14/G18</f>
        <v>115.77860492298274</v>
      </c>
      <c r="H19" s="42">
        <f t="shared" si="6"/>
        <v>100.85038531420336</v>
      </c>
      <c r="I19" s="42">
        <f t="shared" si="6"/>
        <v>56.987550710292624</v>
      </c>
      <c r="J19" s="42">
        <f t="shared" si="6"/>
        <v>35.936252172031907</v>
      </c>
      <c r="K19" s="42">
        <f t="shared" si="6"/>
        <v>24.76179761147721</v>
      </c>
      <c r="L19" s="42">
        <f t="shared" si="6"/>
        <v>14.958052471121304</v>
      </c>
      <c r="M19" s="42">
        <f t="shared" si="6"/>
        <v>15.7264773299044</v>
      </c>
      <c r="N19" s="42">
        <f t="shared" si="6"/>
        <v>18.78808376510624</v>
      </c>
      <c r="O19" s="42">
        <f t="shared" si="6"/>
        <v>53.295697277727491</v>
      </c>
      <c r="P19" s="42">
        <f t="shared" si="6"/>
        <v>95.830072162087149</v>
      </c>
      <c r="Q19" s="42">
        <f t="shared" si="6"/>
        <v>148.26756855981102</v>
      </c>
    </row>
    <row r="20" spans="1:17">
      <c r="D20" s="38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</row>
    <row r="21" spans="1:17" ht="15">
      <c r="D21" s="38"/>
      <c r="E21" s="44"/>
      <c r="F21" s="42" t="s">
        <v>18</v>
      </c>
      <c r="G21" s="44"/>
      <c r="H21" s="42"/>
      <c r="I21" s="42"/>
      <c r="J21" s="42"/>
      <c r="K21" s="42"/>
      <c r="L21" s="42"/>
      <c r="M21" s="42"/>
      <c r="N21" s="42"/>
      <c r="O21" s="42"/>
      <c r="P21" s="42"/>
      <c r="Q21" s="42"/>
    </row>
    <row r="22" spans="1:17" ht="15">
      <c r="A22" s="45" t="s">
        <v>66</v>
      </c>
      <c r="E22" s="44"/>
      <c r="F22" s="46">
        <v>0.89276</v>
      </c>
      <c r="G22" s="44"/>
      <c r="H22" s="47"/>
      <c r="I22" s="47"/>
    </row>
    <row r="23" spans="1:17" ht="15">
      <c r="A23" s="45" t="s">
        <v>67</v>
      </c>
      <c r="E23" s="44"/>
      <c r="F23" s="48">
        <v>0.955843</v>
      </c>
      <c r="G23" s="44"/>
      <c r="H23" s="47"/>
      <c r="I23" s="47"/>
    </row>
    <row r="24" spans="1:17" ht="15">
      <c r="A24" s="45" t="s">
        <v>68</v>
      </c>
      <c r="E24" s="44"/>
      <c r="F24" s="49">
        <f>F22*F23</f>
        <v>0.85333839668</v>
      </c>
      <c r="G24" s="44"/>
      <c r="H24" s="47"/>
      <c r="I24" s="47"/>
      <c r="J24" s="50"/>
    </row>
    <row r="25" spans="1:17" ht="15">
      <c r="A25" s="45" t="s">
        <v>69</v>
      </c>
      <c r="E25" s="44"/>
      <c r="F25" s="46">
        <v>0.58245999999999998</v>
      </c>
      <c r="G25" s="44"/>
      <c r="H25" s="51"/>
    </row>
    <row r="26" spans="1:17" ht="15">
      <c r="A26" s="32" t="s">
        <v>70</v>
      </c>
      <c r="E26" s="44"/>
      <c r="F26" s="52">
        <f>F24-F25</f>
        <v>0.27087839668000002</v>
      </c>
      <c r="G26" s="44"/>
      <c r="I26" s="50"/>
      <c r="J26" s="53"/>
    </row>
    <row r="27" spans="1:17">
      <c r="D27" s="54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</row>
    <row r="30" spans="1:17">
      <c r="A30" s="48" t="s">
        <v>78</v>
      </c>
      <c r="B30" s="55"/>
    </row>
    <row r="31" spans="1:17">
      <c r="A31" s="48" t="s">
        <v>79</v>
      </c>
      <c r="B31" s="55"/>
    </row>
    <row r="32" spans="1:17">
      <c r="A32" s="48" t="s">
        <v>80</v>
      </c>
      <c r="B32" s="55"/>
    </row>
    <row r="33" spans="1:17">
      <c r="A33" s="48" t="s">
        <v>81</v>
      </c>
      <c r="B33" s="55"/>
    </row>
    <row r="34" spans="1:17">
      <c r="A34" s="48" t="s">
        <v>82</v>
      </c>
      <c r="B34" s="55"/>
    </row>
    <row r="35" spans="1:17">
      <c r="A35" s="48"/>
      <c r="B35" s="55"/>
    </row>
    <row r="36" spans="1:17" ht="25.5">
      <c r="A36" s="178" t="s">
        <v>75</v>
      </c>
      <c r="B36" s="178"/>
      <c r="C36" s="178"/>
      <c r="D36" s="178"/>
      <c r="E36" s="178"/>
      <c r="F36" s="178"/>
      <c r="G36" s="178"/>
      <c r="H36" s="178"/>
      <c r="I36" s="178"/>
      <c r="J36" s="178"/>
      <c r="K36" s="178"/>
      <c r="L36" s="178"/>
      <c r="M36" s="178"/>
      <c r="N36" s="178"/>
      <c r="O36" s="178"/>
      <c r="P36" s="178"/>
      <c r="Q36" s="178"/>
    </row>
    <row r="37" spans="1:17" ht="20.25">
      <c r="A37" s="179" t="s">
        <v>83</v>
      </c>
      <c r="B37" s="179"/>
      <c r="C37" s="179"/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/>
      <c r="O37" s="179"/>
      <c r="P37" s="179"/>
      <c r="Q37" s="179"/>
    </row>
    <row r="39" spans="1:17">
      <c r="A39" s="32" t="s">
        <v>84</v>
      </c>
    </row>
    <row r="40" spans="1:17">
      <c r="A40" s="32"/>
    </row>
    <row r="41" spans="1:17">
      <c r="A41" s="32"/>
      <c r="B41" s="32" t="s">
        <v>71</v>
      </c>
      <c r="E41" s="56">
        <v>39814</v>
      </c>
      <c r="F41" s="56">
        <v>39845</v>
      </c>
      <c r="G41" s="56">
        <v>39873</v>
      </c>
      <c r="H41" s="56">
        <v>39904</v>
      </c>
      <c r="I41" s="56">
        <v>39934</v>
      </c>
      <c r="J41" s="56">
        <v>39965</v>
      </c>
      <c r="K41" s="56">
        <v>39995</v>
      </c>
      <c r="L41" s="56">
        <v>40026</v>
      </c>
      <c r="M41" s="56">
        <v>40057</v>
      </c>
      <c r="N41" s="56">
        <v>40087</v>
      </c>
      <c r="O41" s="56">
        <v>40118</v>
      </c>
      <c r="P41" s="56">
        <v>40148</v>
      </c>
      <c r="Q41" s="57" t="s">
        <v>17</v>
      </c>
    </row>
    <row r="42" spans="1:17">
      <c r="A42" s="32"/>
      <c r="B42" s="33" t="s">
        <v>85</v>
      </c>
      <c r="E42" s="38">
        <v>24885757</v>
      </c>
      <c r="F42" s="38">
        <v>21106338</v>
      </c>
      <c r="G42" s="38">
        <v>17754612</v>
      </c>
      <c r="H42" s="38">
        <v>12666299</v>
      </c>
      <c r="I42" s="38">
        <v>7615545</v>
      </c>
      <c r="J42" s="38">
        <v>3714717</v>
      </c>
      <c r="K42" s="38">
        <v>2373945</v>
      </c>
      <c r="L42" s="38">
        <v>2111270</v>
      </c>
      <c r="M42" s="38">
        <v>2274191</v>
      </c>
      <c r="N42" s="38">
        <v>4129665</v>
      </c>
      <c r="O42" s="38">
        <v>9700573</v>
      </c>
      <c r="P42" s="38">
        <v>15883296</v>
      </c>
      <c r="Q42" s="38">
        <f>SUM(E42:P42)</f>
        <v>124216208</v>
      </c>
    </row>
    <row r="44" spans="1:17">
      <c r="B44" s="34" t="s">
        <v>34</v>
      </c>
    </row>
    <row r="45" spans="1:17">
      <c r="E45" s="56">
        <v>39814</v>
      </c>
      <c r="F45" s="56">
        <v>39845</v>
      </c>
      <c r="G45" s="56">
        <v>39873</v>
      </c>
      <c r="H45" s="56">
        <v>39904</v>
      </c>
      <c r="I45" s="56">
        <v>39934</v>
      </c>
      <c r="J45" s="56">
        <v>39965</v>
      </c>
      <c r="K45" s="56">
        <v>39995</v>
      </c>
      <c r="L45" s="56">
        <v>40026</v>
      </c>
      <c r="M45" s="56">
        <v>40057</v>
      </c>
      <c r="N45" s="56">
        <v>40087</v>
      </c>
      <c r="O45" s="56">
        <v>40118</v>
      </c>
      <c r="P45" s="56">
        <v>40148</v>
      </c>
      <c r="Q45" s="57" t="s">
        <v>17</v>
      </c>
    </row>
    <row r="46" spans="1:17">
      <c r="B46" s="58" t="s">
        <v>86</v>
      </c>
      <c r="E46" s="59">
        <v>1120</v>
      </c>
      <c r="F46" s="59">
        <v>913</v>
      </c>
      <c r="G46" s="59">
        <v>776</v>
      </c>
      <c r="H46" s="59">
        <v>542</v>
      </c>
      <c r="I46" s="59">
        <v>323</v>
      </c>
      <c r="J46" s="59">
        <v>143</v>
      </c>
      <c r="K46" s="59">
        <v>35</v>
      </c>
      <c r="L46" s="59">
        <v>34</v>
      </c>
      <c r="M46" s="59">
        <v>185</v>
      </c>
      <c r="N46" s="59">
        <v>540</v>
      </c>
      <c r="O46" s="59">
        <v>889</v>
      </c>
      <c r="P46" s="59">
        <v>1157</v>
      </c>
      <c r="Q46" s="59">
        <f>SUM(E46:P46)</f>
        <v>6657</v>
      </c>
    </row>
    <row r="47" spans="1:17">
      <c r="B47" s="33" t="s">
        <v>35</v>
      </c>
      <c r="E47" s="59">
        <v>1204</v>
      </c>
      <c r="F47" s="59">
        <v>957</v>
      </c>
      <c r="G47" s="59">
        <v>936</v>
      </c>
      <c r="H47" s="59">
        <v>586</v>
      </c>
      <c r="I47" s="59">
        <v>303</v>
      </c>
      <c r="J47" s="59">
        <v>93</v>
      </c>
      <c r="K47" s="59">
        <v>17</v>
      </c>
      <c r="L47" s="59">
        <v>23</v>
      </c>
      <c r="M47" s="59">
        <v>103</v>
      </c>
      <c r="N47" s="59">
        <v>668</v>
      </c>
      <c r="O47" s="59">
        <v>834</v>
      </c>
      <c r="P47" s="59">
        <v>1252</v>
      </c>
      <c r="Q47" s="59">
        <f>SUM(E47:P47)</f>
        <v>6976</v>
      </c>
    </row>
    <row r="48" spans="1:17">
      <c r="B48" s="32" t="s">
        <v>87</v>
      </c>
      <c r="E48" s="60">
        <f>E46-E47</f>
        <v>-84</v>
      </c>
      <c r="F48" s="60">
        <f>F46-F47</f>
        <v>-44</v>
      </c>
      <c r="G48" s="60">
        <f>G46-G47</f>
        <v>-160</v>
      </c>
      <c r="H48" s="60">
        <f>H46-H47</f>
        <v>-44</v>
      </c>
      <c r="I48" s="60">
        <f t="shared" ref="I48:P48" si="7">I46-I47</f>
        <v>20</v>
      </c>
      <c r="J48" s="60">
        <f t="shared" si="7"/>
        <v>50</v>
      </c>
      <c r="K48" s="60">
        <f t="shared" si="7"/>
        <v>18</v>
      </c>
      <c r="L48" s="60">
        <f t="shared" si="7"/>
        <v>11</v>
      </c>
      <c r="M48" s="60">
        <f t="shared" si="7"/>
        <v>82</v>
      </c>
      <c r="N48" s="60">
        <f t="shared" si="7"/>
        <v>-128</v>
      </c>
      <c r="O48" s="60">
        <f t="shared" si="7"/>
        <v>55</v>
      </c>
      <c r="P48" s="60">
        <f t="shared" si="7"/>
        <v>-95</v>
      </c>
      <c r="Q48" s="60">
        <f>SUM(E48:P48)</f>
        <v>-319</v>
      </c>
    </row>
    <row r="49" spans="2:17">
      <c r="B49" s="32"/>
      <c r="C49" s="61"/>
      <c r="D49" s="35" t="s">
        <v>36</v>
      </c>
    </row>
    <row r="50" spans="2:17">
      <c r="B50" s="33" t="s">
        <v>37</v>
      </c>
      <c r="D50" s="57" t="s">
        <v>88</v>
      </c>
      <c r="E50" s="62">
        <v>0.1002</v>
      </c>
      <c r="F50" s="62">
        <v>0.1002</v>
      </c>
      <c r="G50" s="62">
        <v>0.1002</v>
      </c>
      <c r="H50" s="62">
        <v>8.77E-2</v>
      </c>
      <c r="I50" s="62">
        <v>8.77E-2</v>
      </c>
      <c r="J50" s="62">
        <v>8.77E-2</v>
      </c>
      <c r="K50" s="62">
        <v>0</v>
      </c>
      <c r="L50" s="62">
        <v>0</v>
      </c>
      <c r="M50" s="62">
        <v>0</v>
      </c>
      <c r="N50" s="62">
        <v>8.77E-2</v>
      </c>
      <c r="O50" s="62">
        <v>8.77E-2</v>
      </c>
      <c r="P50" s="62">
        <v>0.1002</v>
      </c>
    </row>
    <row r="51" spans="2:17">
      <c r="B51" s="33" t="s">
        <v>38</v>
      </c>
      <c r="D51" s="57" t="s">
        <v>88</v>
      </c>
      <c r="E51" s="62">
        <v>0.2467</v>
      </c>
      <c r="F51" s="62">
        <v>0.2467</v>
      </c>
      <c r="G51" s="62">
        <v>0.2467</v>
      </c>
      <c r="H51" s="62">
        <v>0.16700000000000001</v>
      </c>
      <c r="I51" s="62">
        <v>0.16700000000000001</v>
      </c>
      <c r="J51" s="62">
        <v>0.16700000000000001</v>
      </c>
      <c r="K51" s="62">
        <v>0</v>
      </c>
      <c r="L51" s="62">
        <v>0</v>
      </c>
      <c r="M51" s="62">
        <v>0</v>
      </c>
      <c r="N51" s="62">
        <v>0.16700000000000001</v>
      </c>
      <c r="O51" s="62">
        <v>0.16700000000000001</v>
      </c>
      <c r="P51" s="62">
        <v>0.2467</v>
      </c>
    </row>
    <row r="52" spans="2:17">
      <c r="B52" s="33" t="s">
        <v>39</v>
      </c>
      <c r="D52" s="57" t="s">
        <v>88</v>
      </c>
      <c r="E52" s="62">
        <v>0.42659999999999998</v>
      </c>
      <c r="F52" s="62">
        <v>0.42659999999999998</v>
      </c>
      <c r="G52" s="62">
        <v>0.42659999999999998</v>
      </c>
      <c r="H52" s="62">
        <v>0.29609999999999997</v>
      </c>
      <c r="I52" s="62">
        <v>0.29609999999999997</v>
      </c>
      <c r="J52" s="62">
        <v>0.29609999999999997</v>
      </c>
      <c r="K52" s="62">
        <v>0</v>
      </c>
      <c r="L52" s="62">
        <v>0</v>
      </c>
      <c r="M52" s="62">
        <v>0</v>
      </c>
      <c r="N52" s="62">
        <v>0.29609999999999997</v>
      </c>
      <c r="O52" s="62">
        <v>0.29609999999999997</v>
      </c>
      <c r="P52" s="62">
        <v>0.42659999999999998</v>
      </c>
    </row>
    <row r="53" spans="2:17">
      <c r="C53" s="63"/>
    </row>
    <row r="54" spans="2:17">
      <c r="B54" s="34" t="s">
        <v>40</v>
      </c>
      <c r="C54" s="63"/>
      <c r="D54" s="63"/>
    </row>
    <row r="55" spans="2:17">
      <c r="B55" s="33" t="s">
        <v>37</v>
      </c>
      <c r="E55" s="38">
        <f t="shared" ref="E55:P57" si="8">ROUND(E$48*E50*E62,0)</f>
        <v>-1109528</v>
      </c>
      <c r="F55" s="38">
        <f t="shared" si="8"/>
        <v>-581150</v>
      </c>
      <c r="G55" s="38">
        <f t="shared" si="8"/>
        <v>-2112216</v>
      </c>
      <c r="H55" s="38">
        <f t="shared" si="8"/>
        <v>-507737</v>
      </c>
      <c r="I55" s="38">
        <f t="shared" si="8"/>
        <v>230511</v>
      </c>
      <c r="J55" s="38">
        <f t="shared" si="8"/>
        <v>575387</v>
      </c>
      <c r="K55" s="38">
        <f t="shared" si="8"/>
        <v>0</v>
      </c>
      <c r="L55" s="38">
        <f t="shared" si="8"/>
        <v>0</v>
      </c>
      <c r="M55" s="38">
        <f t="shared" si="8"/>
        <v>0</v>
      </c>
      <c r="N55" s="38">
        <f t="shared" si="8"/>
        <v>-1478524</v>
      </c>
      <c r="O55" s="38">
        <f t="shared" si="8"/>
        <v>637401</v>
      </c>
      <c r="P55" s="38">
        <f t="shared" si="8"/>
        <v>-1260401</v>
      </c>
      <c r="Q55" s="38">
        <f>SUM(E55:P55)</f>
        <v>-5606257</v>
      </c>
    </row>
    <row r="56" spans="2:17">
      <c r="B56" s="33" t="s">
        <v>38</v>
      </c>
      <c r="E56" s="38">
        <f t="shared" si="8"/>
        <v>-244757</v>
      </c>
      <c r="F56" s="38">
        <f t="shared" si="8"/>
        <v>-128130</v>
      </c>
      <c r="G56" s="38">
        <f t="shared" si="8"/>
        <v>-465256</v>
      </c>
      <c r="H56" s="38">
        <f t="shared" si="8"/>
        <v>-86515</v>
      </c>
      <c r="I56" s="38">
        <f t="shared" si="8"/>
        <v>39305</v>
      </c>
      <c r="J56" s="38">
        <f t="shared" si="8"/>
        <v>98305</v>
      </c>
      <c r="K56" s="38">
        <f t="shared" si="8"/>
        <v>0</v>
      </c>
      <c r="L56" s="38">
        <f t="shared" si="8"/>
        <v>0</v>
      </c>
      <c r="M56" s="38">
        <f t="shared" si="8"/>
        <v>0</v>
      </c>
      <c r="N56" s="38">
        <f t="shared" si="8"/>
        <v>-252408</v>
      </c>
      <c r="O56" s="38">
        <f t="shared" si="8"/>
        <v>108989</v>
      </c>
      <c r="P56" s="38">
        <f t="shared" si="8"/>
        <v>-277535</v>
      </c>
      <c r="Q56" s="38">
        <f>SUM(E56:P56)</f>
        <v>-1208002</v>
      </c>
    </row>
    <row r="57" spans="2:17">
      <c r="B57" s="33" t="s">
        <v>39</v>
      </c>
      <c r="E57" s="38">
        <f t="shared" si="8"/>
        <v>-3082</v>
      </c>
      <c r="F57" s="38">
        <f t="shared" si="8"/>
        <v>-1652</v>
      </c>
      <c r="G57" s="38">
        <f t="shared" si="8"/>
        <v>-5870</v>
      </c>
      <c r="H57" s="38">
        <f t="shared" si="8"/>
        <v>-1081</v>
      </c>
      <c r="I57" s="38">
        <f t="shared" si="8"/>
        <v>503</v>
      </c>
      <c r="J57" s="38">
        <f t="shared" si="8"/>
        <v>1258</v>
      </c>
      <c r="K57" s="38">
        <f t="shared" si="8"/>
        <v>0</v>
      </c>
      <c r="L57" s="38">
        <f t="shared" si="8"/>
        <v>0</v>
      </c>
      <c r="M57" s="38">
        <f t="shared" si="8"/>
        <v>0</v>
      </c>
      <c r="N57" s="38">
        <f t="shared" si="8"/>
        <v>-3259</v>
      </c>
      <c r="O57" s="38">
        <f t="shared" si="8"/>
        <v>1352</v>
      </c>
      <c r="P57" s="38">
        <f t="shared" si="8"/>
        <v>-3485</v>
      </c>
      <c r="Q57" s="38">
        <f>SUM(E57:P57)</f>
        <v>-15316</v>
      </c>
    </row>
    <row r="58" spans="2:17">
      <c r="B58" s="33" t="s">
        <v>41</v>
      </c>
      <c r="E58" s="64">
        <f>SUM(E55:E57)</f>
        <v>-1357367</v>
      </c>
      <c r="F58" s="64">
        <f>SUM(F55:F57)</f>
        <v>-710932</v>
      </c>
      <c r="G58" s="64">
        <f>SUM(G55:G57)</f>
        <v>-2583342</v>
      </c>
      <c r="H58" s="64">
        <f t="shared" ref="H58:Q58" si="9">SUM(H55:H57)</f>
        <v>-595333</v>
      </c>
      <c r="I58" s="64">
        <f t="shared" si="9"/>
        <v>270319</v>
      </c>
      <c r="J58" s="64">
        <f t="shared" si="9"/>
        <v>674950</v>
      </c>
      <c r="K58" s="64">
        <f t="shared" si="9"/>
        <v>0</v>
      </c>
      <c r="L58" s="64">
        <f t="shared" si="9"/>
        <v>0</v>
      </c>
      <c r="M58" s="64">
        <f t="shared" si="9"/>
        <v>0</v>
      </c>
      <c r="N58" s="64">
        <f t="shared" si="9"/>
        <v>-1734191</v>
      </c>
      <c r="O58" s="64">
        <f t="shared" si="9"/>
        <v>747742</v>
      </c>
      <c r="P58" s="64">
        <f t="shared" si="9"/>
        <v>-1541421</v>
      </c>
      <c r="Q58" s="64">
        <f t="shared" si="9"/>
        <v>-6829575</v>
      </c>
    </row>
    <row r="59" spans="2:17"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</row>
    <row r="60" spans="2:17">
      <c r="B60" s="32" t="s">
        <v>44</v>
      </c>
    </row>
    <row r="61" spans="2:17">
      <c r="B61" s="32"/>
      <c r="C61" s="33" t="s">
        <v>45</v>
      </c>
      <c r="D61" s="66"/>
      <c r="E61" s="66">
        <v>39814</v>
      </c>
      <c r="F61" s="66">
        <v>39845</v>
      </c>
      <c r="G61" s="66">
        <v>39873</v>
      </c>
      <c r="H61" s="66">
        <v>39904</v>
      </c>
      <c r="I61" s="66">
        <v>39934</v>
      </c>
      <c r="J61" s="66">
        <v>39965</v>
      </c>
      <c r="K61" s="66">
        <v>39995</v>
      </c>
      <c r="L61" s="66">
        <v>40026</v>
      </c>
      <c r="M61" s="66">
        <v>40057</v>
      </c>
      <c r="N61" s="66">
        <v>40087</v>
      </c>
      <c r="O61" s="66">
        <v>40118</v>
      </c>
      <c r="P61" s="66">
        <v>40148</v>
      </c>
      <c r="Q61" s="67" t="s">
        <v>56</v>
      </c>
    </row>
    <row r="62" spans="2:17">
      <c r="B62" s="33" t="s">
        <v>46</v>
      </c>
      <c r="C62" s="68" t="s">
        <v>47</v>
      </c>
      <c r="D62" s="69" t="s">
        <v>89</v>
      </c>
      <c r="E62" s="38">
        <v>131823</v>
      </c>
      <c r="F62" s="38">
        <v>131816</v>
      </c>
      <c r="G62" s="38">
        <v>131750</v>
      </c>
      <c r="H62" s="38">
        <v>131579</v>
      </c>
      <c r="I62" s="38">
        <v>131420</v>
      </c>
      <c r="J62" s="38">
        <v>131217</v>
      </c>
      <c r="K62" s="38">
        <v>131144</v>
      </c>
      <c r="L62" s="38">
        <v>131208</v>
      </c>
      <c r="M62" s="38">
        <v>131483</v>
      </c>
      <c r="N62" s="38">
        <v>131710</v>
      </c>
      <c r="O62" s="38">
        <v>132145</v>
      </c>
      <c r="P62" s="38">
        <v>132409</v>
      </c>
      <c r="Q62" s="38">
        <f>SUM(E62:P62)</f>
        <v>1579704</v>
      </c>
    </row>
    <row r="63" spans="2:17">
      <c r="B63" s="33" t="s">
        <v>48</v>
      </c>
      <c r="C63" s="68" t="s">
        <v>49</v>
      </c>
      <c r="D63" s="69" t="s">
        <v>89</v>
      </c>
      <c r="E63" s="38">
        <v>11811</v>
      </c>
      <c r="F63" s="38">
        <v>11804</v>
      </c>
      <c r="G63" s="38">
        <v>11787</v>
      </c>
      <c r="H63" s="38">
        <v>11774</v>
      </c>
      <c r="I63" s="38">
        <v>11768</v>
      </c>
      <c r="J63" s="38">
        <v>11773</v>
      </c>
      <c r="K63" s="38">
        <v>11757</v>
      </c>
      <c r="L63" s="38">
        <v>11776</v>
      </c>
      <c r="M63" s="38">
        <v>11805</v>
      </c>
      <c r="N63" s="38">
        <v>11808</v>
      </c>
      <c r="O63" s="38">
        <v>11866</v>
      </c>
      <c r="P63" s="38">
        <v>11842</v>
      </c>
      <c r="Q63" s="38">
        <f>SUM(E63:P63)</f>
        <v>141571</v>
      </c>
    </row>
    <row r="64" spans="2:17">
      <c r="B64" s="33" t="s">
        <v>50</v>
      </c>
      <c r="C64" s="68" t="s">
        <v>51</v>
      </c>
      <c r="D64" s="69" t="s">
        <v>89</v>
      </c>
      <c r="E64" s="38">
        <v>86</v>
      </c>
      <c r="F64" s="38">
        <v>88</v>
      </c>
      <c r="G64" s="38">
        <v>86</v>
      </c>
      <c r="H64" s="38">
        <v>83</v>
      </c>
      <c r="I64" s="38">
        <v>85</v>
      </c>
      <c r="J64" s="38">
        <v>85</v>
      </c>
      <c r="K64" s="38">
        <v>85</v>
      </c>
      <c r="L64" s="38">
        <v>86</v>
      </c>
      <c r="M64" s="38">
        <v>87</v>
      </c>
      <c r="N64" s="38">
        <v>86</v>
      </c>
      <c r="O64" s="38">
        <v>83</v>
      </c>
      <c r="P64" s="38">
        <v>86</v>
      </c>
      <c r="Q64" s="38">
        <f>SUM(E64:P64)</f>
        <v>1026</v>
      </c>
    </row>
    <row r="65" spans="1:17">
      <c r="B65" s="33" t="s">
        <v>52</v>
      </c>
      <c r="C65" s="68" t="s">
        <v>53</v>
      </c>
      <c r="D65" s="69" t="s">
        <v>89</v>
      </c>
      <c r="E65" s="38">
        <v>27</v>
      </c>
      <c r="F65" s="38">
        <v>26</v>
      </c>
      <c r="G65" s="38">
        <v>26</v>
      </c>
      <c r="H65" s="38">
        <v>26</v>
      </c>
      <c r="I65" s="38">
        <v>26</v>
      </c>
      <c r="J65" s="38">
        <v>26</v>
      </c>
      <c r="K65" s="38">
        <v>26</v>
      </c>
      <c r="L65" s="38">
        <v>26</v>
      </c>
      <c r="M65" s="38">
        <v>26</v>
      </c>
      <c r="N65" s="38">
        <v>26</v>
      </c>
      <c r="O65" s="38">
        <v>26</v>
      </c>
      <c r="P65" s="38">
        <v>26</v>
      </c>
      <c r="Q65" s="38">
        <f>SUM(E65:P65)</f>
        <v>313</v>
      </c>
    </row>
    <row r="66" spans="1:17">
      <c r="B66" s="33" t="s">
        <v>43</v>
      </c>
      <c r="D66" s="69"/>
      <c r="E66" s="41">
        <f>SUM(E62:E65)</f>
        <v>143747</v>
      </c>
      <c r="F66" s="41">
        <f>SUM(F62:F65)</f>
        <v>143734</v>
      </c>
      <c r="G66" s="41">
        <f>SUM(G62:G65)</f>
        <v>143649</v>
      </c>
      <c r="H66" s="41">
        <f>SUM(H62:H65)</f>
        <v>143462</v>
      </c>
      <c r="I66" s="41">
        <f t="shared" ref="I66:Q66" si="10">SUM(I62:I65)</f>
        <v>143299</v>
      </c>
      <c r="J66" s="41">
        <f t="shared" si="10"/>
        <v>143101</v>
      </c>
      <c r="K66" s="41">
        <f t="shared" si="10"/>
        <v>143012</v>
      </c>
      <c r="L66" s="41">
        <f t="shared" si="10"/>
        <v>143096</v>
      </c>
      <c r="M66" s="41">
        <f t="shared" si="10"/>
        <v>143401</v>
      </c>
      <c r="N66" s="41">
        <f t="shared" si="10"/>
        <v>143630</v>
      </c>
      <c r="O66" s="41">
        <f t="shared" si="10"/>
        <v>144120</v>
      </c>
      <c r="P66" s="41">
        <f t="shared" si="10"/>
        <v>144363</v>
      </c>
      <c r="Q66" s="41">
        <f t="shared" si="10"/>
        <v>1722614</v>
      </c>
    </row>
    <row r="68" spans="1:17">
      <c r="B68" s="34" t="s">
        <v>42</v>
      </c>
      <c r="E68" s="65"/>
    </row>
    <row r="69" spans="1:17">
      <c r="B69" s="70"/>
      <c r="E69" s="66">
        <v>39783</v>
      </c>
      <c r="F69" s="66">
        <v>39814</v>
      </c>
      <c r="G69" s="66">
        <v>39845</v>
      </c>
      <c r="H69" s="66">
        <v>39873</v>
      </c>
      <c r="I69" s="66">
        <v>39904</v>
      </c>
      <c r="J69" s="66">
        <v>39934</v>
      </c>
      <c r="K69" s="66">
        <v>39965</v>
      </c>
      <c r="L69" s="66">
        <v>39995</v>
      </c>
      <c r="M69" s="66">
        <v>40026</v>
      </c>
      <c r="N69" s="66">
        <v>40057</v>
      </c>
      <c r="O69" s="66">
        <v>40087</v>
      </c>
      <c r="P69" s="66">
        <v>40118</v>
      </c>
      <c r="Q69" s="66">
        <v>40148</v>
      </c>
    </row>
    <row r="70" spans="1:17">
      <c r="B70" s="71"/>
      <c r="C70" s="71"/>
      <c r="D70" s="71"/>
      <c r="E70" s="72"/>
      <c r="F70" s="73"/>
      <c r="G70" s="72"/>
      <c r="H70" s="71"/>
      <c r="I70" s="72"/>
      <c r="J70" s="73"/>
      <c r="K70" s="72"/>
      <c r="L70" s="72"/>
      <c r="M70" s="72"/>
      <c r="N70" s="72"/>
      <c r="O70" s="72"/>
      <c r="P70" s="72"/>
      <c r="Q70" s="72"/>
    </row>
    <row r="71" spans="1:17">
      <c r="B71" s="71"/>
      <c r="C71" s="71"/>
      <c r="D71" s="74" t="s">
        <v>90</v>
      </c>
      <c r="E71" s="75">
        <v>15919236</v>
      </c>
      <c r="F71" s="75">
        <v>13556027</v>
      </c>
      <c r="G71" s="75">
        <v>9801943</v>
      </c>
      <c r="H71" s="75">
        <v>9117730</v>
      </c>
      <c r="I71" s="75">
        <v>5222312</v>
      </c>
      <c r="J71" s="75">
        <v>2486077</v>
      </c>
      <c r="K71" s="75">
        <v>1639848</v>
      </c>
      <c r="L71" s="75">
        <v>1405084</v>
      </c>
      <c r="M71" s="75">
        <v>1544210</v>
      </c>
      <c r="N71" s="75">
        <v>1964249</v>
      </c>
      <c r="O71" s="75">
        <v>7223636</v>
      </c>
      <c r="P71" s="75">
        <v>10586351</v>
      </c>
      <c r="Q71" s="75">
        <v>17648827</v>
      </c>
    </row>
    <row r="72" spans="1:17">
      <c r="B72" s="71"/>
      <c r="C72" s="71"/>
      <c r="D72" s="71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6"/>
    </row>
    <row r="73" spans="1:17">
      <c r="B73" s="71"/>
      <c r="C73" s="71"/>
      <c r="D73" s="71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</row>
    <row r="74" spans="1:17">
      <c r="B74" s="71"/>
      <c r="C74" s="77"/>
      <c r="D74" s="78"/>
      <c r="E74" s="79"/>
      <c r="F74" s="79"/>
      <c r="G74" s="79"/>
      <c r="H74" s="79"/>
      <c r="I74" s="79"/>
      <c r="J74" s="79"/>
      <c r="K74" s="79"/>
      <c r="L74" s="79"/>
      <c r="M74" s="79"/>
      <c r="N74" s="79"/>
      <c r="O74" s="79"/>
      <c r="P74" s="79"/>
      <c r="Q74" s="79"/>
    </row>
    <row r="75" spans="1:17">
      <c r="B75" s="71"/>
      <c r="C75" s="77"/>
      <c r="D75" s="78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79"/>
    </row>
    <row r="76" spans="1:17">
      <c r="A76" s="33" t="s">
        <v>91</v>
      </c>
      <c r="B76" s="71"/>
      <c r="C76" s="77"/>
      <c r="D76" s="78"/>
      <c r="E76" s="79"/>
      <c r="F76" s="79"/>
      <c r="G76" s="79"/>
      <c r="H76" s="79"/>
      <c r="I76" s="79"/>
      <c r="J76" s="79"/>
      <c r="K76" s="79"/>
      <c r="L76" s="79"/>
      <c r="M76" s="79"/>
      <c r="N76" s="79"/>
      <c r="O76" s="79"/>
      <c r="P76" s="79"/>
      <c r="Q76" s="79"/>
    </row>
    <row r="77" spans="1:17">
      <c r="A77" s="33" t="s">
        <v>92</v>
      </c>
      <c r="B77" s="71"/>
      <c r="C77" s="71"/>
      <c r="D77" s="80"/>
      <c r="E77" s="76"/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76"/>
      <c r="Q77" s="76"/>
    </row>
    <row r="78" spans="1:17">
      <c r="A78" s="33" t="s">
        <v>93</v>
      </c>
      <c r="B78" s="81"/>
      <c r="C78" s="82"/>
      <c r="D78" s="78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6"/>
    </row>
    <row r="79" spans="1:17">
      <c r="A79" s="33" t="s">
        <v>94</v>
      </c>
      <c r="B79" s="71"/>
      <c r="C79" s="71"/>
      <c r="D79" s="71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</row>
    <row r="80" spans="1:17">
      <c r="B80" s="71"/>
      <c r="C80" s="71"/>
      <c r="D80" s="71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</row>
    <row r="81" spans="2:17">
      <c r="B81" s="71"/>
      <c r="C81" s="71"/>
      <c r="D81" s="71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</row>
    <row r="82" spans="2:17">
      <c r="B82" s="71"/>
      <c r="C82" s="71"/>
      <c r="D82" s="71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</row>
    <row r="83" spans="2:17">
      <c r="B83" s="71"/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</row>
    <row r="84" spans="2:17">
      <c r="B84" s="71"/>
      <c r="C84" s="71"/>
      <c r="D84" s="71"/>
      <c r="E84" s="42"/>
      <c r="F84" s="71"/>
      <c r="G84" s="71"/>
      <c r="H84" s="71"/>
      <c r="I84" s="71"/>
      <c r="J84" s="71"/>
      <c r="K84" s="71"/>
      <c r="L84" s="71"/>
      <c r="M84" s="71"/>
      <c r="N84" s="71"/>
      <c r="O84" s="71"/>
      <c r="P84" s="71"/>
      <c r="Q84" s="42"/>
    </row>
    <row r="85" spans="2:17">
      <c r="B85" s="71"/>
      <c r="C85" s="71"/>
      <c r="D85" s="71"/>
      <c r="E85" s="83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83"/>
    </row>
    <row r="86" spans="2:17">
      <c r="B86" s="71"/>
      <c r="C86" s="71"/>
      <c r="D86" s="71"/>
      <c r="E86" s="71"/>
      <c r="F86" s="71"/>
      <c r="G86" s="71"/>
      <c r="H86" s="71"/>
      <c r="I86" s="71"/>
      <c r="J86" s="71"/>
      <c r="K86" s="71"/>
      <c r="L86" s="71"/>
      <c r="M86" s="71"/>
      <c r="N86" s="71"/>
      <c r="O86" s="71"/>
      <c r="P86" s="71"/>
      <c r="Q86" s="71"/>
    </row>
  </sheetData>
  <customSheetViews>
    <customSheetView guid="{A6955850-675F-4B7A-99D7-C52DA0B2D2D6}">
      <selection activeCell="Q12" sqref="Q12"/>
      <rowBreaks count="1" manualBreakCount="1">
        <brk id="35" max="16383" man="1"/>
      </rowBreaks>
      <pageMargins left="0.25" right="0.25" top="0.25" bottom="0.25" header="0.5" footer="0.5"/>
      <printOptions horizontalCentered="1" verticalCentered="1"/>
      <pageSetup scale="65" orientation="landscape" r:id="rId1"/>
      <headerFooter scaleWithDoc="0" alignWithMargins="0">
        <oddHeader>&amp;CAVISTA UTILITIES&amp;RAPPENDIX 3</oddHeader>
        <oddFooter>&amp;RPage &amp;P of &amp;N</oddFooter>
      </headerFooter>
    </customSheetView>
    <customSheetView guid="{81D22F57-B9CC-4D89-903B-6E009051802B}">
      <selection activeCell="Q12" sqref="Q12"/>
      <rowBreaks count="1" manualBreakCount="1">
        <brk id="35" max="16383" man="1"/>
      </rowBreaks>
      <pageMargins left="0.25" right="0.25" top="0.25" bottom="0.25" header="0.5" footer="0.5"/>
      <printOptions horizontalCentered="1" verticalCentered="1"/>
      <pageSetup scale="65" orientation="landscape" r:id="rId2"/>
      <headerFooter scaleWithDoc="0" alignWithMargins="0">
        <oddHeader>&amp;CAVISTA UTILITIES&amp;RAPPENDIX 3</oddHeader>
        <oddFooter>&amp;RPage &amp;P of &amp;N</oddFooter>
      </headerFooter>
    </customSheetView>
    <customSheetView guid="{D4943E0B-60C6-4C0B-BD3A-F3B96E2421DB}">
      <selection activeCell="Q12" sqref="Q12"/>
      <rowBreaks count="1" manualBreakCount="1">
        <brk id="35" max="16383" man="1"/>
      </rowBreaks>
      <pageMargins left="0.25" right="0.25" top="0.25" bottom="0.25" header="0.5" footer="0.5"/>
      <printOptions horizontalCentered="1" verticalCentered="1"/>
      <pageSetup scale="65" orientation="landscape" r:id="rId3"/>
      <headerFooter scaleWithDoc="0" alignWithMargins="0">
        <oddHeader>&amp;CAVISTA UTILITIES&amp;RAPPENDIX 3</oddHeader>
        <oddFooter>&amp;RPage &amp;P of &amp;N</oddFooter>
      </headerFooter>
    </customSheetView>
    <customSheetView guid="{0FD22FF2-1019-47D8-B258-1BB68232F092}">
      <selection activeCell="Q12" sqref="Q12"/>
      <rowBreaks count="1" manualBreakCount="1">
        <brk id="35" max="16383" man="1"/>
      </rowBreaks>
      <pageMargins left="0.25" right="0.25" top="0.25" bottom="0.25" header="0.5" footer="0.5"/>
      <printOptions horizontalCentered="1" verticalCentered="1"/>
      <pageSetup scale="65" orientation="landscape" r:id="rId4"/>
      <headerFooter scaleWithDoc="0" alignWithMargins="0">
        <oddHeader>&amp;CAVISTA UTILITIES&amp;RAPPENDIX 3</oddHeader>
        <oddFooter>&amp;RPage &amp;P of &amp;N</oddFooter>
      </headerFooter>
    </customSheetView>
  </customSheetViews>
  <mergeCells count="4">
    <mergeCell ref="A4:Q4"/>
    <mergeCell ref="A5:Q5"/>
    <mergeCell ref="A36:Q36"/>
    <mergeCell ref="A37:Q37"/>
  </mergeCells>
  <printOptions horizontalCentered="1" verticalCentered="1"/>
  <pageMargins left="0.25" right="0.25" top="0.25" bottom="0.25" header="0.5" footer="0.5"/>
  <pageSetup scale="65" orientation="landscape" r:id="rId5"/>
  <headerFooter scaleWithDoc="0" alignWithMargins="0">
    <oddHeader>&amp;CAVISTA UTILITIES&amp;RAPPENDIX 3</oddHeader>
    <oddFooter>&amp;RPage &amp;P of &amp;N</oddFooter>
  </headerFooter>
  <rowBreaks count="1" manualBreakCount="1">
    <brk id="3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35"/>
  </sheetPr>
  <dimension ref="A1:Q86"/>
  <sheetViews>
    <sheetView topLeftCell="D1" zoomScaleNormal="100" workbookViewId="0">
      <selection activeCell="H24" sqref="H24"/>
    </sheetView>
  </sheetViews>
  <sheetFormatPr defaultRowHeight="12.75"/>
  <cols>
    <col min="1" max="1" width="2.85546875" style="33" customWidth="1"/>
    <col min="2" max="2" width="19.5703125" style="33" customWidth="1"/>
    <col min="3" max="3" width="6.42578125" style="33" customWidth="1"/>
    <col min="4" max="4" width="15.28515625" style="33" customWidth="1"/>
    <col min="5" max="5" width="12.85546875" style="33" customWidth="1"/>
    <col min="6" max="6" width="13.140625" style="33" customWidth="1"/>
    <col min="7" max="7" width="12.5703125" style="33" customWidth="1"/>
    <col min="8" max="8" width="12.7109375" style="33" customWidth="1"/>
    <col min="9" max="9" width="12.140625" style="33" customWidth="1"/>
    <col min="10" max="10" width="12.7109375" style="33" customWidth="1"/>
    <col min="11" max="11" width="11.5703125" style="33" customWidth="1"/>
    <col min="12" max="13" width="11.42578125" style="33" customWidth="1"/>
    <col min="14" max="14" width="11.28515625" style="33" customWidth="1"/>
    <col min="15" max="15" width="11.42578125" style="33" customWidth="1"/>
    <col min="16" max="16" width="11.85546875" style="33" customWidth="1"/>
    <col min="17" max="17" width="12.7109375" style="33" customWidth="1"/>
    <col min="18" max="18" width="14" style="33" bestFit="1" customWidth="1"/>
    <col min="19" max="19" width="12.85546875" style="33" bestFit="1" customWidth="1"/>
    <col min="20" max="20" width="14" style="33" bestFit="1" customWidth="1"/>
    <col min="21" max="16384" width="9.140625" style="33"/>
  </cols>
  <sheetData>
    <row r="1" spans="1:17">
      <c r="A1" s="32" t="s">
        <v>54</v>
      </c>
    </row>
    <row r="2" spans="1:17">
      <c r="A2" s="32" t="s">
        <v>55</v>
      </c>
    </row>
    <row r="3" spans="1:17">
      <c r="A3" s="32" t="s">
        <v>112</v>
      </c>
    </row>
    <row r="4" spans="1:17" ht="25.5">
      <c r="A4" s="178" t="s">
        <v>113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</row>
    <row r="5" spans="1:17" ht="20.25">
      <c r="A5" s="179" t="s">
        <v>114</v>
      </c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</row>
    <row r="6" spans="1:17">
      <c r="A6" s="32"/>
    </row>
    <row r="8" spans="1:17">
      <c r="A8" s="34" t="s">
        <v>18</v>
      </c>
      <c r="D8" s="35" t="s">
        <v>77</v>
      </c>
      <c r="E8" s="34" t="s">
        <v>56</v>
      </c>
      <c r="F8" s="36" t="s">
        <v>11</v>
      </c>
      <c r="G8" s="36" t="s">
        <v>12</v>
      </c>
      <c r="H8" s="36" t="s">
        <v>13</v>
      </c>
      <c r="I8" s="36" t="s">
        <v>14</v>
      </c>
      <c r="J8" s="36" t="s">
        <v>15</v>
      </c>
      <c r="K8" s="36" t="s">
        <v>16</v>
      </c>
      <c r="L8" s="36" t="s">
        <v>5</v>
      </c>
      <c r="M8" s="36" t="s">
        <v>6</v>
      </c>
      <c r="N8" s="36" t="s">
        <v>7</v>
      </c>
      <c r="O8" s="36" t="s">
        <v>8</v>
      </c>
      <c r="P8" s="36" t="s">
        <v>9</v>
      </c>
      <c r="Q8" s="36" t="s">
        <v>10</v>
      </c>
    </row>
    <row r="9" spans="1:17">
      <c r="A9" s="34" t="s">
        <v>57</v>
      </c>
    </row>
    <row r="10" spans="1:17" ht="15">
      <c r="A10" s="33" t="s">
        <v>58</v>
      </c>
      <c r="D10" s="37">
        <v>114318036</v>
      </c>
      <c r="E10" s="38">
        <f>SUM(F10:Q10)</f>
        <v>114318036</v>
      </c>
      <c r="F10" s="148">
        <f>E42</f>
        <v>20975430</v>
      </c>
      <c r="G10" s="148">
        <f t="shared" ref="G10:Q10" si="0">F42</f>
        <v>15686649</v>
      </c>
      <c r="H10" s="148">
        <f t="shared" si="0"/>
        <v>13792342</v>
      </c>
      <c r="I10" s="148">
        <f t="shared" si="0"/>
        <v>12118647</v>
      </c>
      <c r="J10" s="148">
        <f t="shared" si="0"/>
        <v>8026903</v>
      </c>
      <c r="K10" s="148">
        <f t="shared" si="0"/>
        <v>5208692</v>
      </c>
      <c r="L10" s="148">
        <f t="shared" si="0"/>
        <v>3313811</v>
      </c>
      <c r="M10" s="148">
        <f t="shared" si="0"/>
        <v>2388155</v>
      </c>
      <c r="N10" s="148">
        <f t="shared" si="0"/>
        <v>2436473</v>
      </c>
      <c r="O10" s="148">
        <f t="shared" si="0"/>
        <v>3588712</v>
      </c>
      <c r="P10" s="148">
        <f t="shared" si="0"/>
        <v>8096570</v>
      </c>
      <c r="Q10" s="148">
        <f t="shared" si="0"/>
        <v>18685652</v>
      </c>
    </row>
    <row r="11" spans="1:17">
      <c r="A11" s="33" t="s">
        <v>59</v>
      </c>
      <c r="D11" s="37">
        <v>-17350672</v>
      </c>
      <c r="E11" s="38">
        <f>SUM(F11:Q11)</f>
        <v>-90481660</v>
      </c>
      <c r="F11" s="38">
        <f>-E71</f>
        <v>-17350672</v>
      </c>
      <c r="G11" s="38">
        <f t="shared" ref="G11:Q11" si="1">-F71</f>
        <v>-13817871</v>
      </c>
      <c r="H11" s="38">
        <f t="shared" si="1"/>
        <v>-11521757</v>
      </c>
      <c r="I11" s="38">
        <f t="shared" si="1"/>
        <v>-9744690</v>
      </c>
      <c r="J11" s="38">
        <f t="shared" si="1"/>
        <v>-6713208</v>
      </c>
      <c r="K11" s="38">
        <f t="shared" si="1"/>
        <v>-4487622</v>
      </c>
      <c r="L11" s="38">
        <f t="shared" si="1"/>
        <v>-2796588</v>
      </c>
      <c r="M11" s="38">
        <f t="shared" si="1"/>
        <v>-1968283</v>
      </c>
      <c r="N11" s="38">
        <f t="shared" si="1"/>
        <v>-1872445</v>
      </c>
      <c r="O11" s="38">
        <f t="shared" si="1"/>
        <v>-2236801</v>
      </c>
      <c r="P11" s="38">
        <f t="shared" si="1"/>
        <v>-5232198</v>
      </c>
      <c r="Q11" s="38">
        <f t="shared" si="1"/>
        <v>-12739525</v>
      </c>
    </row>
    <row r="12" spans="1:17">
      <c r="A12" s="33" t="s">
        <v>60</v>
      </c>
      <c r="D12" s="37">
        <v>14293952</v>
      </c>
      <c r="E12" s="38">
        <f>SUM(F12:Q12)</f>
        <v>87424940</v>
      </c>
      <c r="F12" s="38">
        <f>F71</f>
        <v>13817871</v>
      </c>
      <c r="G12" s="38">
        <f t="shared" ref="G12:Q12" si="2">G71</f>
        <v>11521757</v>
      </c>
      <c r="H12" s="38">
        <f t="shared" si="2"/>
        <v>9744690</v>
      </c>
      <c r="I12" s="38">
        <f t="shared" si="2"/>
        <v>6713208</v>
      </c>
      <c r="J12" s="38">
        <f t="shared" si="2"/>
        <v>4487622</v>
      </c>
      <c r="K12" s="38">
        <f t="shared" si="2"/>
        <v>2796588</v>
      </c>
      <c r="L12" s="38">
        <f t="shared" si="2"/>
        <v>1968283</v>
      </c>
      <c r="M12" s="38">
        <f t="shared" si="2"/>
        <v>1872445</v>
      </c>
      <c r="N12" s="38">
        <f t="shared" si="2"/>
        <v>2236801</v>
      </c>
      <c r="O12" s="38">
        <f t="shared" si="2"/>
        <v>5232198</v>
      </c>
      <c r="P12" s="38">
        <f t="shared" si="2"/>
        <v>12739525</v>
      </c>
      <c r="Q12" s="38">
        <f t="shared" si="2"/>
        <v>14293952</v>
      </c>
    </row>
    <row r="13" spans="1:17" ht="15">
      <c r="A13" s="33" t="s">
        <v>61</v>
      </c>
      <c r="D13" s="40">
        <v>5966808</v>
      </c>
      <c r="E13" s="38">
        <f>SUM(F13:Q13)</f>
        <v>5966808</v>
      </c>
      <c r="F13" s="38">
        <f>E58</f>
        <v>3203570</v>
      </c>
      <c r="G13" s="38">
        <f t="shared" ref="G13:Q13" si="3">F58</f>
        <v>2702811</v>
      </c>
      <c r="H13" s="38">
        <f t="shared" si="3"/>
        <v>705646</v>
      </c>
      <c r="I13" s="38">
        <f t="shared" si="3"/>
        <v>139926</v>
      </c>
      <c r="J13" s="38">
        <f t="shared" si="3"/>
        <v>-1444037</v>
      </c>
      <c r="K13" s="38">
        <f t="shared" si="3"/>
        <v>-744947</v>
      </c>
      <c r="L13" s="38">
        <f t="shared" si="3"/>
        <v>0</v>
      </c>
      <c r="M13" s="38">
        <f t="shared" si="3"/>
        <v>0</v>
      </c>
      <c r="N13" s="38">
        <f t="shared" si="3"/>
        <v>0</v>
      </c>
      <c r="O13" s="38">
        <f t="shared" si="3"/>
        <v>1185407</v>
      </c>
      <c r="P13" s="38">
        <f t="shared" si="3"/>
        <v>-1032111</v>
      </c>
      <c r="Q13" s="38">
        <f t="shared" si="3"/>
        <v>1250543</v>
      </c>
    </row>
    <row r="14" spans="1:17">
      <c r="A14" s="33" t="s">
        <v>62</v>
      </c>
      <c r="D14" s="37">
        <f t="shared" ref="D14:Q14" si="4">SUM(D10:D13)</f>
        <v>117228124</v>
      </c>
      <c r="E14" s="41">
        <f t="shared" si="4"/>
        <v>117228124</v>
      </c>
      <c r="F14" s="41">
        <f t="shared" si="4"/>
        <v>20646199</v>
      </c>
      <c r="G14" s="41">
        <f t="shared" si="4"/>
        <v>16093346</v>
      </c>
      <c r="H14" s="41">
        <f t="shared" si="4"/>
        <v>12720921</v>
      </c>
      <c r="I14" s="41">
        <f t="shared" si="4"/>
        <v>9227091</v>
      </c>
      <c r="J14" s="41">
        <f t="shared" si="4"/>
        <v>4357280</v>
      </c>
      <c r="K14" s="41">
        <f t="shared" si="4"/>
        <v>2772711</v>
      </c>
      <c r="L14" s="41">
        <f t="shared" si="4"/>
        <v>2485506</v>
      </c>
      <c r="M14" s="41">
        <f t="shared" si="4"/>
        <v>2292317</v>
      </c>
      <c r="N14" s="41">
        <f t="shared" si="4"/>
        <v>2800829</v>
      </c>
      <c r="O14" s="41">
        <f t="shared" si="4"/>
        <v>7769516</v>
      </c>
      <c r="P14" s="41">
        <f t="shared" si="4"/>
        <v>14571786</v>
      </c>
      <c r="Q14" s="41">
        <f t="shared" si="4"/>
        <v>21490622</v>
      </c>
    </row>
    <row r="15" spans="1:17">
      <c r="D15" s="38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</row>
    <row r="16" spans="1:17">
      <c r="D16" s="38"/>
      <c r="E16" s="43"/>
    </row>
    <row r="17" spans="1:17">
      <c r="A17" s="34" t="s">
        <v>63</v>
      </c>
      <c r="D17" s="38"/>
    </row>
    <row r="18" spans="1:17">
      <c r="A18" s="33" t="s">
        <v>64</v>
      </c>
      <c r="D18" s="38">
        <v>1736100</v>
      </c>
      <c r="E18" s="38">
        <f>SUM(F18:Q18)</f>
        <v>1736100</v>
      </c>
      <c r="F18" s="42">
        <f>E66</f>
        <v>144558</v>
      </c>
      <c r="G18" s="42">
        <f t="shared" ref="G18:Q18" si="5">F66</f>
        <v>144489</v>
      </c>
      <c r="H18" s="42">
        <f t="shared" si="5"/>
        <v>144456</v>
      </c>
      <c r="I18" s="42">
        <f t="shared" si="5"/>
        <v>144390</v>
      </c>
      <c r="J18" s="42">
        <f t="shared" si="5"/>
        <v>144232</v>
      </c>
      <c r="K18" s="42">
        <f t="shared" si="5"/>
        <v>144143</v>
      </c>
      <c r="L18" s="42">
        <f t="shared" si="5"/>
        <v>144244</v>
      </c>
      <c r="M18" s="42">
        <f t="shared" si="5"/>
        <v>144649</v>
      </c>
      <c r="N18" s="42">
        <f t="shared" si="5"/>
        <v>144788</v>
      </c>
      <c r="O18" s="42">
        <f t="shared" si="5"/>
        <v>144976</v>
      </c>
      <c r="P18" s="42">
        <f t="shared" si="5"/>
        <v>145338</v>
      </c>
      <c r="Q18" s="42">
        <f t="shared" si="5"/>
        <v>145837</v>
      </c>
    </row>
    <row r="19" spans="1:17">
      <c r="A19" s="33" t="s">
        <v>65</v>
      </c>
      <c r="D19" s="38"/>
      <c r="E19" s="42">
        <f>E14/E18</f>
        <v>67.523831576522085</v>
      </c>
      <c r="F19" s="42">
        <f>F14/F18</f>
        <v>142.82294304016381</v>
      </c>
      <c r="G19" s="42">
        <f t="shared" ref="G19:Q19" si="6">G14/G18</f>
        <v>111.38111551744423</v>
      </c>
      <c r="H19" s="42">
        <f t="shared" si="6"/>
        <v>88.060869745804951</v>
      </c>
      <c r="I19" s="42">
        <f t="shared" si="6"/>
        <v>63.903947641803448</v>
      </c>
      <c r="J19" s="42">
        <f t="shared" si="6"/>
        <v>30.210216872816019</v>
      </c>
      <c r="K19" s="42">
        <f t="shared" si="6"/>
        <v>19.235835246942273</v>
      </c>
      <c r="L19" s="42">
        <f t="shared" si="6"/>
        <v>17.231260918998363</v>
      </c>
      <c r="M19" s="42">
        <f t="shared" si="6"/>
        <v>15.847444503591452</v>
      </c>
      <c r="N19" s="42">
        <f t="shared" si="6"/>
        <v>19.344344835207337</v>
      </c>
      <c r="O19" s="42">
        <f t="shared" si="6"/>
        <v>53.5917393223706</v>
      </c>
      <c r="P19" s="42">
        <f t="shared" si="6"/>
        <v>100.26136316723775</v>
      </c>
      <c r="Q19" s="42">
        <f t="shared" si="6"/>
        <v>147.36056007734663</v>
      </c>
    </row>
    <row r="20" spans="1:17">
      <c r="D20" s="38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</row>
    <row r="21" spans="1:17" ht="15">
      <c r="D21" s="38"/>
      <c r="E21" s="149"/>
      <c r="F21" s="42" t="s">
        <v>18</v>
      </c>
      <c r="G21" s="149"/>
      <c r="H21" s="42"/>
      <c r="I21" s="42"/>
      <c r="J21" s="42"/>
      <c r="K21" s="42"/>
      <c r="L21" s="42"/>
      <c r="M21" s="42"/>
      <c r="N21" s="42"/>
      <c r="O21" s="42"/>
      <c r="P21" s="42"/>
      <c r="Q21" s="42"/>
    </row>
    <row r="22" spans="1:17" ht="15">
      <c r="A22" s="45" t="s">
        <v>66</v>
      </c>
      <c r="E22" s="149"/>
      <c r="F22" s="46">
        <v>0.89510999999999996</v>
      </c>
      <c r="G22" s="149"/>
      <c r="H22" s="150"/>
      <c r="I22" s="150"/>
    </row>
    <row r="23" spans="1:17" ht="15">
      <c r="A23" s="45" t="s">
        <v>67</v>
      </c>
      <c r="E23" s="149"/>
      <c r="F23" s="48">
        <v>0.95600200000000002</v>
      </c>
      <c r="G23" s="149"/>
      <c r="H23" s="150"/>
      <c r="I23" s="150"/>
    </row>
    <row r="24" spans="1:17" ht="15">
      <c r="A24" s="45" t="s">
        <v>68</v>
      </c>
      <c r="E24" s="149"/>
      <c r="F24" s="49">
        <f>F22*F23</f>
        <v>0.85572695022</v>
      </c>
      <c r="G24" s="149"/>
      <c r="H24" s="150"/>
      <c r="I24" s="150"/>
      <c r="J24" s="50"/>
    </row>
    <row r="25" spans="1:17" ht="15">
      <c r="A25" s="45" t="s">
        <v>69</v>
      </c>
      <c r="E25" s="149"/>
      <c r="F25" s="46">
        <v>0.55981000000000003</v>
      </c>
      <c r="G25" s="149"/>
      <c r="H25" s="51"/>
    </row>
    <row r="26" spans="1:17" ht="15">
      <c r="A26" s="32" t="s">
        <v>70</v>
      </c>
      <c r="E26" s="149"/>
      <c r="F26" s="52">
        <f>F24-F25</f>
        <v>0.29591695021999997</v>
      </c>
      <c r="G26" s="149"/>
      <c r="I26" s="50"/>
      <c r="J26" s="53"/>
    </row>
    <row r="27" spans="1:17">
      <c r="D27" s="54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</row>
    <row r="30" spans="1:17">
      <c r="A30" s="48" t="s">
        <v>115</v>
      </c>
      <c r="B30" s="55"/>
    </row>
    <row r="31" spans="1:17">
      <c r="A31" s="48" t="s">
        <v>79</v>
      </c>
      <c r="B31" s="55"/>
    </row>
    <row r="32" spans="1:17">
      <c r="A32" s="48" t="s">
        <v>116</v>
      </c>
      <c r="B32" s="55"/>
    </row>
    <row r="33" spans="1:17">
      <c r="A33" s="48" t="s">
        <v>117</v>
      </c>
      <c r="B33" s="55"/>
    </row>
    <row r="34" spans="1:17">
      <c r="A34" s="48" t="s">
        <v>118</v>
      </c>
      <c r="B34" s="55"/>
    </row>
    <row r="35" spans="1:17">
      <c r="A35" s="48"/>
      <c r="B35" s="55"/>
    </row>
    <row r="36" spans="1:17" ht="25.5">
      <c r="A36" s="178" t="s">
        <v>113</v>
      </c>
      <c r="B36" s="178"/>
      <c r="C36" s="178"/>
      <c r="D36" s="178"/>
      <c r="E36" s="178"/>
      <c r="F36" s="178"/>
      <c r="G36" s="178"/>
      <c r="H36" s="178"/>
      <c r="I36" s="178"/>
      <c r="J36" s="178"/>
      <c r="K36" s="178"/>
      <c r="L36" s="178"/>
      <c r="M36" s="178"/>
      <c r="N36" s="178"/>
      <c r="O36" s="178"/>
      <c r="P36" s="178"/>
      <c r="Q36" s="178"/>
    </row>
    <row r="37" spans="1:17" ht="20.25">
      <c r="A37" s="179" t="s">
        <v>119</v>
      </c>
      <c r="B37" s="179"/>
      <c r="C37" s="179"/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/>
      <c r="O37" s="179"/>
      <c r="P37" s="179"/>
      <c r="Q37" s="179"/>
    </row>
    <row r="39" spans="1:17">
      <c r="A39" s="32" t="s">
        <v>120</v>
      </c>
    </row>
    <row r="40" spans="1:17">
      <c r="A40" s="32"/>
    </row>
    <row r="41" spans="1:17">
      <c r="A41" s="32"/>
      <c r="B41" s="32" t="s">
        <v>71</v>
      </c>
      <c r="E41" s="56">
        <v>40179</v>
      </c>
      <c r="F41" s="56">
        <v>40210</v>
      </c>
      <c r="G41" s="56">
        <v>40238</v>
      </c>
      <c r="H41" s="56">
        <v>40269</v>
      </c>
      <c r="I41" s="56">
        <v>40299</v>
      </c>
      <c r="J41" s="56">
        <v>40330</v>
      </c>
      <c r="K41" s="56">
        <v>40360</v>
      </c>
      <c r="L41" s="56">
        <v>40391</v>
      </c>
      <c r="M41" s="56">
        <v>40422</v>
      </c>
      <c r="N41" s="56">
        <v>40452</v>
      </c>
      <c r="O41" s="56">
        <v>40483</v>
      </c>
      <c r="P41" s="56">
        <v>40513</v>
      </c>
      <c r="Q41" s="57" t="s">
        <v>17</v>
      </c>
    </row>
    <row r="42" spans="1:17">
      <c r="A42" s="32"/>
      <c r="B42" s="33" t="s">
        <v>85</v>
      </c>
      <c r="E42" s="38">
        <v>20975430</v>
      </c>
      <c r="F42" s="38">
        <v>15686649</v>
      </c>
      <c r="G42" s="38">
        <v>13792342</v>
      </c>
      <c r="H42" s="38">
        <v>12118647</v>
      </c>
      <c r="I42" s="38">
        <v>8026903</v>
      </c>
      <c r="J42" s="38">
        <v>5208692</v>
      </c>
      <c r="K42" s="38">
        <v>3313811</v>
      </c>
      <c r="L42" s="38">
        <v>2388155</v>
      </c>
      <c r="M42" s="38">
        <v>2436473</v>
      </c>
      <c r="N42" s="38">
        <v>3588712</v>
      </c>
      <c r="O42" s="38">
        <v>8096570</v>
      </c>
      <c r="P42" s="38">
        <v>18685652</v>
      </c>
      <c r="Q42" s="38">
        <f>SUM(E42:P42)</f>
        <v>114318036</v>
      </c>
    </row>
    <row r="44" spans="1:17">
      <c r="B44" s="34" t="s">
        <v>34</v>
      </c>
    </row>
    <row r="45" spans="1:17">
      <c r="E45" s="56">
        <v>40179</v>
      </c>
      <c r="F45" s="56">
        <v>40210</v>
      </c>
      <c r="G45" s="56">
        <v>40238</v>
      </c>
      <c r="H45" s="56">
        <v>40269</v>
      </c>
      <c r="I45" s="56">
        <v>40299</v>
      </c>
      <c r="J45" s="56">
        <v>40330</v>
      </c>
      <c r="K45" s="56">
        <v>40360</v>
      </c>
      <c r="L45" s="56">
        <v>40391</v>
      </c>
      <c r="M45" s="56">
        <v>40422</v>
      </c>
      <c r="N45" s="56">
        <v>40452</v>
      </c>
      <c r="O45" s="56">
        <v>40483</v>
      </c>
      <c r="P45" s="56">
        <v>40513</v>
      </c>
      <c r="Q45" s="57" t="s">
        <v>17</v>
      </c>
    </row>
    <row r="46" spans="1:17">
      <c r="B46" s="58" t="s">
        <v>121</v>
      </c>
      <c r="E46" s="151">
        <v>1105</v>
      </c>
      <c r="F46" s="151">
        <v>908</v>
      </c>
      <c r="G46" s="151">
        <v>774</v>
      </c>
      <c r="H46" s="151">
        <v>547</v>
      </c>
      <c r="I46" s="151">
        <v>327</v>
      </c>
      <c r="J46" s="151">
        <v>142</v>
      </c>
      <c r="K46" s="151">
        <v>35</v>
      </c>
      <c r="L46" s="151">
        <v>34</v>
      </c>
      <c r="M46" s="151">
        <v>185</v>
      </c>
      <c r="N46" s="151">
        <v>548</v>
      </c>
      <c r="O46" s="151">
        <v>882</v>
      </c>
      <c r="P46" s="151">
        <v>1168</v>
      </c>
      <c r="Q46" s="151">
        <f>SUM(E46:P46)</f>
        <v>6655</v>
      </c>
    </row>
    <row r="47" spans="1:17">
      <c r="B47" s="33" t="s">
        <v>35</v>
      </c>
      <c r="E47" s="151">
        <v>919</v>
      </c>
      <c r="F47" s="151">
        <v>751</v>
      </c>
      <c r="G47" s="151">
        <v>733</v>
      </c>
      <c r="H47" s="151">
        <v>538</v>
      </c>
      <c r="I47" s="151">
        <v>420</v>
      </c>
      <c r="J47" s="151">
        <v>190</v>
      </c>
      <c r="K47" s="151">
        <v>48</v>
      </c>
      <c r="L47" s="151">
        <v>47</v>
      </c>
      <c r="M47" s="151">
        <v>158</v>
      </c>
      <c r="N47" s="151">
        <v>472</v>
      </c>
      <c r="O47" s="151">
        <v>948</v>
      </c>
      <c r="P47" s="151">
        <v>1096</v>
      </c>
      <c r="Q47" s="151">
        <f>SUM(E47:P47)</f>
        <v>6320</v>
      </c>
    </row>
    <row r="48" spans="1:17">
      <c r="B48" s="32" t="s">
        <v>122</v>
      </c>
      <c r="E48" s="152">
        <f>E46-E47</f>
        <v>186</v>
      </c>
      <c r="F48" s="152">
        <f>F46-F47</f>
        <v>157</v>
      </c>
      <c r="G48" s="152">
        <f>G46-G47</f>
        <v>41</v>
      </c>
      <c r="H48" s="152">
        <f>H46-H47</f>
        <v>9</v>
      </c>
      <c r="I48" s="152">
        <f t="shared" ref="I48:P48" si="7">I46-I47</f>
        <v>-93</v>
      </c>
      <c r="J48" s="152">
        <f t="shared" si="7"/>
        <v>-48</v>
      </c>
      <c r="K48" s="152">
        <f t="shared" si="7"/>
        <v>-13</v>
      </c>
      <c r="L48" s="152">
        <f t="shared" si="7"/>
        <v>-13</v>
      </c>
      <c r="M48" s="152">
        <f t="shared" si="7"/>
        <v>27</v>
      </c>
      <c r="N48" s="152">
        <f t="shared" si="7"/>
        <v>76</v>
      </c>
      <c r="O48" s="152">
        <f t="shared" si="7"/>
        <v>-66</v>
      </c>
      <c r="P48" s="152">
        <f t="shared" si="7"/>
        <v>72</v>
      </c>
      <c r="Q48" s="152">
        <f>SUM(E48:P48)</f>
        <v>335</v>
      </c>
    </row>
    <row r="49" spans="2:17">
      <c r="B49" s="32"/>
      <c r="C49" s="61"/>
      <c r="D49" s="35" t="s">
        <v>36</v>
      </c>
    </row>
    <row r="50" spans="2:17">
      <c r="B50" s="33" t="s">
        <v>37</v>
      </c>
      <c r="D50" s="57" t="s">
        <v>88</v>
      </c>
      <c r="E50" s="62">
        <v>0.1066</v>
      </c>
      <c r="F50" s="62">
        <v>0.1066</v>
      </c>
      <c r="G50" s="62">
        <v>0.1066</v>
      </c>
      <c r="H50" s="62">
        <v>9.6500000000000002E-2</v>
      </c>
      <c r="I50" s="62">
        <v>9.6500000000000002E-2</v>
      </c>
      <c r="J50" s="62">
        <v>9.6500000000000002E-2</v>
      </c>
      <c r="K50" s="62">
        <v>0</v>
      </c>
      <c r="L50" s="62">
        <v>0</v>
      </c>
      <c r="M50" s="62">
        <v>0</v>
      </c>
      <c r="N50" s="62">
        <v>9.6500000000000002E-2</v>
      </c>
      <c r="O50" s="62">
        <v>9.6500000000000002E-2</v>
      </c>
      <c r="P50" s="62">
        <v>0.1066</v>
      </c>
    </row>
    <row r="51" spans="2:17">
      <c r="B51" s="33" t="s">
        <v>38</v>
      </c>
      <c r="D51" s="57" t="s">
        <v>88</v>
      </c>
      <c r="E51" s="62">
        <v>0.25690000000000002</v>
      </c>
      <c r="F51" s="62">
        <v>0.25690000000000002</v>
      </c>
      <c r="G51" s="62">
        <v>0.25690000000000002</v>
      </c>
      <c r="H51" s="62">
        <v>0.23019999999999999</v>
      </c>
      <c r="I51" s="62">
        <v>0.23019999999999999</v>
      </c>
      <c r="J51" s="62">
        <v>0.23019999999999999</v>
      </c>
      <c r="K51" s="62">
        <v>0</v>
      </c>
      <c r="L51" s="62">
        <v>0</v>
      </c>
      <c r="M51" s="62">
        <v>0</v>
      </c>
      <c r="N51" s="62">
        <v>0.23019999999999999</v>
      </c>
      <c r="O51" s="62">
        <v>0.23019999999999999</v>
      </c>
      <c r="P51" s="62">
        <v>0.25690000000000002</v>
      </c>
    </row>
    <row r="52" spans="2:17">
      <c r="B52" s="33" t="s">
        <v>39</v>
      </c>
      <c r="D52" s="57" t="s">
        <v>88</v>
      </c>
      <c r="E52" s="62">
        <v>0.43290000000000001</v>
      </c>
      <c r="F52" s="62">
        <v>0.43290000000000001</v>
      </c>
      <c r="G52" s="62">
        <v>0.43290000000000001</v>
      </c>
      <c r="H52" s="62">
        <v>0.35120000000000001</v>
      </c>
      <c r="I52" s="62">
        <v>0.35120000000000001</v>
      </c>
      <c r="J52" s="62">
        <v>0.35120000000000001</v>
      </c>
      <c r="K52" s="62">
        <v>0</v>
      </c>
      <c r="L52" s="62">
        <v>0</v>
      </c>
      <c r="M52" s="62">
        <v>0</v>
      </c>
      <c r="N52" s="62">
        <v>0.35120000000000001</v>
      </c>
      <c r="O52" s="62">
        <v>0.35120000000000001</v>
      </c>
      <c r="P52" s="62">
        <v>0.43290000000000001</v>
      </c>
    </row>
    <row r="53" spans="2:17">
      <c r="C53" s="63"/>
    </row>
    <row r="54" spans="2:17">
      <c r="B54" s="34" t="s">
        <v>40</v>
      </c>
      <c r="C54" s="63"/>
      <c r="D54" s="63"/>
    </row>
    <row r="55" spans="2:17">
      <c r="B55" s="33" t="s">
        <v>37</v>
      </c>
      <c r="E55" s="38">
        <f t="shared" ref="E55:P57" si="8">ROUND(E$48*E50*E62,0)</f>
        <v>2628148</v>
      </c>
      <c r="F55" s="38">
        <f t="shared" si="8"/>
        <v>2217229</v>
      </c>
      <c r="G55" s="38">
        <f t="shared" si="8"/>
        <v>578895</v>
      </c>
      <c r="H55" s="38">
        <f t="shared" si="8"/>
        <v>114947</v>
      </c>
      <c r="I55" s="38">
        <f t="shared" si="8"/>
        <v>-1186671</v>
      </c>
      <c r="J55" s="38">
        <f t="shared" si="8"/>
        <v>-612035</v>
      </c>
      <c r="K55" s="38">
        <f t="shared" si="8"/>
        <v>0</v>
      </c>
      <c r="L55" s="38">
        <f t="shared" si="8"/>
        <v>0</v>
      </c>
      <c r="M55" s="38">
        <f t="shared" si="8"/>
        <v>0</v>
      </c>
      <c r="N55" s="38">
        <f t="shared" si="8"/>
        <v>975305</v>
      </c>
      <c r="O55" s="38">
        <f t="shared" si="8"/>
        <v>-849000</v>
      </c>
      <c r="P55" s="38">
        <f t="shared" si="8"/>
        <v>1026642</v>
      </c>
      <c r="Q55" s="38">
        <f>SUM(E55:P55)</f>
        <v>4893460</v>
      </c>
    </row>
    <row r="56" spans="2:17">
      <c r="B56" s="33" t="s">
        <v>38</v>
      </c>
      <c r="E56" s="38">
        <f t="shared" si="8"/>
        <v>568336</v>
      </c>
      <c r="F56" s="38">
        <f t="shared" si="8"/>
        <v>479805</v>
      </c>
      <c r="G56" s="38">
        <f t="shared" si="8"/>
        <v>125278</v>
      </c>
      <c r="H56" s="38">
        <f t="shared" si="8"/>
        <v>24710</v>
      </c>
      <c r="I56" s="38">
        <f t="shared" si="8"/>
        <v>-254655</v>
      </c>
      <c r="J56" s="38">
        <f t="shared" si="8"/>
        <v>-131479</v>
      </c>
      <c r="K56" s="38">
        <f t="shared" si="8"/>
        <v>0</v>
      </c>
      <c r="L56" s="38">
        <f t="shared" si="8"/>
        <v>0</v>
      </c>
      <c r="M56" s="38">
        <f t="shared" si="8"/>
        <v>0</v>
      </c>
      <c r="N56" s="38">
        <f t="shared" si="8"/>
        <v>207860</v>
      </c>
      <c r="O56" s="38">
        <f t="shared" si="8"/>
        <v>-181164</v>
      </c>
      <c r="P56" s="38">
        <f t="shared" si="8"/>
        <v>221314</v>
      </c>
      <c r="Q56" s="38">
        <f>SUM(E56:P56)</f>
        <v>1060005</v>
      </c>
    </row>
    <row r="57" spans="2:17">
      <c r="B57" s="33" t="s">
        <v>39</v>
      </c>
      <c r="E57" s="38">
        <f t="shared" si="8"/>
        <v>7086</v>
      </c>
      <c r="F57" s="38">
        <f t="shared" si="8"/>
        <v>5777</v>
      </c>
      <c r="G57" s="38">
        <f t="shared" si="8"/>
        <v>1473</v>
      </c>
      <c r="H57" s="38">
        <f t="shared" si="8"/>
        <v>269</v>
      </c>
      <c r="I57" s="38">
        <f t="shared" si="8"/>
        <v>-2711</v>
      </c>
      <c r="J57" s="38">
        <f t="shared" si="8"/>
        <v>-1433</v>
      </c>
      <c r="K57" s="38">
        <f t="shared" si="8"/>
        <v>0</v>
      </c>
      <c r="L57" s="38">
        <f t="shared" si="8"/>
        <v>0</v>
      </c>
      <c r="M57" s="38">
        <f t="shared" si="8"/>
        <v>0</v>
      </c>
      <c r="N57" s="38">
        <f t="shared" si="8"/>
        <v>2242</v>
      </c>
      <c r="O57" s="38">
        <f t="shared" si="8"/>
        <v>-1947</v>
      </c>
      <c r="P57" s="38">
        <f t="shared" si="8"/>
        <v>2587</v>
      </c>
      <c r="Q57" s="38">
        <f>SUM(E57:P57)</f>
        <v>13343</v>
      </c>
    </row>
    <row r="58" spans="2:17">
      <c r="B58" s="33" t="s">
        <v>41</v>
      </c>
      <c r="E58" s="64">
        <f>SUM(E55:E57)</f>
        <v>3203570</v>
      </c>
      <c r="F58" s="64">
        <f>SUM(F55:F57)</f>
        <v>2702811</v>
      </c>
      <c r="G58" s="64">
        <f>SUM(G55:G57)</f>
        <v>705646</v>
      </c>
      <c r="H58" s="64">
        <f t="shared" ref="H58:Q58" si="9">SUM(H55:H57)</f>
        <v>139926</v>
      </c>
      <c r="I58" s="64">
        <f t="shared" si="9"/>
        <v>-1444037</v>
      </c>
      <c r="J58" s="64">
        <f t="shared" si="9"/>
        <v>-744947</v>
      </c>
      <c r="K58" s="64">
        <f t="shared" si="9"/>
        <v>0</v>
      </c>
      <c r="L58" s="64">
        <f t="shared" si="9"/>
        <v>0</v>
      </c>
      <c r="M58" s="64">
        <f t="shared" si="9"/>
        <v>0</v>
      </c>
      <c r="N58" s="64">
        <f t="shared" si="9"/>
        <v>1185407</v>
      </c>
      <c r="O58" s="64">
        <f t="shared" si="9"/>
        <v>-1032111</v>
      </c>
      <c r="P58" s="64">
        <f t="shared" si="9"/>
        <v>1250543</v>
      </c>
      <c r="Q58" s="64">
        <f t="shared" si="9"/>
        <v>5966808</v>
      </c>
    </row>
    <row r="59" spans="2:17"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</row>
    <row r="60" spans="2:17">
      <c r="B60" s="32" t="s">
        <v>44</v>
      </c>
    </row>
    <row r="61" spans="2:17">
      <c r="B61" s="32"/>
      <c r="C61" s="33" t="s">
        <v>45</v>
      </c>
      <c r="D61" s="66"/>
      <c r="E61" s="66">
        <v>40179</v>
      </c>
      <c r="F61" s="66">
        <v>40210</v>
      </c>
      <c r="G61" s="66">
        <v>40238</v>
      </c>
      <c r="H61" s="66">
        <v>40269</v>
      </c>
      <c r="I61" s="66">
        <v>40299</v>
      </c>
      <c r="J61" s="66">
        <v>40330</v>
      </c>
      <c r="K61" s="66">
        <v>40360</v>
      </c>
      <c r="L61" s="66">
        <v>40391</v>
      </c>
      <c r="M61" s="66">
        <v>40422</v>
      </c>
      <c r="N61" s="66">
        <v>40452</v>
      </c>
      <c r="O61" s="66">
        <v>40483</v>
      </c>
      <c r="P61" s="66">
        <v>40513</v>
      </c>
      <c r="Q61" s="67" t="s">
        <v>56</v>
      </c>
    </row>
    <row r="62" spans="2:17">
      <c r="B62" s="33" t="s">
        <v>46</v>
      </c>
      <c r="C62" s="68" t="s">
        <v>47</v>
      </c>
      <c r="D62" s="69" t="s">
        <v>89</v>
      </c>
      <c r="E62" s="38">
        <v>132550</v>
      </c>
      <c r="F62" s="38">
        <v>132481</v>
      </c>
      <c r="G62" s="38">
        <v>132452</v>
      </c>
      <c r="H62" s="38">
        <v>132351</v>
      </c>
      <c r="I62" s="38">
        <v>132227</v>
      </c>
      <c r="J62" s="38">
        <v>132132</v>
      </c>
      <c r="K62" s="38">
        <v>132233</v>
      </c>
      <c r="L62" s="38">
        <v>132638</v>
      </c>
      <c r="M62" s="38">
        <v>132775</v>
      </c>
      <c r="N62" s="38">
        <v>132984</v>
      </c>
      <c r="O62" s="38">
        <v>133302</v>
      </c>
      <c r="P62" s="38">
        <v>133761</v>
      </c>
      <c r="Q62" s="38">
        <f>SUM(E62:P62)</f>
        <v>1591886</v>
      </c>
    </row>
    <row r="63" spans="2:17">
      <c r="B63" s="33" t="s">
        <v>48</v>
      </c>
      <c r="C63" s="68" t="s">
        <v>49</v>
      </c>
      <c r="D63" s="69" t="s">
        <v>89</v>
      </c>
      <c r="E63" s="38">
        <v>11894</v>
      </c>
      <c r="F63" s="38">
        <v>11896</v>
      </c>
      <c r="G63" s="38">
        <v>11894</v>
      </c>
      <c r="H63" s="38">
        <v>11927</v>
      </c>
      <c r="I63" s="38">
        <v>11895</v>
      </c>
      <c r="J63" s="38">
        <v>11899</v>
      </c>
      <c r="K63" s="38">
        <v>11900</v>
      </c>
      <c r="L63" s="38">
        <v>11900</v>
      </c>
      <c r="M63" s="38">
        <v>11901</v>
      </c>
      <c r="N63" s="38">
        <v>11881</v>
      </c>
      <c r="O63" s="38">
        <v>11924</v>
      </c>
      <c r="P63" s="38">
        <v>11965</v>
      </c>
      <c r="Q63" s="38">
        <f>SUM(E63:P63)</f>
        <v>142876</v>
      </c>
    </row>
    <row r="64" spans="2:17">
      <c r="B64" s="33" t="s">
        <v>50</v>
      </c>
      <c r="C64" s="68" t="s">
        <v>51</v>
      </c>
      <c r="D64" s="69" t="s">
        <v>89</v>
      </c>
      <c r="E64" s="38">
        <v>88</v>
      </c>
      <c r="F64" s="38">
        <v>85</v>
      </c>
      <c r="G64" s="38">
        <v>83</v>
      </c>
      <c r="H64" s="38">
        <v>85</v>
      </c>
      <c r="I64" s="38">
        <v>83</v>
      </c>
      <c r="J64" s="38">
        <v>85</v>
      </c>
      <c r="K64" s="38">
        <v>84</v>
      </c>
      <c r="L64" s="38">
        <v>84</v>
      </c>
      <c r="M64" s="38">
        <v>85</v>
      </c>
      <c r="N64" s="38">
        <v>84</v>
      </c>
      <c r="O64" s="38">
        <v>84</v>
      </c>
      <c r="P64" s="38">
        <v>83</v>
      </c>
      <c r="Q64" s="38">
        <f>SUM(E64:P64)</f>
        <v>1013</v>
      </c>
    </row>
    <row r="65" spans="1:17">
      <c r="B65" s="33" t="s">
        <v>52</v>
      </c>
      <c r="C65" s="68" t="s">
        <v>53</v>
      </c>
      <c r="D65" s="69" t="s">
        <v>89</v>
      </c>
      <c r="E65" s="38">
        <v>26</v>
      </c>
      <c r="F65" s="38">
        <v>27</v>
      </c>
      <c r="G65" s="38">
        <v>27</v>
      </c>
      <c r="H65" s="38">
        <v>27</v>
      </c>
      <c r="I65" s="38">
        <v>27</v>
      </c>
      <c r="J65" s="38">
        <v>27</v>
      </c>
      <c r="K65" s="38">
        <v>27</v>
      </c>
      <c r="L65" s="38">
        <v>27</v>
      </c>
      <c r="M65" s="38">
        <v>27</v>
      </c>
      <c r="N65" s="38">
        <v>27</v>
      </c>
      <c r="O65" s="38">
        <v>28</v>
      </c>
      <c r="P65" s="38">
        <v>28</v>
      </c>
      <c r="Q65" s="38">
        <f>SUM(E65:P65)</f>
        <v>325</v>
      </c>
    </row>
    <row r="66" spans="1:17">
      <c r="B66" s="33" t="s">
        <v>43</v>
      </c>
      <c r="D66" s="69"/>
      <c r="E66" s="41">
        <f>SUM(E62:E65)</f>
        <v>144558</v>
      </c>
      <c r="F66" s="41">
        <f>SUM(F62:F65)</f>
        <v>144489</v>
      </c>
      <c r="G66" s="41">
        <f>SUM(G62:G65)</f>
        <v>144456</v>
      </c>
      <c r="H66" s="41">
        <f>SUM(H62:H65)</f>
        <v>144390</v>
      </c>
      <c r="I66" s="41">
        <f t="shared" ref="I66:Q66" si="10">SUM(I62:I65)</f>
        <v>144232</v>
      </c>
      <c r="J66" s="41">
        <f t="shared" si="10"/>
        <v>144143</v>
      </c>
      <c r="K66" s="41">
        <f t="shared" si="10"/>
        <v>144244</v>
      </c>
      <c r="L66" s="41">
        <f t="shared" si="10"/>
        <v>144649</v>
      </c>
      <c r="M66" s="41">
        <f t="shared" si="10"/>
        <v>144788</v>
      </c>
      <c r="N66" s="41">
        <f t="shared" si="10"/>
        <v>144976</v>
      </c>
      <c r="O66" s="41">
        <f t="shared" si="10"/>
        <v>145338</v>
      </c>
      <c r="P66" s="41">
        <f t="shared" si="10"/>
        <v>145837</v>
      </c>
      <c r="Q66" s="41">
        <f t="shared" si="10"/>
        <v>1736100</v>
      </c>
    </row>
    <row r="68" spans="1:17">
      <c r="B68" s="34" t="s">
        <v>42</v>
      </c>
      <c r="E68" s="65"/>
    </row>
    <row r="69" spans="1:17">
      <c r="B69" s="70"/>
      <c r="E69" s="66">
        <v>40148</v>
      </c>
      <c r="F69" s="66">
        <v>40179</v>
      </c>
      <c r="G69" s="66">
        <v>40210</v>
      </c>
      <c r="H69" s="66">
        <v>40238</v>
      </c>
      <c r="I69" s="66">
        <v>40269</v>
      </c>
      <c r="J69" s="66">
        <v>40299</v>
      </c>
      <c r="K69" s="66">
        <v>40330</v>
      </c>
      <c r="L69" s="66">
        <v>40360</v>
      </c>
      <c r="M69" s="66">
        <v>40391</v>
      </c>
      <c r="N69" s="66">
        <v>40422</v>
      </c>
      <c r="O69" s="66">
        <v>40452</v>
      </c>
      <c r="P69" s="66">
        <v>40483</v>
      </c>
      <c r="Q69" s="66">
        <v>40513</v>
      </c>
    </row>
    <row r="70" spans="1:17">
      <c r="B70" s="71"/>
      <c r="C70" s="71"/>
      <c r="D70" s="71"/>
      <c r="E70" s="72"/>
      <c r="F70" s="73"/>
      <c r="G70" s="72"/>
      <c r="H70" s="71"/>
      <c r="I70" s="72"/>
      <c r="J70" s="73"/>
      <c r="K70" s="72"/>
      <c r="L70" s="72"/>
      <c r="M70" s="72"/>
      <c r="N70" s="72"/>
      <c r="O70" s="72"/>
      <c r="P70" s="72"/>
      <c r="Q70" s="72"/>
    </row>
    <row r="71" spans="1:17">
      <c r="B71" s="71"/>
      <c r="C71" s="71"/>
      <c r="D71" s="74" t="s">
        <v>90</v>
      </c>
      <c r="E71" s="75">
        <v>17350672</v>
      </c>
      <c r="F71" s="75">
        <v>13817871</v>
      </c>
      <c r="G71" s="75">
        <v>11521757</v>
      </c>
      <c r="H71" s="75">
        <v>9744690</v>
      </c>
      <c r="I71" s="75">
        <v>6713208</v>
      </c>
      <c r="J71" s="75">
        <v>4487622</v>
      </c>
      <c r="K71" s="75">
        <v>2796588</v>
      </c>
      <c r="L71" s="75">
        <v>1968283</v>
      </c>
      <c r="M71" s="75">
        <v>1872445</v>
      </c>
      <c r="N71" s="75">
        <v>2236801</v>
      </c>
      <c r="O71" s="75">
        <v>5232198</v>
      </c>
      <c r="P71" s="75">
        <v>12739525</v>
      </c>
      <c r="Q71" s="75">
        <v>14293952</v>
      </c>
    </row>
    <row r="72" spans="1:17">
      <c r="B72" s="71"/>
      <c r="C72" s="71"/>
      <c r="D72" s="71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6"/>
    </row>
    <row r="73" spans="1:17">
      <c r="B73" s="71"/>
      <c r="C73" s="71"/>
      <c r="D73" s="71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</row>
    <row r="74" spans="1:17">
      <c r="B74" s="71"/>
      <c r="C74" s="77"/>
      <c r="D74" s="78"/>
      <c r="E74" s="79"/>
      <c r="F74" s="79"/>
      <c r="G74" s="79"/>
      <c r="H74" s="79"/>
      <c r="I74" s="79"/>
      <c r="J74" s="79"/>
      <c r="K74" s="79"/>
      <c r="L74" s="79"/>
      <c r="M74" s="79"/>
      <c r="N74" s="79"/>
      <c r="O74" s="79"/>
      <c r="P74" s="79"/>
      <c r="Q74" s="79"/>
    </row>
    <row r="75" spans="1:17">
      <c r="B75" s="71"/>
      <c r="C75" s="77"/>
      <c r="D75" s="78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79"/>
    </row>
    <row r="76" spans="1:17">
      <c r="A76" s="33" t="s">
        <v>123</v>
      </c>
      <c r="B76" s="71"/>
      <c r="C76" s="77"/>
      <c r="D76" s="78"/>
      <c r="E76" s="79"/>
      <c r="F76" s="79"/>
      <c r="G76" s="79"/>
      <c r="H76" s="79"/>
      <c r="I76" s="79"/>
      <c r="J76" s="79"/>
      <c r="K76" s="79"/>
      <c r="L76" s="79"/>
      <c r="M76" s="79"/>
      <c r="N76" s="79"/>
      <c r="O76" s="79"/>
      <c r="P76" s="79"/>
      <c r="Q76" s="79"/>
    </row>
    <row r="77" spans="1:17">
      <c r="A77" s="33" t="s">
        <v>124</v>
      </c>
      <c r="B77" s="71"/>
      <c r="C77" s="71"/>
      <c r="D77" s="80"/>
      <c r="E77" s="76"/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76"/>
      <c r="Q77" s="76"/>
    </row>
    <row r="78" spans="1:17">
      <c r="A78" s="33" t="s">
        <v>125</v>
      </c>
      <c r="B78" s="81"/>
      <c r="C78" s="82"/>
      <c r="D78" s="78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6"/>
    </row>
    <row r="79" spans="1:17">
      <c r="A79" s="33" t="s">
        <v>126</v>
      </c>
      <c r="B79" s="71"/>
      <c r="C79" s="71"/>
      <c r="D79" s="71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</row>
    <row r="80" spans="1:17">
      <c r="B80" s="71"/>
      <c r="C80" s="71"/>
      <c r="D80" s="71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</row>
    <row r="81" spans="2:17">
      <c r="B81" s="71"/>
      <c r="C81" s="71"/>
      <c r="D81" s="71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</row>
    <row r="82" spans="2:17">
      <c r="B82" s="71"/>
      <c r="C82" s="71"/>
      <c r="D82" s="71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</row>
    <row r="83" spans="2:17">
      <c r="B83" s="71"/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</row>
    <row r="84" spans="2:17">
      <c r="B84" s="71"/>
      <c r="C84" s="71"/>
      <c r="D84" s="71"/>
      <c r="E84" s="42"/>
      <c r="F84" s="71"/>
      <c r="G84" s="71"/>
      <c r="H84" s="71"/>
      <c r="I84" s="71"/>
      <c r="J84" s="71"/>
      <c r="K84" s="71"/>
      <c r="L84" s="71"/>
      <c r="M84" s="71"/>
      <c r="N84" s="71"/>
      <c r="O84" s="71"/>
      <c r="P84" s="71"/>
      <c r="Q84" s="42"/>
    </row>
    <row r="85" spans="2:17">
      <c r="B85" s="71"/>
      <c r="C85" s="71"/>
      <c r="D85" s="71"/>
      <c r="E85" s="83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83"/>
    </row>
    <row r="86" spans="2:17">
      <c r="B86" s="71"/>
      <c r="C86" s="71"/>
      <c r="D86" s="71"/>
      <c r="E86" s="71"/>
      <c r="F86" s="71"/>
      <c r="G86" s="71"/>
      <c r="H86" s="71"/>
      <c r="I86" s="71"/>
      <c r="J86" s="71"/>
      <c r="K86" s="71"/>
      <c r="L86" s="71"/>
      <c r="M86" s="71"/>
      <c r="N86" s="71"/>
      <c r="O86" s="71"/>
      <c r="P86" s="71"/>
      <c r="Q86" s="71"/>
    </row>
  </sheetData>
  <customSheetViews>
    <customSheetView guid="{A6955850-675F-4B7A-99D7-C52DA0B2D2D6}">
      <selection activeCell="A32" sqref="A32"/>
      <rowBreaks count="1" manualBreakCount="1">
        <brk id="35" max="16383" man="1"/>
      </rowBreaks>
      <pageMargins left="0.25" right="0.25" top="0.25" bottom="0.25" header="0.5" footer="0.5"/>
      <printOptions horizontalCentered="1" verticalCentered="1"/>
      <pageSetup scale="65" orientation="landscape" r:id="rId1"/>
      <headerFooter scaleWithDoc="0" alignWithMargins="0">
        <oddHeader>&amp;CAVISTA UTILITIES&amp;RAPPENDIX 3</oddHeader>
        <oddFooter>&amp;RPage &amp;P of &amp;N</oddFooter>
      </headerFooter>
    </customSheetView>
  </customSheetViews>
  <mergeCells count="4">
    <mergeCell ref="A4:Q4"/>
    <mergeCell ref="A5:Q5"/>
    <mergeCell ref="A36:Q36"/>
    <mergeCell ref="A37:Q37"/>
  </mergeCells>
  <printOptions horizontalCentered="1" verticalCentered="1"/>
  <pageMargins left="0.25" right="0.25" top="0.25" bottom="0.25" header="0.5" footer="0.5"/>
  <pageSetup scale="65" orientation="landscape" r:id="rId2"/>
  <headerFooter scaleWithDoc="0" alignWithMargins="0">
    <oddHeader>&amp;CAVISTA UTILITIES&amp;RAPPENDIX 3</oddHeader>
    <oddFooter>&amp;RPage &amp;P of &amp;N</oddFooter>
  </headerFooter>
  <rowBreaks count="1" manualBreakCount="1">
    <brk id="35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8C9261AECE84F42AEE70ECFF659B923" ma:contentTypeVersion="136" ma:contentTypeDescription="" ma:contentTypeScope="" ma:versionID="3e95fbabc3455d832f219d273500a5d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150</IndustryCode>
    <CaseStatus xmlns="dc463f71-b30c-4ab2-9473-d307f9d35888">Closed</CaseStatus>
    <OpenedDate xmlns="dc463f71-b30c-4ab2-9473-d307f9d35888">2006-04-05T07:00:00+00:00</OpenedDate>
    <Date1 xmlns="dc463f71-b30c-4ab2-9473-d307f9d35888">2012-05-01T07:00:00+00:00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060518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AD311191-C901-41B9-8D20-D2AFF6AE7D26}"/>
</file>

<file path=customXml/itemProps2.xml><?xml version="1.0" encoding="utf-8"?>
<ds:datastoreItem xmlns:ds="http://schemas.openxmlformats.org/officeDocument/2006/customXml" ds:itemID="{F603B2BF-6904-4DEF-9B77-75F445929F20}"/>
</file>

<file path=customXml/itemProps3.xml><?xml version="1.0" encoding="utf-8"?>
<ds:datastoreItem xmlns:ds="http://schemas.openxmlformats.org/officeDocument/2006/customXml" ds:itemID="{4FBC84E1-11CF-48B9-B4BD-BB6456B0C7DA}"/>
</file>

<file path=customXml/itemProps4.xml><?xml version="1.0" encoding="utf-8"?>
<ds:datastoreItem xmlns:ds="http://schemas.openxmlformats.org/officeDocument/2006/customXml" ds:itemID="{E3CA5564-4620-4E73-BCA9-82BB3B6E05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PTD 2012 Deferral Calc</vt:lpstr>
      <vt:lpstr>GL Accounts</vt:lpstr>
      <vt:lpstr>UG-100468 Base</vt:lpstr>
      <vt:lpstr>UG-110877 Base</vt:lpstr>
      <vt:lpstr>Fiscal_Period_Report</vt:lpstr>
      <vt:lpstr>Monthly_Journal</vt:lpstr>
      <vt:lpstr>'GL Accounts'!Print_Area</vt:lpstr>
      <vt:lpstr>'PTD 2012 Deferral Calc'!Print_Area</vt:lpstr>
      <vt:lpstr>'UG-100468 Base'!Print_Titles</vt:lpstr>
      <vt:lpstr>'UG-110877 Base'!Print_Titles</vt:lpstr>
    </vt:vector>
  </TitlesOfParts>
  <Company>Corp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gzhkw6</dc:creator>
  <cp:lastModifiedBy>gzhkw6</cp:lastModifiedBy>
  <cp:lastPrinted>2012-04-20T23:32:27Z</cp:lastPrinted>
  <dcterms:created xsi:type="dcterms:W3CDTF">2010-08-02T16:29:29Z</dcterms:created>
  <dcterms:modified xsi:type="dcterms:W3CDTF">2012-04-20T23:32:31Z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0x0101006E56B4D1795A2E4DB2F0B01679ED314A0038C9261AECE84F42AEE70ECFF659B923</vt:lpwstr>
  </property>
  <property fmtid="{D5CDD505-2E9C-101B-9397-08002B2CF9AE}" pid="3" name="_docset_NoMedatataSyncRequired">
    <vt:lpwstr>False</vt:lpwstr>
  </property>
</Properties>
</file>