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Rate Bas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109" i="1"/>
  <c r="J109" i="1" s="1"/>
  <c r="H109" i="1"/>
  <c r="I88" i="1" l="1"/>
  <c r="J88" i="1"/>
  <c r="J89" i="1"/>
  <c r="J90" i="1"/>
  <c r="H91" i="1"/>
  <c r="I91" i="1"/>
  <c r="J91" i="1"/>
  <c r="J92" i="1"/>
  <c r="H93" i="1"/>
  <c r="I93" i="1" s="1"/>
  <c r="J93" i="1"/>
  <c r="J94" i="1"/>
  <c r="J95" i="1"/>
  <c r="H96" i="1"/>
  <c r="I96" i="1" s="1"/>
  <c r="J96" i="1"/>
  <c r="J97" i="1"/>
  <c r="J98" i="1"/>
  <c r="H99" i="1"/>
  <c r="I99" i="1" s="1"/>
  <c r="J99" i="1"/>
  <c r="H100" i="1"/>
  <c r="I100" i="1" s="1"/>
  <c r="J100" i="1"/>
  <c r="I101" i="1"/>
  <c r="J101" i="1"/>
  <c r="J102" i="1"/>
  <c r="H103" i="1"/>
  <c r="I103" i="1"/>
  <c r="J103" i="1"/>
  <c r="J104" i="1"/>
  <c r="J105" i="1"/>
  <c r="H106" i="1"/>
  <c r="I106" i="1" s="1"/>
  <c r="J106" i="1"/>
  <c r="H107" i="1"/>
  <c r="I107" i="1"/>
  <c r="J107" i="1"/>
  <c r="J108" i="1"/>
  <c r="H55" i="1"/>
  <c r="I55" i="1" s="1"/>
  <c r="J55" i="1"/>
  <c r="H56" i="1"/>
  <c r="I56" i="1" s="1"/>
  <c r="J56" i="1"/>
  <c r="J57" i="1"/>
  <c r="H58" i="1"/>
  <c r="I58" i="1" s="1"/>
  <c r="J58" i="1"/>
  <c r="H59" i="1"/>
  <c r="I59" i="1"/>
  <c r="J59" i="1"/>
  <c r="J60" i="1"/>
  <c r="J61" i="1"/>
  <c r="H62" i="1"/>
  <c r="I62" i="1" s="1"/>
  <c r="J62" i="1"/>
  <c r="I63" i="1"/>
  <c r="J63" i="1"/>
  <c r="J64" i="1"/>
  <c r="J65" i="1"/>
  <c r="H66" i="1"/>
  <c r="I66" i="1"/>
  <c r="J66" i="1"/>
  <c r="J67" i="1"/>
  <c r="H68" i="1"/>
  <c r="I68" i="1" s="1"/>
  <c r="J68" i="1"/>
  <c r="J69" i="1"/>
  <c r="J70" i="1"/>
  <c r="H71" i="1"/>
  <c r="I71" i="1" s="1"/>
  <c r="J71" i="1"/>
  <c r="H72" i="1"/>
  <c r="I72" i="1"/>
  <c r="J72" i="1"/>
  <c r="J73" i="1"/>
  <c r="J74" i="1"/>
  <c r="H75" i="1"/>
  <c r="I75" i="1"/>
  <c r="J75" i="1"/>
  <c r="I76" i="1"/>
  <c r="J76" i="1"/>
  <c r="J77" i="1"/>
  <c r="J78" i="1"/>
  <c r="H79" i="1"/>
  <c r="I79" i="1"/>
  <c r="J79" i="1"/>
  <c r="J80" i="1"/>
  <c r="J81" i="1"/>
  <c r="I82" i="1"/>
  <c r="J82" i="1"/>
  <c r="J83" i="1"/>
  <c r="H84" i="1"/>
  <c r="I84" i="1" s="1"/>
  <c r="J84" i="1"/>
  <c r="J85" i="1"/>
  <c r="J86" i="1"/>
  <c r="H87" i="1"/>
  <c r="I87" i="1" s="1"/>
  <c r="J87" i="1"/>
  <c r="J40" i="1"/>
  <c r="J41" i="1"/>
  <c r="H42" i="1"/>
  <c r="I42" i="1" s="1"/>
  <c r="J42" i="1"/>
  <c r="H43" i="1"/>
  <c r="I43" i="1" s="1"/>
  <c r="J43" i="1"/>
  <c r="I44" i="1"/>
  <c r="J44" i="1"/>
  <c r="J45" i="1"/>
  <c r="H46" i="1"/>
  <c r="I46" i="1"/>
  <c r="J46" i="1"/>
  <c r="J47" i="1"/>
  <c r="J48" i="1"/>
  <c r="H49" i="1"/>
  <c r="I49" i="1" s="1"/>
  <c r="J49" i="1"/>
  <c r="H50" i="1"/>
  <c r="I50" i="1"/>
  <c r="J50" i="1"/>
  <c r="J51" i="1"/>
  <c r="J52" i="1"/>
  <c r="H53" i="1"/>
  <c r="I53" i="1" s="1"/>
  <c r="J53" i="1"/>
  <c r="J54" i="1"/>
  <c r="H20" i="1"/>
  <c r="I20" i="1" s="1"/>
  <c r="J20" i="1"/>
  <c r="J21" i="1"/>
  <c r="H22" i="1"/>
  <c r="I22" i="1" s="1"/>
  <c r="J22" i="1"/>
  <c r="H23" i="1"/>
  <c r="I23" i="1" s="1"/>
  <c r="J23" i="1"/>
  <c r="H24" i="1"/>
  <c r="I24" i="1" s="1"/>
  <c r="J24" i="1"/>
  <c r="J25" i="1"/>
  <c r="J26" i="1"/>
  <c r="H27" i="1"/>
  <c r="I27" i="1"/>
  <c r="J27" i="1"/>
  <c r="J28" i="1"/>
  <c r="J29" i="1"/>
  <c r="H30" i="1"/>
  <c r="I30" i="1" s="1"/>
  <c r="J30" i="1"/>
  <c r="I31" i="1"/>
  <c r="J31" i="1"/>
  <c r="J32" i="1"/>
  <c r="J33" i="1"/>
  <c r="H34" i="1"/>
  <c r="I34" i="1" s="1"/>
  <c r="J34" i="1"/>
  <c r="J35" i="1"/>
  <c r="J36" i="1"/>
  <c r="H37" i="1"/>
  <c r="I37" i="1" s="1"/>
  <c r="J37" i="1"/>
  <c r="H38" i="1"/>
  <c r="I38" i="1" s="1"/>
  <c r="J38" i="1"/>
  <c r="J39" i="1"/>
  <c r="H4" i="1"/>
  <c r="I4" i="1"/>
  <c r="J4" i="1"/>
  <c r="J5" i="1"/>
  <c r="J6" i="1"/>
  <c r="J7" i="1"/>
  <c r="I8" i="1"/>
  <c r="J8" i="1"/>
  <c r="J9" i="1"/>
  <c r="H10" i="1"/>
  <c r="I10" i="1" s="1"/>
  <c r="J10" i="1"/>
  <c r="J11" i="1"/>
  <c r="J12" i="1"/>
  <c r="H13" i="1"/>
  <c r="I13" i="1" s="1"/>
  <c r="J13" i="1"/>
  <c r="H14" i="1"/>
  <c r="I14" i="1" s="1"/>
  <c r="J14" i="1"/>
  <c r="I15" i="1"/>
  <c r="J15" i="1"/>
  <c r="J16" i="1"/>
  <c r="H17" i="1"/>
  <c r="I17" i="1" s="1"/>
  <c r="J17" i="1"/>
  <c r="H18" i="1"/>
  <c r="I18" i="1" s="1"/>
  <c r="J18" i="1"/>
  <c r="J19" i="1"/>
  <c r="I3" i="1"/>
  <c r="J3" i="1"/>
  <c r="G67" i="1"/>
  <c r="H67" i="1" s="1"/>
  <c r="I67" i="1" s="1"/>
  <c r="G4" i="1"/>
  <c r="G5" i="1"/>
  <c r="H5" i="1" s="1"/>
  <c r="I5" i="1" s="1"/>
  <c r="G6" i="1"/>
  <c r="H6" i="1" s="1"/>
  <c r="I6" i="1" s="1"/>
  <c r="G7" i="1"/>
  <c r="H7" i="1" s="1"/>
  <c r="I7" i="1" s="1"/>
  <c r="G8" i="1"/>
  <c r="H8" i="1" s="1"/>
  <c r="G9" i="1"/>
  <c r="H9" i="1" s="1"/>
  <c r="I9" i="1" s="1"/>
  <c r="G10" i="1"/>
  <c r="G11" i="1"/>
  <c r="H11" i="1" s="1"/>
  <c r="I11" i="1" s="1"/>
  <c r="G12" i="1"/>
  <c r="H12" i="1" s="1"/>
  <c r="I12" i="1" s="1"/>
  <c r="G13" i="1"/>
  <c r="G14" i="1"/>
  <c r="G15" i="1"/>
  <c r="H15" i="1" s="1"/>
  <c r="G16" i="1"/>
  <c r="H16" i="1" s="1"/>
  <c r="I16" i="1" s="1"/>
  <c r="G17" i="1"/>
  <c r="G18" i="1"/>
  <c r="G19" i="1"/>
  <c r="H19" i="1" s="1"/>
  <c r="I19" i="1" s="1"/>
  <c r="G20" i="1"/>
  <c r="G21" i="1"/>
  <c r="H21" i="1" s="1"/>
  <c r="I21" i="1" s="1"/>
  <c r="G22" i="1"/>
  <c r="G23" i="1"/>
  <c r="G24" i="1"/>
  <c r="G25" i="1"/>
  <c r="H25" i="1" s="1"/>
  <c r="I25" i="1" s="1"/>
  <c r="G26" i="1"/>
  <c r="H26" i="1" s="1"/>
  <c r="I26" i="1" s="1"/>
  <c r="G27" i="1"/>
  <c r="G28" i="1"/>
  <c r="H28" i="1" s="1"/>
  <c r="I28" i="1" s="1"/>
  <c r="G29" i="1"/>
  <c r="H29" i="1" s="1"/>
  <c r="I29" i="1" s="1"/>
  <c r="G30" i="1"/>
  <c r="G31" i="1"/>
  <c r="H31" i="1" s="1"/>
  <c r="G32" i="1"/>
  <c r="H32" i="1" s="1"/>
  <c r="I32" i="1" s="1"/>
  <c r="G33" i="1"/>
  <c r="H33" i="1" s="1"/>
  <c r="I33" i="1" s="1"/>
  <c r="G34" i="1"/>
  <c r="G35" i="1"/>
  <c r="H35" i="1" s="1"/>
  <c r="I35" i="1" s="1"/>
  <c r="G36" i="1"/>
  <c r="H36" i="1" s="1"/>
  <c r="I36" i="1" s="1"/>
  <c r="G37" i="1"/>
  <c r="G38" i="1"/>
  <c r="G39" i="1"/>
  <c r="H39" i="1" s="1"/>
  <c r="I39" i="1" s="1"/>
  <c r="G40" i="1"/>
  <c r="H40" i="1" s="1"/>
  <c r="I40" i="1" s="1"/>
  <c r="G41" i="1"/>
  <c r="H41" i="1" s="1"/>
  <c r="I41" i="1" s="1"/>
  <c r="G42" i="1"/>
  <c r="G43" i="1"/>
  <c r="G44" i="1"/>
  <c r="H44" i="1" s="1"/>
  <c r="G45" i="1"/>
  <c r="H45" i="1" s="1"/>
  <c r="I45" i="1" s="1"/>
  <c r="G46" i="1"/>
  <c r="G47" i="1"/>
  <c r="H47" i="1" s="1"/>
  <c r="I47" i="1" s="1"/>
  <c r="G48" i="1"/>
  <c r="H48" i="1" s="1"/>
  <c r="I48" i="1" s="1"/>
  <c r="G49" i="1"/>
  <c r="G50" i="1"/>
  <c r="G51" i="1"/>
  <c r="H51" i="1" s="1"/>
  <c r="I51" i="1" s="1"/>
  <c r="G52" i="1"/>
  <c r="H52" i="1" s="1"/>
  <c r="I52" i="1" s="1"/>
  <c r="G53" i="1"/>
  <c r="G54" i="1"/>
  <c r="H54" i="1" s="1"/>
  <c r="I54" i="1" s="1"/>
  <c r="G55" i="1"/>
  <c r="G56" i="1"/>
  <c r="G57" i="1"/>
  <c r="H57" i="1" s="1"/>
  <c r="I57" i="1" s="1"/>
  <c r="G58" i="1"/>
  <c r="G59" i="1"/>
  <c r="G60" i="1"/>
  <c r="H60" i="1" s="1"/>
  <c r="I60" i="1" s="1"/>
  <c r="G61" i="1"/>
  <c r="H61" i="1" s="1"/>
  <c r="I61" i="1" s="1"/>
  <c r="G62" i="1"/>
  <c r="G63" i="1"/>
  <c r="H63" i="1" s="1"/>
  <c r="G64" i="1"/>
  <c r="H64" i="1" s="1"/>
  <c r="I64" i="1" s="1"/>
  <c r="G65" i="1"/>
  <c r="H65" i="1" s="1"/>
  <c r="I65" i="1" s="1"/>
  <c r="G66" i="1"/>
  <c r="G68" i="1"/>
  <c r="G69" i="1"/>
  <c r="H69" i="1" s="1"/>
  <c r="I69" i="1" s="1"/>
  <c r="G70" i="1"/>
  <c r="H70" i="1" s="1"/>
  <c r="I70" i="1" s="1"/>
  <c r="G71" i="1"/>
  <c r="G72" i="1"/>
  <c r="G73" i="1"/>
  <c r="H73" i="1" s="1"/>
  <c r="I73" i="1" s="1"/>
  <c r="G74" i="1"/>
  <c r="H74" i="1" s="1"/>
  <c r="I74" i="1" s="1"/>
  <c r="G75" i="1"/>
  <c r="G76" i="1"/>
  <c r="H76" i="1" s="1"/>
  <c r="G77" i="1"/>
  <c r="H77" i="1" s="1"/>
  <c r="I77" i="1" s="1"/>
  <c r="G78" i="1"/>
  <c r="H78" i="1" s="1"/>
  <c r="I78" i="1" s="1"/>
  <c r="G79" i="1"/>
  <c r="G80" i="1"/>
  <c r="H80" i="1" s="1"/>
  <c r="I80" i="1" s="1"/>
  <c r="G81" i="1"/>
  <c r="H81" i="1" s="1"/>
  <c r="I81" i="1" s="1"/>
  <c r="G82" i="1"/>
  <c r="H82" i="1" s="1"/>
  <c r="G83" i="1"/>
  <c r="H83" i="1" s="1"/>
  <c r="I83" i="1" s="1"/>
  <c r="G84" i="1"/>
  <c r="G85" i="1"/>
  <c r="H85" i="1" s="1"/>
  <c r="I85" i="1" s="1"/>
  <c r="G86" i="1"/>
  <c r="H86" i="1" s="1"/>
  <c r="I86" i="1" s="1"/>
  <c r="G87" i="1"/>
  <c r="G88" i="1"/>
  <c r="H88" i="1" s="1"/>
  <c r="G89" i="1"/>
  <c r="H89" i="1" s="1"/>
  <c r="I89" i="1" s="1"/>
  <c r="G90" i="1"/>
  <c r="H90" i="1" s="1"/>
  <c r="I90" i="1" s="1"/>
  <c r="G91" i="1"/>
  <c r="G92" i="1"/>
  <c r="H92" i="1" s="1"/>
  <c r="I92" i="1" s="1"/>
  <c r="G93" i="1"/>
  <c r="G94" i="1"/>
  <c r="H94" i="1" s="1"/>
  <c r="I94" i="1" s="1"/>
  <c r="G95" i="1"/>
  <c r="H95" i="1" s="1"/>
  <c r="I95" i="1" s="1"/>
  <c r="G96" i="1"/>
  <c r="G97" i="1"/>
  <c r="H97" i="1" s="1"/>
  <c r="I97" i="1" s="1"/>
  <c r="G98" i="1"/>
  <c r="H98" i="1" s="1"/>
  <c r="I98" i="1" s="1"/>
  <c r="G99" i="1"/>
  <c r="G100" i="1"/>
  <c r="G101" i="1"/>
  <c r="H101" i="1" s="1"/>
  <c r="G102" i="1"/>
  <c r="H102" i="1" s="1"/>
  <c r="I102" i="1" s="1"/>
  <c r="G103" i="1"/>
  <c r="G104" i="1"/>
  <c r="H104" i="1" s="1"/>
  <c r="G105" i="1"/>
  <c r="H105" i="1" s="1"/>
  <c r="I105" i="1" s="1"/>
  <c r="G106" i="1"/>
  <c r="G107" i="1"/>
  <c r="G108" i="1"/>
  <c r="H108" i="1" s="1"/>
  <c r="I108" i="1" s="1"/>
  <c r="G3" i="1"/>
  <c r="H3" i="1" s="1"/>
  <c r="B111" i="1"/>
  <c r="D109" i="1" l="1"/>
  <c r="H111" i="1" l="1"/>
  <c r="I111" i="1" l="1"/>
</calcChain>
</file>

<file path=xl/sharedStrings.xml><?xml version="1.0" encoding="utf-8"?>
<sst xmlns="http://schemas.openxmlformats.org/spreadsheetml/2006/main" count="332" uniqueCount="154">
  <si>
    <t>Asset</t>
  </si>
  <si>
    <t>Capitalized on</t>
  </si>
  <si>
    <t>Asset description</t>
  </si>
  <si>
    <t>Acquis.val.</t>
  </si>
  <si>
    <t>1000290</t>
  </si>
  <si>
    <t>Astoria Service Center in Clatsop County</t>
  </si>
  <si>
    <t>1000292</t>
  </si>
  <si>
    <t>Block 23 Between NW Flanders, Glisan, 1st &amp; 2nd</t>
  </si>
  <si>
    <t>1000293</t>
  </si>
  <si>
    <t>1000294</t>
  </si>
  <si>
    <t>Block 15 Between NW Flanders, Everett, 1st &amp; 2nd</t>
  </si>
  <si>
    <t>1000295</t>
  </si>
  <si>
    <t>1000297</t>
  </si>
  <si>
    <t>Block 24 Between NW Davis, Everett, 2nd &amp; 3rd</t>
  </si>
  <si>
    <t>1000299</t>
  </si>
  <si>
    <t>Gasco Property</t>
  </si>
  <si>
    <t>1000311</t>
  </si>
  <si>
    <t>1000330</t>
  </si>
  <si>
    <t>1000334</t>
  </si>
  <si>
    <t>1000337</t>
  </si>
  <si>
    <t>1000344</t>
  </si>
  <si>
    <t>1000348</t>
  </si>
  <si>
    <t>1000349</t>
  </si>
  <si>
    <t>1000351</t>
  </si>
  <si>
    <t>1000356</t>
  </si>
  <si>
    <t>1000359</t>
  </si>
  <si>
    <t>1000362</t>
  </si>
  <si>
    <t>1000363</t>
  </si>
  <si>
    <t>1000366</t>
  </si>
  <si>
    <t>1000372</t>
  </si>
  <si>
    <t>1000381</t>
  </si>
  <si>
    <t>1000409</t>
  </si>
  <si>
    <t>1000417</t>
  </si>
  <si>
    <t>1000427</t>
  </si>
  <si>
    <t>1000430</t>
  </si>
  <si>
    <t>SW Fairmont Blvd &amp; SW 19th Avenue, Healy Heights</t>
  </si>
  <si>
    <t>1000439</t>
  </si>
  <si>
    <t>1000454</t>
  </si>
  <si>
    <t>1000455</t>
  </si>
  <si>
    <t>Prospect Hill South of Salem, Salem Radio Tower</t>
  </si>
  <si>
    <t>1000457</t>
  </si>
  <si>
    <t>Block 16, NW 2nd between NW Flanders and Everett</t>
  </si>
  <si>
    <t>1000490</t>
  </si>
  <si>
    <t>1000493</t>
  </si>
  <si>
    <t>1000525</t>
  </si>
  <si>
    <t>1000573</t>
  </si>
  <si>
    <t>1000593</t>
  </si>
  <si>
    <t>1000594</t>
  </si>
  <si>
    <t>1000595</t>
  </si>
  <si>
    <t>1000596</t>
  </si>
  <si>
    <t>1000631</t>
  </si>
  <si>
    <t>1000632</t>
  </si>
  <si>
    <t>1000659</t>
  </si>
  <si>
    <t>1000660</t>
  </si>
  <si>
    <t>1000661</t>
  </si>
  <si>
    <t>1000662</t>
  </si>
  <si>
    <t>1000716</t>
  </si>
  <si>
    <t>Acquisition from Cascade Natural Gas Co. In Eugene</t>
  </si>
  <si>
    <t>1000717</t>
  </si>
  <si>
    <t>1000718</t>
  </si>
  <si>
    <t>1000719</t>
  </si>
  <si>
    <t>1000720</t>
  </si>
  <si>
    <t>1000721</t>
  </si>
  <si>
    <t>1000807</t>
  </si>
  <si>
    <t>Block 17 Between NW Davis, Everett, 2nd &amp; 3rd</t>
  </si>
  <si>
    <t>1000808</t>
  </si>
  <si>
    <t>1000894</t>
  </si>
  <si>
    <t>SE 92nd Avenue &amp; Knapp Street, Mt. Scott SC</t>
  </si>
  <si>
    <t>1000895</t>
  </si>
  <si>
    <t>Block 16, NE Corner of NW 3rd and Everett</t>
  </si>
  <si>
    <t>1000950</t>
  </si>
  <si>
    <t>Corner of NW Cornell Road, Sunset Service Center</t>
  </si>
  <si>
    <t>1001013</t>
  </si>
  <si>
    <t>1001025</t>
  </si>
  <si>
    <t>1001058</t>
  </si>
  <si>
    <t>3123 NE Broadway, Salem Service Center</t>
  </si>
  <si>
    <t>1001076</t>
  </si>
  <si>
    <t>1001138</t>
  </si>
  <si>
    <t>1001139</t>
  </si>
  <si>
    <t>1001177</t>
  </si>
  <si>
    <t>1001268</t>
  </si>
  <si>
    <t>S 14th Street &amp; S Harbor Avenue, Lincoln City SC</t>
  </si>
  <si>
    <t>1001300</t>
  </si>
  <si>
    <t>1001301</t>
  </si>
  <si>
    <t>1001303</t>
  </si>
  <si>
    <t>1001367</t>
  </si>
  <si>
    <t>1001384</t>
  </si>
  <si>
    <t>1001385</t>
  </si>
  <si>
    <t>1001452</t>
  </si>
  <si>
    <t>1001562</t>
  </si>
  <si>
    <t>1001563</t>
  </si>
  <si>
    <t>1001564</t>
  </si>
  <si>
    <t>1001608</t>
  </si>
  <si>
    <t>1001614</t>
  </si>
  <si>
    <t>1001646</t>
  </si>
  <si>
    <t>1001706</t>
  </si>
  <si>
    <t>S of Good Pasture Island Road in Eugene</t>
  </si>
  <si>
    <t>1001727</t>
  </si>
  <si>
    <t>NE 122nd Ave &amp; Inverness Point Rd, NE Portland SC</t>
  </si>
  <si>
    <t>1001728</t>
  </si>
  <si>
    <t>1001773</t>
  </si>
  <si>
    <t>1001788</t>
  </si>
  <si>
    <t>1001790</t>
  </si>
  <si>
    <t>1001791</t>
  </si>
  <si>
    <t>1001866</t>
  </si>
  <si>
    <t>SE 9th &amp; Division, Central Service Center</t>
  </si>
  <si>
    <t>1001909</t>
  </si>
  <si>
    <t>NW Flanders Between 2nd &amp; 3rd Avenue</t>
  </si>
  <si>
    <t>1001910</t>
  </si>
  <si>
    <t>1001911</t>
  </si>
  <si>
    <t>NW 2nd &amp; Everett, Opera House Laundry</t>
  </si>
  <si>
    <t>1002055</t>
  </si>
  <si>
    <t>1002064</t>
  </si>
  <si>
    <t>NW 3rd and Flanders, Union Gospel Mission</t>
  </si>
  <si>
    <t>1002065</t>
  </si>
  <si>
    <t>1002297</t>
  </si>
  <si>
    <t>1002437</t>
  </si>
  <si>
    <t>1002860</t>
  </si>
  <si>
    <t>1002966</t>
  </si>
  <si>
    <t>PROPERTY ADJOINS THE SOUTHERLY</t>
  </si>
  <si>
    <t>1003137</t>
  </si>
  <si>
    <t>1015155</t>
  </si>
  <si>
    <t>Land Account Adjustment VY 2004</t>
  </si>
  <si>
    <t>1015230</t>
  </si>
  <si>
    <t>Albany District Center Land</t>
  </si>
  <si>
    <t>1027338</t>
  </si>
  <si>
    <t>Coos Bay Land Purchase</t>
  </si>
  <si>
    <t>1027478</t>
  </si>
  <si>
    <t>Garden Block -- 389</t>
  </si>
  <si>
    <t>1027479</t>
  </si>
  <si>
    <t>Parkrose Bioswale</t>
  </si>
  <si>
    <t>1027480</t>
  </si>
  <si>
    <t>Sherwood Bldg B Excav, Grading, &amp; Ponds</t>
  </si>
  <si>
    <t>1027481</t>
  </si>
  <si>
    <t>Sherwood Bldg B Surface Parking Lot</t>
  </si>
  <si>
    <t>1027482</t>
  </si>
  <si>
    <t>Sherwood Land Purchase</t>
  </si>
  <si>
    <t>1027483</t>
  </si>
  <si>
    <t>Sherwood Leaktown Bioswale</t>
  </si>
  <si>
    <t>6094506</t>
  </si>
  <si>
    <t>Corvallis Land Acquisition</t>
  </si>
  <si>
    <t>6122157</t>
  </si>
  <si>
    <t>Vancouver Resource Center</t>
  </si>
  <si>
    <t>Oregon</t>
  </si>
  <si>
    <t>Washington</t>
  </si>
  <si>
    <t>Total</t>
  </si>
  <si>
    <t>Factor</t>
  </si>
  <si>
    <t>unknown</t>
  </si>
  <si>
    <t>3-Factor</t>
  </si>
  <si>
    <t>Firm Volume</t>
  </si>
  <si>
    <t>3-factor</t>
  </si>
  <si>
    <t>Factor %</t>
  </si>
  <si>
    <t>Direct-OR</t>
  </si>
  <si>
    <t>Direct-WA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</si>
</sst>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165" fontId="0" fillId="0" borderId="0" xfId="2" applyNumberFormat="1" applyFont="1"/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0" fontId="2" fillId="0" borderId="1" xfId="2" applyNumberFormat="1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83" workbookViewId="0">
      <selection activeCell="H111" sqref="H111:I111"/>
    </sheetView>
  </sheetViews>
  <sheetFormatPr defaultRowHeight="15" x14ac:dyDescent="0.25"/>
  <cols>
    <col min="1" max="1" width="16.28515625" customWidth="1"/>
    <col min="2" max="2" width="14" style="2" customWidth="1"/>
    <col min="3" max="3" width="48.140625" bestFit="1" customWidth="1"/>
    <col min="4" max="4" width="14" bestFit="1" customWidth="1"/>
    <col min="6" max="6" width="14.7109375" style="2" customWidth="1"/>
    <col min="7" max="7" width="14.7109375" style="17" customWidth="1"/>
    <col min="8" max="10" width="14.7109375" customWidth="1"/>
  </cols>
  <sheetData>
    <row r="1" spans="1:10" s="14" customFormat="1" x14ac:dyDescent="0.25">
      <c r="A1" s="13" t="s">
        <v>0</v>
      </c>
      <c r="B1" s="4" t="s">
        <v>1</v>
      </c>
      <c r="C1" s="4" t="s">
        <v>2</v>
      </c>
      <c r="D1" s="4" t="s">
        <v>3</v>
      </c>
      <c r="F1" s="4" t="s">
        <v>146</v>
      </c>
      <c r="G1" s="15" t="s">
        <v>151</v>
      </c>
      <c r="H1" s="4" t="s">
        <v>143</v>
      </c>
      <c r="I1" s="4" t="s">
        <v>144</v>
      </c>
      <c r="J1" s="4" t="s">
        <v>145</v>
      </c>
    </row>
    <row r="2" spans="1:10" x14ac:dyDescent="0.25">
      <c r="C2" s="2"/>
      <c r="D2" s="11"/>
      <c r="F2" s="11"/>
      <c r="G2" s="16"/>
      <c r="H2" s="12"/>
      <c r="I2" s="12"/>
      <c r="J2" s="12"/>
    </row>
    <row r="3" spans="1:10" x14ac:dyDescent="0.25">
      <c r="A3" t="s">
        <v>4</v>
      </c>
      <c r="B3" s="18">
        <v>37865</v>
      </c>
      <c r="C3" t="s">
        <v>5</v>
      </c>
      <c r="D3" s="1">
        <v>-23620.26</v>
      </c>
      <c r="F3" s="2" t="s">
        <v>152</v>
      </c>
      <c r="G3" s="17">
        <f t="shared" ref="G3:G34" si="0">VLOOKUP(F3,$A$111:$B$114,2)</f>
        <v>1</v>
      </c>
      <c r="H3" s="3">
        <f>+D3*G3</f>
        <v>-23620.26</v>
      </c>
      <c r="I3" s="3">
        <f>+D3-H3</f>
        <v>0</v>
      </c>
      <c r="J3" s="3">
        <f>+D3</f>
        <v>-23620.26</v>
      </c>
    </row>
    <row r="4" spans="1:10" x14ac:dyDescent="0.25">
      <c r="A4" t="s">
        <v>34</v>
      </c>
      <c r="B4" s="18">
        <v>18810</v>
      </c>
      <c r="C4" t="s">
        <v>35</v>
      </c>
      <c r="D4" s="1">
        <v>2056</v>
      </c>
      <c r="F4" s="2" t="s">
        <v>152</v>
      </c>
      <c r="G4" s="17">
        <f t="shared" si="0"/>
        <v>1</v>
      </c>
      <c r="H4" s="3">
        <f t="shared" ref="H4:H20" si="1">+D4*G4</f>
        <v>2056</v>
      </c>
      <c r="I4" s="3">
        <f t="shared" ref="I4:I20" si="2">+D4-H4</f>
        <v>0</v>
      </c>
      <c r="J4" s="3">
        <f t="shared" ref="J4:J20" si="3">+D4</f>
        <v>2056</v>
      </c>
    </row>
    <row r="5" spans="1:10" x14ac:dyDescent="0.25">
      <c r="A5" t="s">
        <v>36</v>
      </c>
      <c r="B5" s="18">
        <v>19176</v>
      </c>
      <c r="C5" t="s">
        <v>35</v>
      </c>
      <c r="D5" s="1">
        <v>152</v>
      </c>
      <c r="F5" s="2" t="s">
        <v>152</v>
      </c>
      <c r="G5" s="17">
        <f t="shared" si="0"/>
        <v>1</v>
      </c>
      <c r="H5" s="3">
        <f t="shared" si="1"/>
        <v>152</v>
      </c>
      <c r="I5" s="3">
        <f t="shared" si="2"/>
        <v>0</v>
      </c>
      <c r="J5" s="3">
        <f t="shared" si="3"/>
        <v>152</v>
      </c>
    </row>
    <row r="6" spans="1:10" x14ac:dyDescent="0.25">
      <c r="A6" t="s">
        <v>37</v>
      </c>
      <c r="B6" s="18">
        <v>19906</v>
      </c>
      <c r="C6" t="s">
        <v>35</v>
      </c>
      <c r="D6" s="1">
        <v>21</v>
      </c>
      <c r="F6" s="2" t="s">
        <v>152</v>
      </c>
      <c r="G6" s="17">
        <f t="shared" si="0"/>
        <v>1</v>
      </c>
      <c r="H6" s="3">
        <f t="shared" si="1"/>
        <v>21</v>
      </c>
      <c r="I6" s="3">
        <f t="shared" si="2"/>
        <v>0</v>
      </c>
      <c r="J6" s="3">
        <f t="shared" si="3"/>
        <v>21</v>
      </c>
    </row>
    <row r="7" spans="1:10" x14ac:dyDescent="0.25">
      <c r="A7" t="s">
        <v>38</v>
      </c>
      <c r="B7" s="18">
        <v>20271</v>
      </c>
      <c r="C7" t="s">
        <v>39</v>
      </c>
      <c r="D7" s="1">
        <v>591</v>
      </c>
      <c r="F7" s="2" t="s">
        <v>152</v>
      </c>
      <c r="G7" s="17">
        <f t="shared" si="0"/>
        <v>1</v>
      </c>
      <c r="H7" s="3">
        <f t="shared" si="1"/>
        <v>591</v>
      </c>
      <c r="I7" s="3">
        <f t="shared" si="2"/>
        <v>0</v>
      </c>
      <c r="J7" s="3">
        <f t="shared" si="3"/>
        <v>591</v>
      </c>
    </row>
    <row r="8" spans="1:10" x14ac:dyDescent="0.25">
      <c r="A8" t="s">
        <v>56</v>
      </c>
      <c r="B8" s="18">
        <v>22098</v>
      </c>
      <c r="C8" t="s">
        <v>57</v>
      </c>
      <c r="D8" s="1">
        <v>81</v>
      </c>
      <c r="F8" s="2" t="s">
        <v>152</v>
      </c>
      <c r="G8" s="17">
        <f t="shared" si="0"/>
        <v>1</v>
      </c>
      <c r="H8" s="3">
        <f t="shared" si="1"/>
        <v>81</v>
      </c>
      <c r="I8" s="3">
        <f t="shared" si="2"/>
        <v>0</v>
      </c>
      <c r="J8" s="3">
        <f t="shared" si="3"/>
        <v>81</v>
      </c>
    </row>
    <row r="9" spans="1:10" x14ac:dyDescent="0.25">
      <c r="A9" t="s">
        <v>58</v>
      </c>
      <c r="B9" s="18">
        <v>22098</v>
      </c>
      <c r="C9" t="s">
        <v>57</v>
      </c>
      <c r="D9" s="1">
        <v>500</v>
      </c>
      <c r="F9" s="2" t="s">
        <v>152</v>
      </c>
      <c r="G9" s="17">
        <f t="shared" si="0"/>
        <v>1</v>
      </c>
      <c r="H9" s="3">
        <f t="shared" si="1"/>
        <v>500</v>
      </c>
      <c r="I9" s="3">
        <f t="shared" si="2"/>
        <v>0</v>
      </c>
      <c r="J9" s="3">
        <f t="shared" si="3"/>
        <v>500</v>
      </c>
    </row>
    <row r="10" spans="1:10" x14ac:dyDescent="0.25">
      <c r="A10" t="s">
        <v>59</v>
      </c>
      <c r="B10" s="18">
        <v>22098</v>
      </c>
      <c r="C10" t="s">
        <v>57</v>
      </c>
      <c r="D10" s="1">
        <v>500</v>
      </c>
      <c r="F10" s="2" t="s">
        <v>152</v>
      </c>
      <c r="G10" s="17">
        <f t="shared" si="0"/>
        <v>1</v>
      </c>
      <c r="H10" s="3">
        <f t="shared" si="1"/>
        <v>500</v>
      </c>
      <c r="I10" s="3">
        <f t="shared" si="2"/>
        <v>0</v>
      </c>
      <c r="J10" s="3">
        <f t="shared" si="3"/>
        <v>500</v>
      </c>
    </row>
    <row r="11" spans="1:10" x14ac:dyDescent="0.25">
      <c r="A11" t="s">
        <v>66</v>
      </c>
      <c r="B11" s="18">
        <v>23193</v>
      </c>
      <c r="C11" t="s">
        <v>67</v>
      </c>
      <c r="D11" s="1">
        <v>14571</v>
      </c>
      <c r="F11" s="2" t="s">
        <v>152</v>
      </c>
      <c r="G11" s="17">
        <f t="shared" si="0"/>
        <v>1</v>
      </c>
      <c r="H11" s="3">
        <f t="shared" si="1"/>
        <v>14571</v>
      </c>
      <c r="I11" s="3">
        <f t="shared" si="2"/>
        <v>0</v>
      </c>
      <c r="J11" s="3">
        <f t="shared" si="3"/>
        <v>14571</v>
      </c>
    </row>
    <row r="12" spans="1:10" x14ac:dyDescent="0.25">
      <c r="A12" t="s">
        <v>70</v>
      </c>
      <c r="B12" s="18">
        <v>23559</v>
      </c>
      <c r="C12" t="s">
        <v>71</v>
      </c>
      <c r="D12" s="1">
        <v>35002</v>
      </c>
      <c r="F12" s="2" t="s">
        <v>152</v>
      </c>
      <c r="G12" s="17">
        <f t="shared" si="0"/>
        <v>1</v>
      </c>
      <c r="H12" s="3">
        <f t="shared" si="1"/>
        <v>35002</v>
      </c>
      <c r="I12" s="3">
        <f t="shared" si="2"/>
        <v>0</v>
      </c>
      <c r="J12" s="3">
        <f t="shared" si="3"/>
        <v>35002</v>
      </c>
    </row>
    <row r="13" spans="1:10" x14ac:dyDescent="0.25">
      <c r="A13" t="s">
        <v>72</v>
      </c>
      <c r="B13" s="18">
        <v>23924</v>
      </c>
      <c r="C13" t="s">
        <v>71</v>
      </c>
      <c r="D13" s="1">
        <v>2100</v>
      </c>
      <c r="F13" s="2" t="s">
        <v>152</v>
      </c>
      <c r="G13" s="17">
        <f t="shared" si="0"/>
        <v>1</v>
      </c>
      <c r="H13" s="3">
        <f t="shared" si="1"/>
        <v>2100</v>
      </c>
      <c r="I13" s="3">
        <f t="shared" si="2"/>
        <v>0</v>
      </c>
      <c r="J13" s="3">
        <f t="shared" si="3"/>
        <v>2100</v>
      </c>
    </row>
    <row r="14" spans="1:10" x14ac:dyDescent="0.25">
      <c r="A14" t="s">
        <v>73</v>
      </c>
      <c r="B14" s="18">
        <v>23924</v>
      </c>
      <c r="C14" t="s">
        <v>5</v>
      </c>
      <c r="D14" s="1">
        <v>23070</v>
      </c>
      <c r="F14" s="2" t="s">
        <v>152</v>
      </c>
      <c r="G14" s="17">
        <f t="shared" si="0"/>
        <v>1</v>
      </c>
      <c r="H14" s="3">
        <f t="shared" si="1"/>
        <v>23070</v>
      </c>
      <c r="I14" s="3">
        <f t="shared" si="2"/>
        <v>0</v>
      </c>
      <c r="J14" s="3">
        <f t="shared" si="3"/>
        <v>23070</v>
      </c>
    </row>
    <row r="15" spans="1:10" x14ac:dyDescent="0.25">
      <c r="A15" t="s">
        <v>74</v>
      </c>
      <c r="B15" s="18">
        <v>23924</v>
      </c>
      <c r="C15" t="s">
        <v>75</v>
      </c>
      <c r="D15" s="1">
        <v>104448</v>
      </c>
      <c r="F15" s="2" t="s">
        <v>152</v>
      </c>
      <c r="G15" s="17">
        <f t="shared" si="0"/>
        <v>1</v>
      </c>
      <c r="H15" s="3">
        <f t="shared" si="1"/>
        <v>104448</v>
      </c>
      <c r="I15" s="3">
        <f t="shared" si="2"/>
        <v>0</v>
      </c>
      <c r="J15" s="3">
        <f t="shared" si="3"/>
        <v>104448</v>
      </c>
    </row>
    <row r="16" spans="1:10" x14ac:dyDescent="0.25">
      <c r="A16" t="s">
        <v>76</v>
      </c>
      <c r="B16" s="18">
        <v>24289</v>
      </c>
      <c r="C16" t="s">
        <v>5</v>
      </c>
      <c r="D16" s="1">
        <v>375</v>
      </c>
      <c r="F16" s="2" t="s">
        <v>152</v>
      </c>
      <c r="G16" s="17">
        <f t="shared" si="0"/>
        <v>1</v>
      </c>
      <c r="H16" s="3">
        <f t="shared" si="1"/>
        <v>375</v>
      </c>
      <c r="I16" s="3">
        <f t="shared" si="2"/>
        <v>0</v>
      </c>
      <c r="J16" s="3">
        <f t="shared" si="3"/>
        <v>375</v>
      </c>
    </row>
    <row r="17" spans="1:10" x14ac:dyDescent="0.25">
      <c r="A17" t="s">
        <v>77</v>
      </c>
      <c r="B17" s="18">
        <v>24289</v>
      </c>
      <c r="C17" t="s">
        <v>75</v>
      </c>
      <c r="D17" s="1">
        <v>2311</v>
      </c>
      <c r="F17" s="2" t="s">
        <v>152</v>
      </c>
      <c r="G17" s="17">
        <f t="shared" si="0"/>
        <v>1</v>
      </c>
      <c r="H17" s="3">
        <f t="shared" si="1"/>
        <v>2311</v>
      </c>
      <c r="I17" s="3">
        <f t="shared" si="2"/>
        <v>0</v>
      </c>
      <c r="J17" s="3">
        <f t="shared" si="3"/>
        <v>2311</v>
      </c>
    </row>
    <row r="18" spans="1:10" x14ac:dyDescent="0.25">
      <c r="A18" t="s">
        <v>78</v>
      </c>
      <c r="B18" s="18">
        <v>24289</v>
      </c>
      <c r="C18" t="s">
        <v>67</v>
      </c>
      <c r="D18" s="1">
        <v>5503</v>
      </c>
      <c r="F18" s="2" t="s">
        <v>152</v>
      </c>
      <c r="G18" s="17">
        <f t="shared" si="0"/>
        <v>1</v>
      </c>
      <c r="H18" s="3">
        <f t="shared" si="1"/>
        <v>5503</v>
      </c>
      <c r="I18" s="3">
        <f t="shared" si="2"/>
        <v>0</v>
      </c>
      <c r="J18" s="3">
        <f t="shared" si="3"/>
        <v>5503</v>
      </c>
    </row>
    <row r="19" spans="1:10" x14ac:dyDescent="0.25">
      <c r="A19" t="s">
        <v>79</v>
      </c>
      <c r="B19" s="18">
        <v>24654</v>
      </c>
      <c r="C19" t="s">
        <v>67</v>
      </c>
      <c r="D19" s="1">
        <v>85</v>
      </c>
      <c r="F19" s="2" t="s">
        <v>152</v>
      </c>
      <c r="G19" s="17">
        <f t="shared" si="0"/>
        <v>1</v>
      </c>
      <c r="H19" s="3">
        <f t="shared" si="1"/>
        <v>85</v>
      </c>
      <c r="I19" s="3">
        <f t="shared" si="2"/>
        <v>0</v>
      </c>
      <c r="J19" s="3">
        <f t="shared" si="3"/>
        <v>85</v>
      </c>
    </row>
    <row r="20" spans="1:10" x14ac:dyDescent="0.25">
      <c r="A20" t="s">
        <v>80</v>
      </c>
      <c r="B20" s="18">
        <v>25020</v>
      </c>
      <c r="C20" t="s">
        <v>81</v>
      </c>
      <c r="D20" s="1">
        <v>11050</v>
      </c>
      <c r="F20" s="2" t="s">
        <v>152</v>
      </c>
      <c r="G20" s="17">
        <f t="shared" si="0"/>
        <v>1</v>
      </c>
      <c r="H20" s="3">
        <f t="shared" si="1"/>
        <v>11050</v>
      </c>
      <c r="I20" s="3">
        <f t="shared" si="2"/>
        <v>0</v>
      </c>
      <c r="J20" s="3">
        <f t="shared" si="3"/>
        <v>11050</v>
      </c>
    </row>
    <row r="21" spans="1:10" x14ac:dyDescent="0.25">
      <c r="A21" t="s">
        <v>82</v>
      </c>
      <c r="B21" s="18">
        <v>25385</v>
      </c>
      <c r="C21" t="s">
        <v>81</v>
      </c>
      <c r="D21" s="1">
        <v>419</v>
      </c>
      <c r="F21" s="2" t="s">
        <v>152</v>
      </c>
      <c r="G21" s="17">
        <f t="shared" si="0"/>
        <v>1</v>
      </c>
      <c r="H21" s="3">
        <f t="shared" ref="H21:H39" si="4">+D21*G21</f>
        <v>419</v>
      </c>
      <c r="I21" s="3">
        <f t="shared" ref="I21:I39" si="5">+D21-H21</f>
        <v>0</v>
      </c>
      <c r="J21" s="3">
        <f t="shared" ref="J21:J39" si="6">+D21</f>
        <v>419</v>
      </c>
    </row>
    <row r="22" spans="1:10" x14ac:dyDescent="0.25">
      <c r="A22" t="s">
        <v>83</v>
      </c>
      <c r="B22" s="18">
        <v>25385</v>
      </c>
      <c r="C22" t="s">
        <v>75</v>
      </c>
      <c r="D22" s="1">
        <v>686</v>
      </c>
      <c r="F22" s="2" t="s">
        <v>152</v>
      </c>
      <c r="G22" s="17">
        <f t="shared" si="0"/>
        <v>1</v>
      </c>
      <c r="H22" s="3">
        <f t="shared" si="4"/>
        <v>686</v>
      </c>
      <c r="I22" s="3">
        <f t="shared" si="5"/>
        <v>0</v>
      </c>
      <c r="J22" s="3">
        <f t="shared" si="6"/>
        <v>686</v>
      </c>
    </row>
    <row r="23" spans="1:10" x14ac:dyDescent="0.25">
      <c r="A23" t="s">
        <v>85</v>
      </c>
      <c r="B23" s="18">
        <v>25750</v>
      </c>
      <c r="C23" t="s">
        <v>81</v>
      </c>
      <c r="D23" s="1">
        <v>230</v>
      </c>
      <c r="F23" s="2" t="s">
        <v>152</v>
      </c>
      <c r="G23" s="17">
        <f t="shared" si="0"/>
        <v>1</v>
      </c>
      <c r="H23" s="3">
        <f t="shared" si="4"/>
        <v>230</v>
      </c>
      <c r="I23" s="3">
        <f t="shared" si="5"/>
        <v>0</v>
      </c>
      <c r="J23" s="3">
        <f t="shared" si="6"/>
        <v>230</v>
      </c>
    </row>
    <row r="24" spans="1:10" x14ac:dyDescent="0.25">
      <c r="A24" t="s">
        <v>87</v>
      </c>
      <c r="B24" s="18">
        <v>26115</v>
      </c>
      <c r="C24" t="s">
        <v>5</v>
      </c>
      <c r="D24" s="1">
        <v>75</v>
      </c>
      <c r="F24" s="2" t="s">
        <v>152</v>
      </c>
      <c r="G24" s="17">
        <f t="shared" si="0"/>
        <v>1</v>
      </c>
      <c r="H24" s="3">
        <f t="shared" si="4"/>
        <v>75</v>
      </c>
      <c r="I24" s="3">
        <f t="shared" si="5"/>
        <v>0</v>
      </c>
      <c r="J24" s="3">
        <f t="shared" si="6"/>
        <v>75</v>
      </c>
    </row>
    <row r="25" spans="1:10" x14ac:dyDescent="0.25">
      <c r="A25" t="s">
        <v>88</v>
      </c>
      <c r="B25" s="18">
        <v>26115</v>
      </c>
      <c r="C25" t="s">
        <v>67</v>
      </c>
      <c r="D25" s="1">
        <v>432</v>
      </c>
      <c r="F25" s="2" t="s">
        <v>152</v>
      </c>
      <c r="G25" s="17">
        <f t="shared" si="0"/>
        <v>1</v>
      </c>
      <c r="H25" s="3">
        <f t="shared" si="4"/>
        <v>432</v>
      </c>
      <c r="I25" s="3">
        <f t="shared" si="5"/>
        <v>0</v>
      </c>
      <c r="J25" s="3">
        <f t="shared" si="6"/>
        <v>432</v>
      </c>
    </row>
    <row r="26" spans="1:10" x14ac:dyDescent="0.25">
      <c r="A26" t="s">
        <v>89</v>
      </c>
      <c r="B26" s="18">
        <v>26115</v>
      </c>
      <c r="C26" t="s">
        <v>81</v>
      </c>
      <c r="D26" s="1">
        <v>446</v>
      </c>
      <c r="F26" s="2" t="s">
        <v>152</v>
      </c>
      <c r="G26" s="17">
        <f t="shared" si="0"/>
        <v>1</v>
      </c>
      <c r="H26" s="3">
        <f t="shared" si="4"/>
        <v>446</v>
      </c>
      <c r="I26" s="3">
        <f t="shared" si="5"/>
        <v>0</v>
      </c>
      <c r="J26" s="3">
        <f t="shared" si="6"/>
        <v>446</v>
      </c>
    </row>
    <row r="27" spans="1:10" x14ac:dyDescent="0.25">
      <c r="A27" t="s">
        <v>90</v>
      </c>
      <c r="B27" s="18">
        <v>26115</v>
      </c>
      <c r="C27" t="s">
        <v>81</v>
      </c>
      <c r="D27" s="1">
        <v>254</v>
      </c>
      <c r="F27" s="2" t="s">
        <v>152</v>
      </c>
      <c r="G27" s="17">
        <f t="shared" si="0"/>
        <v>1</v>
      </c>
      <c r="H27" s="3">
        <f t="shared" si="4"/>
        <v>254</v>
      </c>
      <c r="I27" s="3">
        <f t="shared" si="5"/>
        <v>0</v>
      </c>
      <c r="J27" s="3">
        <f t="shared" si="6"/>
        <v>254</v>
      </c>
    </row>
    <row r="28" spans="1:10" x14ac:dyDescent="0.25">
      <c r="A28" t="s">
        <v>91</v>
      </c>
      <c r="B28" s="18">
        <v>26115</v>
      </c>
      <c r="C28" t="s">
        <v>5</v>
      </c>
      <c r="D28" s="1">
        <v>9252</v>
      </c>
      <c r="F28" s="2" t="s">
        <v>152</v>
      </c>
      <c r="G28" s="17">
        <f t="shared" si="0"/>
        <v>1</v>
      </c>
      <c r="H28" s="3">
        <f t="shared" si="4"/>
        <v>9252</v>
      </c>
      <c r="I28" s="3">
        <f t="shared" si="5"/>
        <v>0</v>
      </c>
      <c r="J28" s="3">
        <f t="shared" si="6"/>
        <v>9252</v>
      </c>
    </row>
    <row r="29" spans="1:10" x14ac:dyDescent="0.25">
      <c r="A29" t="s">
        <v>93</v>
      </c>
      <c r="B29" s="18">
        <v>26481</v>
      </c>
      <c r="C29" t="s">
        <v>5</v>
      </c>
      <c r="D29" s="1">
        <v>70</v>
      </c>
      <c r="F29" s="2" t="s">
        <v>152</v>
      </c>
      <c r="G29" s="17">
        <f t="shared" si="0"/>
        <v>1</v>
      </c>
      <c r="H29" s="3">
        <f t="shared" si="4"/>
        <v>70</v>
      </c>
      <c r="I29" s="3">
        <f t="shared" si="5"/>
        <v>0</v>
      </c>
      <c r="J29" s="3">
        <f t="shared" si="6"/>
        <v>70</v>
      </c>
    </row>
    <row r="30" spans="1:10" x14ac:dyDescent="0.25">
      <c r="A30" t="s">
        <v>94</v>
      </c>
      <c r="B30" s="18">
        <v>26481</v>
      </c>
      <c r="C30" t="s">
        <v>81</v>
      </c>
      <c r="D30" s="1">
        <v>1627</v>
      </c>
      <c r="F30" s="2" t="s">
        <v>152</v>
      </c>
      <c r="G30" s="17">
        <f t="shared" si="0"/>
        <v>1</v>
      </c>
      <c r="H30" s="3">
        <f t="shared" si="4"/>
        <v>1627</v>
      </c>
      <c r="I30" s="3">
        <f t="shared" si="5"/>
        <v>0</v>
      </c>
      <c r="J30" s="3">
        <f t="shared" si="6"/>
        <v>1627</v>
      </c>
    </row>
    <row r="31" spans="1:10" x14ac:dyDescent="0.25">
      <c r="A31" t="s">
        <v>95</v>
      </c>
      <c r="B31" s="18">
        <v>26481</v>
      </c>
      <c r="C31" t="s">
        <v>96</v>
      </c>
      <c r="D31" s="1">
        <v>562</v>
      </c>
      <c r="F31" s="2" t="s">
        <v>152</v>
      </c>
      <c r="G31" s="17">
        <f t="shared" si="0"/>
        <v>1</v>
      </c>
      <c r="H31" s="3">
        <f t="shared" si="4"/>
        <v>562</v>
      </c>
      <c r="I31" s="3">
        <f t="shared" si="5"/>
        <v>0</v>
      </c>
      <c r="J31" s="3">
        <f t="shared" si="6"/>
        <v>562</v>
      </c>
    </row>
    <row r="32" spans="1:10" x14ac:dyDescent="0.25">
      <c r="A32" t="s">
        <v>97</v>
      </c>
      <c r="B32" s="18">
        <v>26481</v>
      </c>
      <c r="C32" t="s">
        <v>98</v>
      </c>
      <c r="D32" s="1">
        <v>171905</v>
      </c>
      <c r="F32" s="2" t="s">
        <v>152</v>
      </c>
      <c r="G32" s="17">
        <f t="shared" si="0"/>
        <v>1</v>
      </c>
      <c r="H32" s="3">
        <f t="shared" si="4"/>
        <v>171905</v>
      </c>
      <c r="I32" s="3">
        <f t="shared" si="5"/>
        <v>0</v>
      </c>
      <c r="J32" s="3">
        <f t="shared" si="6"/>
        <v>171905</v>
      </c>
    </row>
    <row r="33" spans="1:10" x14ac:dyDescent="0.25">
      <c r="A33" t="s">
        <v>99</v>
      </c>
      <c r="B33" s="18">
        <v>26846</v>
      </c>
      <c r="C33" t="s">
        <v>98</v>
      </c>
      <c r="D33" s="1">
        <v>10117</v>
      </c>
      <c r="F33" s="2" t="s">
        <v>152</v>
      </c>
      <c r="G33" s="17">
        <f t="shared" si="0"/>
        <v>1</v>
      </c>
      <c r="H33" s="3">
        <f t="shared" si="4"/>
        <v>10117</v>
      </c>
      <c r="I33" s="3">
        <f t="shared" si="5"/>
        <v>0</v>
      </c>
      <c r="J33" s="3">
        <f t="shared" si="6"/>
        <v>10117</v>
      </c>
    </row>
    <row r="34" spans="1:10" x14ac:dyDescent="0.25">
      <c r="A34" t="s">
        <v>101</v>
      </c>
      <c r="B34" s="18">
        <v>26846</v>
      </c>
      <c r="C34" t="s">
        <v>98</v>
      </c>
      <c r="D34" s="1">
        <v>-1402</v>
      </c>
      <c r="F34" s="2" t="s">
        <v>152</v>
      </c>
      <c r="G34" s="17">
        <f t="shared" si="0"/>
        <v>1</v>
      </c>
      <c r="H34" s="3">
        <f t="shared" si="4"/>
        <v>-1402</v>
      </c>
      <c r="I34" s="3">
        <f t="shared" si="5"/>
        <v>0</v>
      </c>
      <c r="J34" s="3">
        <f t="shared" si="6"/>
        <v>-1402</v>
      </c>
    </row>
    <row r="35" spans="1:10" x14ac:dyDescent="0.25">
      <c r="A35" t="s">
        <v>102</v>
      </c>
      <c r="B35" s="18">
        <v>27211</v>
      </c>
      <c r="C35" t="s">
        <v>96</v>
      </c>
      <c r="D35" s="1">
        <v>151</v>
      </c>
      <c r="F35" s="2" t="s">
        <v>152</v>
      </c>
      <c r="G35" s="17">
        <f t="shared" ref="G35:G66" si="7">VLOOKUP(F35,$A$111:$B$114,2)</f>
        <v>1</v>
      </c>
      <c r="H35" s="3">
        <f t="shared" si="4"/>
        <v>151</v>
      </c>
      <c r="I35" s="3">
        <f t="shared" si="5"/>
        <v>0</v>
      </c>
      <c r="J35" s="3">
        <f t="shared" si="6"/>
        <v>151</v>
      </c>
    </row>
    <row r="36" spans="1:10" x14ac:dyDescent="0.25">
      <c r="A36" t="s">
        <v>103</v>
      </c>
      <c r="B36" s="18">
        <v>27211</v>
      </c>
      <c r="C36" t="s">
        <v>98</v>
      </c>
      <c r="D36" s="1">
        <v>-1402</v>
      </c>
      <c r="F36" s="2" t="s">
        <v>152</v>
      </c>
      <c r="G36" s="17">
        <f t="shared" si="7"/>
        <v>1</v>
      </c>
      <c r="H36" s="3">
        <f t="shared" si="4"/>
        <v>-1402</v>
      </c>
      <c r="I36" s="3">
        <f t="shared" si="5"/>
        <v>0</v>
      </c>
      <c r="J36" s="3">
        <f t="shared" si="6"/>
        <v>-1402</v>
      </c>
    </row>
    <row r="37" spans="1:10" x14ac:dyDescent="0.25">
      <c r="A37" t="s">
        <v>104</v>
      </c>
      <c r="B37" s="18">
        <v>27211</v>
      </c>
      <c r="C37" t="s">
        <v>105</v>
      </c>
      <c r="D37" s="1">
        <v>39945</v>
      </c>
      <c r="F37" s="2" t="s">
        <v>152</v>
      </c>
      <c r="G37" s="17">
        <f t="shared" si="7"/>
        <v>1</v>
      </c>
      <c r="H37" s="3">
        <f t="shared" si="4"/>
        <v>39945</v>
      </c>
      <c r="I37" s="3">
        <f t="shared" si="5"/>
        <v>0</v>
      </c>
      <c r="J37" s="3">
        <f t="shared" si="6"/>
        <v>39945</v>
      </c>
    </row>
    <row r="38" spans="1:10" x14ac:dyDescent="0.25">
      <c r="A38" t="s">
        <v>108</v>
      </c>
      <c r="B38" s="18">
        <v>27211</v>
      </c>
      <c r="C38" t="s">
        <v>98</v>
      </c>
      <c r="D38" s="1">
        <v>1402</v>
      </c>
      <c r="F38" s="2" t="s">
        <v>152</v>
      </c>
      <c r="G38" s="17">
        <f t="shared" si="7"/>
        <v>1</v>
      </c>
      <c r="H38" s="3">
        <f t="shared" si="4"/>
        <v>1402</v>
      </c>
      <c r="I38" s="3">
        <f t="shared" si="5"/>
        <v>0</v>
      </c>
      <c r="J38" s="3">
        <f t="shared" si="6"/>
        <v>1402</v>
      </c>
    </row>
    <row r="39" spans="1:10" x14ac:dyDescent="0.25">
      <c r="A39" t="s">
        <v>111</v>
      </c>
      <c r="B39" s="18">
        <v>29037</v>
      </c>
      <c r="C39" t="s">
        <v>98</v>
      </c>
      <c r="D39" s="1">
        <v>1222</v>
      </c>
      <c r="F39" s="2" t="s">
        <v>152</v>
      </c>
      <c r="G39" s="17">
        <f t="shared" si="7"/>
        <v>1</v>
      </c>
      <c r="H39" s="3">
        <f t="shared" si="4"/>
        <v>1222</v>
      </c>
      <c r="I39" s="3">
        <f t="shared" si="5"/>
        <v>0</v>
      </c>
      <c r="J39" s="3">
        <f t="shared" si="6"/>
        <v>1222</v>
      </c>
    </row>
    <row r="40" spans="1:10" x14ac:dyDescent="0.25">
      <c r="A40" t="s">
        <v>114</v>
      </c>
      <c r="B40" s="18">
        <v>29768</v>
      </c>
      <c r="C40" t="s">
        <v>105</v>
      </c>
      <c r="D40" s="1">
        <v>278413</v>
      </c>
      <c r="F40" s="2" t="s">
        <v>152</v>
      </c>
      <c r="G40" s="17">
        <f t="shared" si="7"/>
        <v>1</v>
      </c>
      <c r="H40" s="3">
        <f>+D40*G40</f>
        <v>278413</v>
      </c>
      <c r="I40" s="3">
        <f>+D40-H40</f>
        <v>0</v>
      </c>
      <c r="J40" s="3">
        <f>+D40</f>
        <v>278413</v>
      </c>
    </row>
    <row r="41" spans="1:10" x14ac:dyDescent="0.25">
      <c r="A41" t="s">
        <v>116</v>
      </c>
      <c r="B41" s="18">
        <v>33055</v>
      </c>
      <c r="C41" t="s">
        <v>35</v>
      </c>
      <c r="D41" s="1">
        <v>1789</v>
      </c>
      <c r="F41" s="2" t="s">
        <v>152</v>
      </c>
      <c r="G41" s="17">
        <f t="shared" si="7"/>
        <v>1</v>
      </c>
      <c r="H41" s="3">
        <f t="shared" ref="H41:H54" si="8">+D41*G41</f>
        <v>1789</v>
      </c>
      <c r="I41" s="3">
        <f t="shared" ref="I41:I54" si="9">+D41-H41</f>
        <v>0</v>
      </c>
      <c r="J41" s="3">
        <f t="shared" ref="J41:J54" si="10">+D41</f>
        <v>1789</v>
      </c>
    </row>
    <row r="42" spans="1:10" x14ac:dyDescent="0.25">
      <c r="A42" t="s">
        <v>117</v>
      </c>
      <c r="B42" s="18">
        <v>34151</v>
      </c>
      <c r="C42" t="s">
        <v>5</v>
      </c>
      <c r="D42" s="1">
        <v>2000</v>
      </c>
      <c r="F42" s="2" t="s">
        <v>152</v>
      </c>
      <c r="G42" s="17">
        <f t="shared" si="7"/>
        <v>1</v>
      </c>
      <c r="H42" s="3">
        <f t="shared" si="8"/>
        <v>2000</v>
      </c>
      <c r="I42" s="3">
        <f t="shared" si="9"/>
        <v>0</v>
      </c>
      <c r="J42" s="3">
        <f t="shared" si="10"/>
        <v>2000</v>
      </c>
    </row>
    <row r="43" spans="1:10" x14ac:dyDescent="0.25">
      <c r="A43" t="s">
        <v>120</v>
      </c>
      <c r="B43" s="18">
        <v>35247</v>
      </c>
      <c r="C43" t="s">
        <v>71</v>
      </c>
      <c r="D43" s="1">
        <v>65852</v>
      </c>
      <c r="F43" s="2" t="s">
        <v>152</v>
      </c>
      <c r="G43" s="17">
        <f t="shared" si="7"/>
        <v>1</v>
      </c>
      <c r="H43" s="3">
        <f t="shared" si="8"/>
        <v>65852</v>
      </c>
      <c r="I43" s="3">
        <f t="shared" si="9"/>
        <v>0</v>
      </c>
      <c r="J43" s="3">
        <f t="shared" si="10"/>
        <v>65852</v>
      </c>
    </row>
    <row r="44" spans="1:10" x14ac:dyDescent="0.25">
      <c r="A44" t="s">
        <v>123</v>
      </c>
      <c r="B44" s="18">
        <v>38838</v>
      </c>
      <c r="C44" t="s">
        <v>124</v>
      </c>
      <c r="D44" s="1">
        <v>8468</v>
      </c>
      <c r="F44" s="2" t="s">
        <v>152</v>
      </c>
      <c r="G44" s="17">
        <f t="shared" si="7"/>
        <v>1</v>
      </c>
      <c r="H44" s="3">
        <f t="shared" si="8"/>
        <v>8468</v>
      </c>
      <c r="I44" s="3">
        <f t="shared" si="9"/>
        <v>0</v>
      </c>
      <c r="J44" s="3">
        <f t="shared" si="10"/>
        <v>8468</v>
      </c>
    </row>
    <row r="45" spans="1:10" x14ac:dyDescent="0.25">
      <c r="A45" t="s">
        <v>125</v>
      </c>
      <c r="B45" s="18">
        <v>41455</v>
      </c>
      <c r="C45" t="s">
        <v>126</v>
      </c>
      <c r="D45" s="1">
        <v>621871.56999999995</v>
      </c>
      <c r="F45" s="2" t="s">
        <v>152</v>
      </c>
      <c r="G45" s="17">
        <f t="shared" si="7"/>
        <v>1</v>
      </c>
      <c r="H45" s="3">
        <f t="shared" si="8"/>
        <v>621871.56999999995</v>
      </c>
      <c r="I45" s="3">
        <f t="shared" si="9"/>
        <v>0</v>
      </c>
      <c r="J45" s="3">
        <f t="shared" si="10"/>
        <v>621871.56999999995</v>
      </c>
    </row>
    <row r="46" spans="1:10" x14ac:dyDescent="0.25">
      <c r="A46" t="s">
        <v>129</v>
      </c>
      <c r="B46" s="18">
        <v>41455</v>
      </c>
      <c r="C46" t="s">
        <v>130</v>
      </c>
      <c r="D46" s="1">
        <v>62767.25</v>
      </c>
      <c r="F46" s="2" t="s">
        <v>152</v>
      </c>
      <c r="G46" s="17">
        <f t="shared" si="7"/>
        <v>1</v>
      </c>
      <c r="H46" s="3">
        <f t="shared" si="8"/>
        <v>62767.25</v>
      </c>
      <c r="I46" s="3">
        <f t="shared" si="9"/>
        <v>0</v>
      </c>
      <c r="J46" s="3">
        <f t="shared" si="10"/>
        <v>62767.25</v>
      </c>
    </row>
    <row r="47" spans="1:10" x14ac:dyDescent="0.25">
      <c r="A47" t="s">
        <v>139</v>
      </c>
      <c r="B47" s="18">
        <v>41578</v>
      </c>
      <c r="C47" t="s">
        <v>140</v>
      </c>
      <c r="D47" s="1">
        <v>495541.67</v>
      </c>
      <c r="F47" s="2" t="s">
        <v>152</v>
      </c>
      <c r="G47" s="17">
        <f t="shared" si="7"/>
        <v>1</v>
      </c>
      <c r="H47" s="3">
        <f t="shared" si="8"/>
        <v>495541.67</v>
      </c>
      <c r="I47" s="3">
        <f t="shared" si="9"/>
        <v>0</v>
      </c>
      <c r="J47" s="3">
        <f t="shared" si="10"/>
        <v>495541.67</v>
      </c>
    </row>
    <row r="48" spans="1:10" x14ac:dyDescent="0.25">
      <c r="A48" t="s">
        <v>6</v>
      </c>
      <c r="B48" s="18">
        <v>1278</v>
      </c>
      <c r="C48" t="s">
        <v>7</v>
      </c>
      <c r="D48" s="1">
        <v>-13000</v>
      </c>
      <c r="F48" s="2" t="s">
        <v>148</v>
      </c>
      <c r="G48" s="17">
        <f t="shared" si="7"/>
        <v>0.89060000000000006</v>
      </c>
      <c r="H48" s="3">
        <f t="shared" si="8"/>
        <v>-11577.800000000001</v>
      </c>
      <c r="I48" s="3">
        <f t="shared" si="9"/>
        <v>-1422.1999999999989</v>
      </c>
      <c r="J48" s="3">
        <f t="shared" si="10"/>
        <v>-13000</v>
      </c>
    </row>
    <row r="49" spans="1:10" x14ac:dyDescent="0.25">
      <c r="A49" t="s">
        <v>8</v>
      </c>
      <c r="B49" s="18">
        <v>1278</v>
      </c>
      <c r="C49" t="s">
        <v>7</v>
      </c>
      <c r="D49" s="1">
        <v>13000</v>
      </c>
      <c r="F49" s="2" t="s">
        <v>148</v>
      </c>
      <c r="G49" s="17">
        <f t="shared" si="7"/>
        <v>0.89060000000000006</v>
      </c>
      <c r="H49" s="3">
        <f t="shared" si="8"/>
        <v>11577.800000000001</v>
      </c>
      <c r="I49" s="3">
        <f t="shared" si="9"/>
        <v>1422.1999999999989</v>
      </c>
      <c r="J49" s="3">
        <f t="shared" si="10"/>
        <v>13000</v>
      </c>
    </row>
    <row r="50" spans="1:10" x14ac:dyDescent="0.25">
      <c r="A50" t="s">
        <v>9</v>
      </c>
      <c r="B50" s="18">
        <v>1644</v>
      </c>
      <c r="C50" t="s">
        <v>10</v>
      </c>
      <c r="D50" s="1">
        <v>82</v>
      </c>
      <c r="F50" s="2" t="s">
        <v>148</v>
      </c>
      <c r="G50" s="17">
        <f t="shared" si="7"/>
        <v>0.89060000000000006</v>
      </c>
      <c r="H50" s="3">
        <f t="shared" si="8"/>
        <v>73.029200000000003</v>
      </c>
      <c r="I50" s="3">
        <f t="shared" si="9"/>
        <v>8.970799999999997</v>
      </c>
      <c r="J50" s="3">
        <f t="shared" si="10"/>
        <v>82</v>
      </c>
    </row>
    <row r="51" spans="1:10" x14ac:dyDescent="0.25">
      <c r="A51" t="s">
        <v>11</v>
      </c>
      <c r="B51" s="18">
        <v>2374</v>
      </c>
      <c r="C51" t="s">
        <v>10</v>
      </c>
      <c r="D51" s="1">
        <v>3259</v>
      </c>
      <c r="F51" s="2" t="s">
        <v>148</v>
      </c>
      <c r="G51" s="17">
        <f t="shared" si="7"/>
        <v>0.89060000000000006</v>
      </c>
      <c r="H51" s="3">
        <f t="shared" si="8"/>
        <v>2902.4654</v>
      </c>
      <c r="I51" s="3">
        <f t="shared" si="9"/>
        <v>356.53459999999995</v>
      </c>
      <c r="J51" s="3">
        <f t="shared" si="10"/>
        <v>3259</v>
      </c>
    </row>
    <row r="52" spans="1:10" x14ac:dyDescent="0.25">
      <c r="A52" t="s">
        <v>12</v>
      </c>
      <c r="B52" s="18">
        <v>3835</v>
      </c>
      <c r="C52" t="s">
        <v>13</v>
      </c>
      <c r="D52" s="1">
        <v>2087</v>
      </c>
      <c r="F52" s="2" t="s">
        <v>148</v>
      </c>
      <c r="G52" s="17">
        <f t="shared" si="7"/>
        <v>0.89060000000000006</v>
      </c>
      <c r="H52" s="3">
        <f t="shared" si="8"/>
        <v>1858.6822000000002</v>
      </c>
      <c r="I52" s="3">
        <f t="shared" si="9"/>
        <v>228.31779999999981</v>
      </c>
      <c r="J52" s="3">
        <f t="shared" si="10"/>
        <v>2087</v>
      </c>
    </row>
    <row r="53" spans="1:10" x14ac:dyDescent="0.25">
      <c r="A53" t="s">
        <v>14</v>
      </c>
      <c r="B53" s="18">
        <v>3835</v>
      </c>
      <c r="C53" t="s">
        <v>15</v>
      </c>
      <c r="D53" s="1">
        <v>21325</v>
      </c>
      <c r="F53" s="2" t="s">
        <v>149</v>
      </c>
      <c r="G53" s="17">
        <f t="shared" si="7"/>
        <v>0.90469999999999995</v>
      </c>
      <c r="H53" s="3">
        <f t="shared" si="8"/>
        <v>19292.727499999997</v>
      </c>
      <c r="I53" s="3">
        <f t="shared" si="9"/>
        <v>2032.2725000000028</v>
      </c>
      <c r="J53" s="3">
        <f t="shared" si="10"/>
        <v>21325</v>
      </c>
    </row>
    <row r="54" spans="1:10" x14ac:dyDescent="0.25">
      <c r="A54" t="s">
        <v>16</v>
      </c>
      <c r="B54" s="18">
        <v>4931</v>
      </c>
      <c r="C54" t="s">
        <v>15</v>
      </c>
      <c r="D54" s="1">
        <v>5927</v>
      </c>
      <c r="F54" s="2" t="s">
        <v>149</v>
      </c>
      <c r="G54" s="17">
        <f t="shared" si="7"/>
        <v>0.90469999999999995</v>
      </c>
      <c r="H54" s="3">
        <f t="shared" si="8"/>
        <v>5362.1569</v>
      </c>
      <c r="I54" s="3">
        <f t="shared" si="9"/>
        <v>564.84310000000005</v>
      </c>
      <c r="J54" s="3">
        <f t="shared" si="10"/>
        <v>5927</v>
      </c>
    </row>
    <row r="55" spans="1:10" x14ac:dyDescent="0.25">
      <c r="A55" t="s">
        <v>17</v>
      </c>
      <c r="B55" s="18">
        <v>8583</v>
      </c>
      <c r="C55" t="s">
        <v>13</v>
      </c>
      <c r="D55" s="1">
        <v>466</v>
      </c>
      <c r="F55" s="2" t="s">
        <v>148</v>
      </c>
      <c r="G55" s="17">
        <f t="shared" si="7"/>
        <v>0.89060000000000006</v>
      </c>
      <c r="H55" s="3">
        <f>+D55*G55</f>
        <v>415.01960000000003</v>
      </c>
      <c r="I55" s="3">
        <f>+D55-H55</f>
        <v>50.980399999999975</v>
      </c>
      <c r="J55" s="3">
        <f>+D55</f>
        <v>466</v>
      </c>
    </row>
    <row r="56" spans="1:10" x14ac:dyDescent="0.25">
      <c r="A56" t="s">
        <v>18</v>
      </c>
      <c r="B56" s="18">
        <v>8583</v>
      </c>
      <c r="C56" t="s">
        <v>10</v>
      </c>
      <c r="D56" s="1">
        <v>1232</v>
      </c>
      <c r="F56" s="2" t="s">
        <v>148</v>
      </c>
      <c r="G56" s="17">
        <f t="shared" si="7"/>
        <v>0.89060000000000006</v>
      </c>
      <c r="H56" s="3">
        <f t="shared" ref="H56:H87" si="11">+D56*G56</f>
        <v>1097.2192</v>
      </c>
      <c r="I56" s="3">
        <f t="shared" ref="I56:I87" si="12">+D56-H56</f>
        <v>134.7808</v>
      </c>
      <c r="J56" s="3">
        <f t="shared" ref="J56:J87" si="13">+D56</f>
        <v>1232</v>
      </c>
    </row>
    <row r="57" spans="1:10" x14ac:dyDescent="0.25">
      <c r="A57" t="s">
        <v>19</v>
      </c>
      <c r="B57" s="18">
        <v>8949</v>
      </c>
      <c r="C57" t="s">
        <v>10</v>
      </c>
      <c r="D57" s="1">
        <v>-15638</v>
      </c>
      <c r="F57" s="2" t="s">
        <v>148</v>
      </c>
      <c r="G57" s="17">
        <f t="shared" si="7"/>
        <v>0.89060000000000006</v>
      </c>
      <c r="H57" s="3">
        <f t="shared" si="11"/>
        <v>-13927.202800000001</v>
      </c>
      <c r="I57" s="3">
        <f t="shared" si="12"/>
        <v>-1710.7971999999991</v>
      </c>
      <c r="J57" s="3">
        <f t="shared" si="13"/>
        <v>-15638</v>
      </c>
    </row>
    <row r="58" spans="1:10" x14ac:dyDescent="0.25">
      <c r="A58" t="s">
        <v>20</v>
      </c>
      <c r="B58" s="18">
        <v>8949</v>
      </c>
      <c r="C58" t="s">
        <v>13</v>
      </c>
      <c r="D58" s="1">
        <v>488</v>
      </c>
      <c r="F58" s="2" t="s">
        <v>148</v>
      </c>
      <c r="G58" s="17">
        <f t="shared" si="7"/>
        <v>0.89060000000000006</v>
      </c>
      <c r="H58" s="3">
        <f t="shared" si="11"/>
        <v>434.61280000000005</v>
      </c>
      <c r="I58" s="3">
        <f t="shared" si="12"/>
        <v>53.38719999999995</v>
      </c>
      <c r="J58" s="3">
        <f t="shared" si="13"/>
        <v>488</v>
      </c>
    </row>
    <row r="59" spans="1:10" x14ac:dyDescent="0.25">
      <c r="A59" t="s">
        <v>21</v>
      </c>
      <c r="B59" s="18">
        <v>8949</v>
      </c>
      <c r="C59" t="s">
        <v>7</v>
      </c>
      <c r="D59" s="1">
        <v>812</v>
      </c>
      <c r="F59" s="2" t="s">
        <v>148</v>
      </c>
      <c r="G59" s="17">
        <f t="shared" si="7"/>
        <v>0.89060000000000006</v>
      </c>
      <c r="H59" s="3">
        <f t="shared" si="11"/>
        <v>723.16720000000009</v>
      </c>
      <c r="I59" s="3">
        <f t="shared" si="12"/>
        <v>88.832799999999907</v>
      </c>
      <c r="J59" s="3">
        <f t="shared" si="13"/>
        <v>812</v>
      </c>
    </row>
    <row r="60" spans="1:10" x14ac:dyDescent="0.25">
      <c r="A60" t="s">
        <v>22</v>
      </c>
      <c r="B60" s="18">
        <v>8949</v>
      </c>
      <c r="C60" t="s">
        <v>7</v>
      </c>
      <c r="D60" s="1">
        <v>14967</v>
      </c>
      <c r="F60" s="2" t="s">
        <v>148</v>
      </c>
      <c r="G60" s="17">
        <f t="shared" si="7"/>
        <v>0.89060000000000006</v>
      </c>
      <c r="H60" s="3">
        <f t="shared" si="11"/>
        <v>13329.610200000001</v>
      </c>
      <c r="I60" s="3">
        <f t="shared" si="12"/>
        <v>1637.389799999999</v>
      </c>
      <c r="J60" s="3">
        <f t="shared" si="13"/>
        <v>14967</v>
      </c>
    </row>
    <row r="61" spans="1:10" x14ac:dyDescent="0.25">
      <c r="A61" t="s">
        <v>23</v>
      </c>
      <c r="B61" s="18">
        <v>8949</v>
      </c>
      <c r="C61" t="s">
        <v>15</v>
      </c>
      <c r="D61" s="1">
        <v>56</v>
      </c>
      <c r="F61" s="2" t="s">
        <v>149</v>
      </c>
      <c r="G61" s="17">
        <f t="shared" si="7"/>
        <v>0.90469999999999995</v>
      </c>
      <c r="H61" s="3">
        <f t="shared" si="11"/>
        <v>50.663199999999996</v>
      </c>
      <c r="I61" s="3">
        <f t="shared" si="12"/>
        <v>5.3368000000000038</v>
      </c>
      <c r="J61" s="3">
        <f t="shared" si="13"/>
        <v>56</v>
      </c>
    </row>
    <row r="62" spans="1:10" x14ac:dyDescent="0.25">
      <c r="A62" t="s">
        <v>24</v>
      </c>
      <c r="B62" s="18">
        <v>9314</v>
      </c>
      <c r="C62" t="s">
        <v>13</v>
      </c>
      <c r="D62" s="1">
        <v>18913</v>
      </c>
      <c r="F62" s="2" t="s">
        <v>148</v>
      </c>
      <c r="G62" s="17">
        <f t="shared" si="7"/>
        <v>0.89060000000000006</v>
      </c>
      <c r="H62" s="3">
        <f t="shared" si="11"/>
        <v>16843.917800000003</v>
      </c>
      <c r="I62" s="3">
        <f t="shared" si="12"/>
        <v>2069.0821999999971</v>
      </c>
      <c r="J62" s="3">
        <f t="shared" si="13"/>
        <v>18913</v>
      </c>
    </row>
    <row r="63" spans="1:10" x14ac:dyDescent="0.25">
      <c r="A63" t="s">
        <v>25</v>
      </c>
      <c r="B63" s="18">
        <v>10044</v>
      </c>
      <c r="C63" t="s">
        <v>13</v>
      </c>
      <c r="D63" s="1">
        <v>483</v>
      </c>
      <c r="F63" s="2" t="s">
        <v>148</v>
      </c>
      <c r="G63" s="17">
        <f t="shared" si="7"/>
        <v>0.89060000000000006</v>
      </c>
      <c r="H63" s="3">
        <f t="shared" si="11"/>
        <v>430.15980000000002</v>
      </c>
      <c r="I63" s="3">
        <f t="shared" si="12"/>
        <v>52.840199999999982</v>
      </c>
      <c r="J63" s="3">
        <f t="shared" si="13"/>
        <v>483</v>
      </c>
    </row>
    <row r="64" spans="1:10" x14ac:dyDescent="0.25">
      <c r="A64" t="s">
        <v>26</v>
      </c>
      <c r="B64" s="18">
        <v>10044</v>
      </c>
      <c r="C64" t="s">
        <v>13</v>
      </c>
      <c r="D64" s="1">
        <v>9422</v>
      </c>
      <c r="F64" s="2" t="s">
        <v>148</v>
      </c>
      <c r="G64" s="17">
        <f t="shared" si="7"/>
        <v>0.89060000000000006</v>
      </c>
      <c r="H64" s="3">
        <f t="shared" si="11"/>
        <v>8391.2332000000006</v>
      </c>
      <c r="I64" s="3">
        <f t="shared" si="12"/>
        <v>1030.7667999999994</v>
      </c>
      <c r="J64" s="3">
        <f t="shared" si="13"/>
        <v>9422</v>
      </c>
    </row>
    <row r="65" spans="1:10" x14ac:dyDescent="0.25">
      <c r="A65" t="s">
        <v>27</v>
      </c>
      <c r="B65" s="18">
        <v>10775</v>
      </c>
      <c r="C65" t="s">
        <v>13</v>
      </c>
      <c r="D65" s="1">
        <v>6736</v>
      </c>
      <c r="F65" s="2" t="s">
        <v>148</v>
      </c>
      <c r="G65" s="17">
        <f t="shared" si="7"/>
        <v>0.89060000000000006</v>
      </c>
      <c r="H65" s="3">
        <f t="shared" si="11"/>
        <v>5999.0816000000004</v>
      </c>
      <c r="I65" s="3">
        <f t="shared" si="12"/>
        <v>736.91839999999956</v>
      </c>
      <c r="J65" s="3">
        <f t="shared" si="13"/>
        <v>6736</v>
      </c>
    </row>
    <row r="66" spans="1:10" x14ac:dyDescent="0.25">
      <c r="A66" t="s">
        <v>28</v>
      </c>
      <c r="B66" s="18">
        <v>10775</v>
      </c>
      <c r="C66" t="s">
        <v>10</v>
      </c>
      <c r="D66" s="1">
        <v>7058</v>
      </c>
      <c r="F66" s="2" t="s">
        <v>148</v>
      </c>
      <c r="G66" s="17">
        <f t="shared" si="7"/>
        <v>0.89060000000000006</v>
      </c>
      <c r="H66" s="3">
        <f t="shared" si="11"/>
        <v>6285.8548000000001</v>
      </c>
      <c r="I66" s="3">
        <f t="shared" si="12"/>
        <v>772.14519999999993</v>
      </c>
      <c r="J66" s="3">
        <f t="shared" si="13"/>
        <v>7058</v>
      </c>
    </row>
    <row r="67" spans="1:10" x14ac:dyDescent="0.25">
      <c r="A67" t="s">
        <v>29</v>
      </c>
      <c r="B67" s="18">
        <v>11140</v>
      </c>
      <c r="C67" t="s">
        <v>15</v>
      </c>
      <c r="D67" s="1">
        <v>2286</v>
      </c>
      <c r="F67" s="2" t="s">
        <v>149</v>
      </c>
      <c r="G67" s="17">
        <f t="shared" ref="G67:G98" si="14">VLOOKUP(F67,$A$111:$B$114,2)</f>
        <v>0.90469999999999995</v>
      </c>
      <c r="H67" s="3">
        <f t="shared" si="11"/>
        <v>2068.1441999999997</v>
      </c>
      <c r="I67" s="3">
        <f t="shared" si="12"/>
        <v>217.85580000000027</v>
      </c>
      <c r="J67" s="3">
        <f t="shared" si="13"/>
        <v>2286</v>
      </c>
    </row>
    <row r="68" spans="1:10" x14ac:dyDescent="0.25">
      <c r="A68" t="s">
        <v>30</v>
      </c>
      <c r="B68" s="18">
        <v>14793</v>
      </c>
      <c r="C68" t="s">
        <v>15</v>
      </c>
      <c r="D68" s="1">
        <v>12949</v>
      </c>
      <c r="F68" s="2" t="s">
        <v>149</v>
      </c>
      <c r="G68" s="17">
        <f t="shared" si="14"/>
        <v>0.90469999999999995</v>
      </c>
      <c r="H68" s="3">
        <f t="shared" si="11"/>
        <v>11714.960299999999</v>
      </c>
      <c r="I68" s="3">
        <f t="shared" si="12"/>
        <v>1234.0397000000012</v>
      </c>
      <c r="J68" s="3">
        <f t="shared" si="13"/>
        <v>12949</v>
      </c>
    </row>
    <row r="69" spans="1:10" x14ac:dyDescent="0.25">
      <c r="A69" t="s">
        <v>31</v>
      </c>
      <c r="B69" s="18">
        <v>15158</v>
      </c>
      <c r="C69" t="s">
        <v>15</v>
      </c>
      <c r="D69" s="1">
        <v>9838</v>
      </c>
      <c r="F69" s="2" t="s">
        <v>149</v>
      </c>
      <c r="G69" s="17">
        <f t="shared" si="14"/>
        <v>0.90469999999999995</v>
      </c>
      <c r="H69" s="3">
        <f t="shared" si="11"/>
        <v>8900.4385999999995</v>
      </c>
      <c r="I69" s="3">
        <f t="shared" si="12"/>
        <v>937.5614000000005</v>
      </c>
      <c r="J69" s="3">
        <f t="shared" si="13"/>
        <v>9838</v>
      </c>
    </row>
    <row r="70" spans="1:10" x14ac:dyDescent="0.25">
      <c r="A70" t="s">
        <v>32</v>
      </c>
      <c r="B70" s="18">
        <v>16984</v>
      </c>
      <c r="C70" t="s">
        <v>15</v>
      </c>
      <c r="D70" s="1">
        <v>30124</v>
      </c>
      <c r="F70" s="2" t="s">
        <v>149</v>
      </c>
      <c r="G70" s="17">
        <f t="shared" si="14"/>
        <v>0.90469999999999995</v>
      </c>
      <c r="H70" s="3">
        <f t="shared" si="11"/>
        <v>27253.182799999999</v>
      </c>
      <c r="I70" s="3">
        <f t="shared" si="12"/>
        <v>2870.8172000000013</v>
      </c>
      <c r="J70" s="3">
        <f t="shared" si="13"/>
        <v>30124</v>
      </c>
    </row>
    <row r="71" spans="1:10" x14ac:dyDescent="0.25">
      <c r="A71" t="s">
        <v>33</v>
      </c>
      <c r="B71" s="18">
        <v>18445</v>
      </c>
      <c r="C71" t="s">
        <v>15</v>
      </c>
      <c r="D71" s="1">
        <v>160</v>
      </c>
      <c r="F71" s="2" t="s">
        <v>149</v>
      </c>
      <c r="G71" s="17">
        <f t="shared" si="14"/>
        <v>0.90469999999999995</v>
      </c>
      <c r="H71" s="3">
        <f t="shared" si="11"/>
        <v>144.75199999999998</v>
      </c>
      <c r="I71" s="3">
        <f t="shared" si="12"/>
        <v>15.248000000000019</v>
      </c>
      <c r="J71" s="3">
        <f t="shared" si="13"/>
        <v>160</v>
      </c>
    </row>
    <row r="72" spans="1:10" x14ac:dyDescent="0.25">
      <c r="A72" t="s">
        <v>40</v>
      </c>
      <c r="B72" s="18">
        <v>20271</v>
      </c>
      <c r="C72" t="s">
        <v>41</v>
      </c>
      <c r="D72" s="1">
        <v>15000</v>
      </c>
      <c r="F72" s="2" t="s">
        <v>148</v>
      </c>
      <c r="G72" s="17">
        <f t="shared" si="14"/>
        <v>0.89060000000000006</v>
      </c>
      <c r="H72" s="3">
        <f t="shared" si="11"/>
        <v>13359</v>
      </c>
      <c r="I72" s="3">
        <f t="shared" si="12"/>
        <v>1641</v>
      </c>
      <c r="J72" s="3">
        <f t="shared" si="13"/>
        <v>15000</v>
      </c>
    </row>
    <row r="73" spans="1:10" x14ac:dyDescent="0.25">
      <c r="A73" t="s">
        <v>42</v>
      </c>
      <c r="B73" s="18">
        <v>20271</v>
      </c>
      <c r="C73" t="s">
        <v>13</v>
      </c>
      <c r="D73" s="1">
        <v>18900</v>
      </c>
      <c r="F73" s="2" t="s">
        <v>148</v>
      </c>
      <c r="G73" s="17">
        <f t="shared" si="14"/>
        <v>0.89060000000000006</v>
      </c>
      <c r="H73" s="3">
        <f t="shared" si="11"/>
        <v>16832.34</v>
      </c>
      <c r="I73" s="3">
        <f t="shared" si="12"/>
        <v>2067.66</v>
      </c>
      <c r="J73" s="3">
        <f t="shared" si="13"/>
        <v>18900</v>
      </c>
    </row>
    <row r="74" spans="1:10" x14ac:dyDescent="0.25">
      <c r="A74" t="s">
        <v>43</v>
      </c>
      <c r="B74" s="18">
        <v>20271</v>
      </c>
      <c r="C74" t="s">
        <v>41</v>
      </c>
      <c r="D74" s="1">
        <v>20001</v>
      </c>
      <c r="F74" s="2" t="s">
        <v>148</v>
      </c>
      <c r="G74" s="17">
        <f t="shared" si="14"/>
        <v>0.89060000000000006</v>
      </c>
      <c r="H74" s="3">
        <f t="shared" si="11"/>
        <v>17812.890600000002</v>
      </c>
      <c r="I74" s="3">
        <f t="shared" si="12"/>
        <v>2188.1093999999975</v>
      </c>
      <c r="J74" s="3">
        <f t="shared" si="13"/>
        <v>20001</v>
      </c>
    </row>
    <row r="75" spans="1:10" x14ac:dyDescent="0.25">
      <c r="A75" t="s">
        <v>44</v>
      </c>
      <c r="B75" s="18">
        <v>20637</v>
      </c>
      <c r="C75" t="s">
        <v>41</v>
      </c>
      <c r="D75" s="1">
        <v>1004</v>
      </c>
      <c r="F75" s="2" t="s">
        <v>148</v>
      </c>
      <c r="G75" s="17">
        <f t="shared" si="14"/>
        <v>0.89060000000000006</v>
      </c>
      <c r="H75" s="3">
        <f t="shared" si="11"/>
        <v>894.16240000000005</v>
      </c>
      <c r="I75" s="3">
        <f t="shared" si="12"/>
        <v>109.83759999999995</v>
      </c>
      <c r="J75" s="3">
        <f t="shared" si="13"/>
        <v>1004</v>
      </c>
    </row>
    <row r="76" spans="1:10" x14ac:dyDescent="0.25">
      <c r="A76" t="s">
        <v>45</v>
      </c>
      <c r="B76" s="18">
        <v>20637</v>
      </c>
      <c r="C76" t="s">
        <v>13</v>
      </c>
      <c r="D76" s="1">
        <v>2117</v>
      </c>
      <c r="F76" s="2" t="s">
        <v>148</v>
      </c>
      <c r="G76" s="17">
        <f t="shared" si="14"/>
        <v>0.89060000000000006</v>
      </c>
      <c r="H76" s="3">
        <f t="shared" si="11"/>
        <v>1885.4002</v>
      </c>
      <c r="I76" s="3">
        <f t="shared" si="12"/>
        <v>231.59979999999996</v>
      </c>
      <c r="J76" s="3">
        <f t="shared" si="13"/>
        <v>2117</v>
      </c>
    </row>
    <row r="77" spans="1:10" x14ac:dyDescent="0.25">
      <c r="A77" t="s">
        <v>46</v>
      </c>
      <c r="B77" s="18">
        <v>20637</v>
      </c>
      <c r="C77" t="s">
        <v>13</v>
      </c>
      <c r="D77" s="1">
        <v>15752</v>
      </c>
      <c r="F77" s="2" t="s">
        <v>148</v>
      </c>
      <c r="G77" s="17">
        <f t="shared" si="14"/>
        <v>0.89060000000000006</v>
      </c>
      <c r="H77" s="3">
        <f t="shared" si="11"/>
        <v>14028.7312</v>
      </c>
      <c r="I77" s="3">
        <f t="shared" si="12"/>
        <v>1723.2687999999998</v>
      </c>
      <c r="J77" s="3">
        <f t="shared" si="13"/>
        <v>15752</v>
      </c>
    </row>
    <row r="78" spans="1:10" x14ac:dyDescent="0.25">
      <c r="A78" t="s">
        <v>47</v>
      </c>
      <c r="B78" s="18">
        <v>20637</v>
      </c>
      <c r="C78" t="s">
        <v>13</v>
      </c>
      <c r="D78" s="1">
        <v>18905</v>
      </c>
      <c r="F78" s="2" t="s">
        <v>148</v>
      </c>
      <c r="G78" s="17">
        <f t="shared" si="14"/>
        <v>0.89060000000000006</v>
      </c>
      <c r="H78" s="3">
        <f t="shared" si="11"/>
        <v>16836.793000000001</v>
      </c>
      <c r="I78" s="3">
        <f t="shared" si="12"/>
        <v>2068.2069999999985</v>
      </c>
      <c r="J78" s="3">
        <f t="shared" si="13"/>
        <v>18905</v>
      </c>
    </row>
    <row r="79" spans="1:10" x14ac:dyDescent="0.25">
      <c r="A79" t="s">
        <v>48</v>
      </c>
      <c r="B79" s="18">
        <v>21002</v>
      </c>
      <c r="C79" t="s">
        <v>41</v>
      </c>
      <c r="D79" s="1">
        <v>168</v>
      </c>
      <c r="F79" s="2" t="s">
        <v>148</v>
      </c>
      <c r="G79" s="17">
        <f t="shared" si="14"/>
        <v>0.89060000000000006</v>
      </c>
      <c r="H79" s="3">
        <f t="shared" si="11"/>
        <v>149.6208</v>
      </c>
      <c r="I79" s="3">
        <f t="shared" si="12"/>
        <v>18.379199999999997</v>
      </c>
      <c r="J79" s="3">
        <f t="shared" si="13"/>
        <v>168</v>
      </c>
    </row>
    <row r="80" spans="1:10" x14ac:dyDescent="0.25">
      <c r="A80" t="s">
        <v>49</v>
      </c>
      <c r="B80" s="18">
        <v>21002</v>
      </c>
      <c r="C80" t="s">
        <v>13</v>
      </c>
      <c r="D80" s="1">
        <v>453</v>
      </c>
      <c r="F80" s="2" t="s">
        <v>148</v>
      </c>
      <c r="G80" s="17">
        <f t="shared" si="14"/>
        <v>0.89060000000000006</v>
      </c>
      <c r="H80" s="3">
        <f t="shared" si="11"/>
        <v>403.4418</v>
      </c>
      <c r="I80" s="3">
        <f t="shared" si="12"/>
        <v>49.558199999999999</v>
      </c>
      <c r="J80" s="3">
        <f t="shared" si="13"/>
        <v>453</v>
      </c>
    </row>
    <row r="81" spans="1:10" x14ac:dyDescent="0.25">
      <c r="A81" t="s">
        <v>50</v>
      </c>
      <c r="B81" s="18">
        <v>21002</v>
      </c>
      <c r="C81" t="s">
        <v>13</v>
      </c>
      <c r="D81" s="1">
        <v>943</v>
      </c>
      <c r="F81" s="2" t="s">
        <v>148</v>
      </c>
      <c r="G81" s="17">
        <f t="shared" si="14"/>
        <v>0.89060000000000006</v>
      </c>
      <c r="H81" s="3">
        <f t="shared" si="11"/>
        <v>839.83580000000006</v>
      </c>
      <c r="I81" s="3">
        <f t="shared" si="12"/>
        <v>103.16419999999994</v>
      </c>
      <c r="J81" s="3">
        <f t="shared" si="13"/>
        <v>943</v>
      </c>
    </row>
    <row r="82" spans="1:10" x14ac:dyDescent="0.25">
      <c r="A82" t="s">
        <v>51</v>
      </c>
      <c r="B82" s="18">
        <v>21002</v>
      </c>
      <c r="C82" t="s">
        <v>41</v>
      </c>
      <c r="D82" s="1">
        <v>7463</v>
      </c>
      <c r="F82" s="2" t="s">
        <v>148</v>
      </c>
      <c r="G82" s="17">
        <f t="shared" si="14"/>
        <v>0.89060000000000006</v>
      </c>
      <c r="H82" s="3">
        <f t="shared" si="11"/>
        <v>6646.5478000000003</v>
      </c>
      <c r="I82" s="3">
        <f t="shared" si="12"/>
        <v>816.45219999999972</v>
      </c>
      <c r="J82" s="3">
        <f t="shared" si="13"/>
        <v>7463</v>
      </c>
    </row>
    <row r="83" spans="1:10" x14ac:dyDescent="0.25">
      <c r="A83" t="s">
        <v>52</v>
      </c>
      <c r="B83" s="18">
        <v>21002</v>
      </c>
      <c r="C83" t="s">
        <v>41</v>
      </c>
      <c r="D83" s="1">
        <v>30045</v>
      </c>
      <c r="F83" s="2" t="s">
        <v>148</v>
      </c>
      <c r="G83" s="17">
        <f t="shared" si="14"/>
        <v>0.89060000000000006</v>
      </c>
      <c r="H83" s="3">
        <f t="shared" si="11"/>
        <v>26758.077000000001</v>
      </c>
      <c r="I83" s="3">
        <f t="shared" si="12"/>
        <v>3286.9229999999989</v>
      </c>
      <c r="J83" s="3">
        <f t="shared" si="13"/>
        <v>30045</v>
      </c>
    </row>
    <row r="84" spans="1:10" x14ac:dyDescent="0.25">
      <c r="A84" t="s">
        <v>53</v>
      </c>
      <c r="B84" s="18">
        <v>21002</v>
      </c>
      <c r="C84" t="s">
        <v>13</v>
      </c>
      <c r="D84" s="1">
        <v>31500</v>
      </c>
      <c r="F84" s="2" t="s">
        <v>148</v>
      </c>
      <c r="G84" s="17">
        <f t="shared" si="14"/>
        <v>0.89060000000000006</v>
      </c>
      <c r="H84" s="3">
        <f t="shared" si="11"/>
        <v>28053.9</v>
      </c>
      <c r="I84" s="3">
        <f t="shared" si="12"/>
        <v>3446.0999999999985</v>
      </c>
      <c r="J84" s="3">
        <f t="shared" si="13"/>
        <v>31500</v>
      </c>
    </row>
    <row r="85" spans="1:10" x14ac:dyDescent="0.25">
      <c r="A85" t="s">
        <v>54</v>
      </c>
      <c r="B85" s="18">
        <v>21732</v>
      </c>
      <c r="C85" t="s">
        <v>41</v>
      </c>
      <c r="D85" s="1">
        <v>202</v>
      </c>
      <c r="F85" s="2" t="s">
        <v>148</v>
      </c>
      <c r="G85" s="17">
        <f t="shared" si="14"/>
        <v>0.89060000000000006</v>
      </c>
      <c r="H85" s="3">
        <f t="shared" si="11"/>
        <v>179.90120000000002</v>
      </c>
      <c r="I85" s="3">
        <f t="shared" si="12"/>
        <v>22.098799999999983</v>
      </c>
      <c r="J85" s="3">
        <f t="shared" si="13"/>
        <v>202</v>
      </c>
    </row>
    <row r="86" spans="1:10" x14ac:dyDescent="0.25">
      <c r="A86" t="s">
        <v>55</v>
      </c>
      <c r="B86" s="18">
        <v>21732</v>
      </c>
      <c r="C86" t="s">
        <v>13</v>
      </c>
      <c r="D86" s="1">
        <v>199</v>
      </c>
      <c r="F86" s="2" t="s">
        <v>148</v>
      </c>
      <c r="G86" s="17">
        <f t="shared" si="14"/>
        <v>0.89060000000000006</v>
      </c>
      <c r="H86" s="3">
        <f t="shared" si="11"/>
        <v>177.2294</v>
      </c>
      <c r="I86" s="3">
        <f t="shared" si="12"/>
        <v>21.770600000000002</v>
      </c>
      <c r="J86" s="3">
        <f t="shared" si="13"/>
        <v>199</v>
      </c>
    </row>
    <row r="87" spans="1:10" x14ac:dyDescent="0.25">
      <c r="A87" t="s">
        <v>60</v>
      </c>
      <c r="B87" s="18">
        <v>22098</v>
      </c>
      <c r="C87" t="s">
        <v>13</v>
      </c>
      <c r="D87" s="1">
        <v>31733</v>
      </c>
      <c r="F87" s="2" t="s">
        <v>148</v>
      </c>
      <c r="G87" s="17">
        <f t="shared" si="14"/>
        <v>0.89060000000000006</v>
      </c>
      <c r="H87" s="3">
        <f t="shared" si="11"/>
        <v>28261.409800000001</v>
      </c>
      <c r="I87" s="3">
        <f t="shared" si="12"/>
        <v>3471.5901999999987</v>
      </c>
      <c r="J87" s="3">
        <f t="shared" si="13"/>
        <v>31733</v>
      </c>
    </row>
    <row r="88" spans="1:10" x14ac:dyDescent="0.25">
      <c r="A88" t="s">
        <v>61</v>
      </c>
      <c r="B88" s="18">
        <v>22463</v>
      </c>
      <c r="C88" t="s">
        <v>13</v>
      </c>
      <c r="D88" s="1">
        <v>-103751</v>
      </c>
      <c r="F88" s="2" t="s">
        <v>148</v>
      </c>
      <c r="G88" s="17">
        <f t="shared" si="14"/>
        <v>0.89060000000000006</v>
      </c>
      <c r="H88" s="3">
        <f>+D88*G88</f>
        <v>-92400.640599999999</v>
      </c>
      <c r="I88" s="3">
        <f>+D88-H88</f>
        <v>-11350.359400000001</v>
      </c>
      <c r="J88" s="3">
        <f>+D88</f>
        <v>-103751</v>
      </c>
    </row>
    <row r="89" spans="1:10" x14ac:dyDescent="0.25">
      <c r="A89" t="s">
        <v>62</v>
      </c>
      <c r="B89" s="18">
        <v>22463</v>
      </c>
      <c r="C89" t="s">
        <v>41</v>
      </c>
      <c r="D89" s="1">
        <v>1128</v>
      </c>
      <c r="F89" s="2" t="s">
        <v>148</v>
      </c>
      <c r="G89" s="17">
        <f t="shared" si="14"/>
        <v>0.89060000000000006</v>
      </c>
      <c r="H89" s="3">
        <f t="shared" ref="H89:H108" si="15">+D89*G89</f>
        <v>1004.5968</v>
      </c>
      <c r="I89" s="3">
        <f t="shared" ref="I89:I108" si="16">+D89-H89</f>
        <v>123.40319999999997</v>
      </c>
      <c r="J89" s="3">
        <f t="shared" ref="J89:J108" si="17">+D89</f>
        <v>1128</v>
      </c>
    </row>
    <row r="90" spans="1:10" x14ac:dyDescent="0.25">
      <c r="A90" t="s">
        <v>63</v>
      </c>
      <c r="B90" s="18">
        <v>22828</v>
      </c>
      <c r="C90" t="s">
        <v>64</v>
      </c>
      <c r="D90" s="1">
        <v>79310</v>
      </c>
      <c r="F90" s="2" t="s">
        <v>148</v>
      </c>
      <c r="G90" s="17">
        <f t="shared" si="14"/>
        <v>0.89060000000000006</v>
      </c>
      <c r="H90" s="3">
        <f t="shared" si="15"/>
        <v>70633.486000000004</v>
      </c>
      <c r="I90" s="3">
        <f t="shared" si="16"/>
        <v>8676.5139999999956</v>
      </c>
      <c r="J90" s="3">
        <f t="shared" si="17"/>
        <v>79310</v>
      </c>
    </row>
    <row r="91" spans="1:10" x14ac:dyDescent="0.25">
      <c r="A91" t="s">
        <v>65</v>
      </c>
      <c r="B91" s="18">
        <v>22828</v>
      </c>
      <c r="C91" t="s">
        <v>10</v>
      </c>
      <c r="D91" s="1">
        <v>46438</v>
      </c>
      <c r="F91" s="2" t="s">
        <v>148</v>
      </c>
      <c r="G91" s="17">
        <f t="shared" si="14"/>
        <v>0.89060000000000006</v>
      </c>
      <c r="H91" s="3">
        <f t="shared" si="15"/>
        <v>41357.682800000002</v>
      </c>
      <c r="I91" s="3">
        <f t="shared" si="16"/>
        <v>5080.3171999999977</v>
      </c>
      <c r="J91" s="3">
        <f t="shared" si="17"/>
        <v>46438</v>
      </c>
    </row>
    <row r="92" spans="1:10" x14ac:dyDescent="0.25">
      <c r="A92" t="s">
        <v>68</v>
      </c>
      <c r="B92" s="18">
        <v>23193</v>
      </c>
      <c r="C92" t="s">
        <v>69</v>
      </c>
      <c r="D92" s="1">
        <v>31862</v>
      </c>
      <c r="F92" s="2" t="s">
        <v>148</v>
      </c>
      <c r="G92" s="17">
        <f t="shared" si="14"/>
        <v>0.89060000000000006</v>
      </c>
      <c r="H92" s="3">
        <f t="shared" si="15"/>
        <v>28376.297200000001</v>
      </c>
      <c r="I92" s="3">
        <f t="shared" si="16"/>
        <v>3485.7027999999991</v>
      </c>
      <c r="J92" s="3">
        <f t="shared" si="17"/>
        <v>31862</v>
      </c>
    </row>
    <row r="93" spans="1:10" x14ac:dyDescent="0.25">
      <c r="A93" t="s">
        <v>84</v>
      </c>
      <c r="B93" s="18">
        <v>25385</v>
      </c>
      <c r="C93" t="s">
        <v>15</v>
      </c>
      <c r="D93" s="1">
        <v>5003</v>
      </c>
      <c r="F93" s="2" t="s">
        <v>149</v>
      </c>
      <c r="G93" s="17">
        <f t="shared" si="14"/>
        <v>0.90469999999999995</v>
      </c>
      <c r="H93" s="3">
        <f t="shared" si="15"/>
        <v>4526.2141000000001</v>
      </c>
      <c r="I93" s="3">
        <f t="shared" si="16"/>
        <v>476.78589999999986</v>
      </c>
      <c r="J93" s="3">
        <f t="shared" si="17"/>
        <v>5003</v>
      </c>
    </row>
    <row r="94" spans="1:10" x14ac:dyDescent="0.25">
      <c r="A94" t="s">
        <v>86</v>
      </c>
      <c r="B94" s="18">
        <v>25750</v>
      </c>
      <c r="C94" t="s">
        <v>15</v>
      </c>
      <c r="D94" s="1">
        <v>5242</v>
      </c>
      <c r="F94" s="2" t="s">
        <v>149</v>
      </c>
      <c r="G94" s="17">
        <f t="shared" si="14"/>
        <v>0.90469999999999995</v>
      </c>
      <c r="H94" s="3">
        <f t="shared" si="15"/>
        <v>4742.4373999999998</v>
      </c>
      <c r="I94" s="3">
        <f t="shared" si="16"/>
        <v>499.5626000000002</v>
      </c>
      <c r="J94" s="3">
        <f t="shared" si="17"/>
        <v>5242</v>
      </c>
    </row>
    <row r="95" spans="1:10" x14ac:dyDescent="0.25">
      <c r="A95" t="s">
        <v>92</v>
      </c>
      <c r="B95" s="18">
        <v>26115</v>
      </c>
      <c r="C95" t="s">
        <v>15</v>
      </c>
      <c r="D95" s="1">
        <v>2941</v>
      </c>
      <c r="F95" s="2" t="s">
        <v>149</v>
      </c>
      <c r="G95" s="17">
        <f t="shared" si="14"/>
        <v>0.90469999999999995</v>
      </c>
      <c r="H95" s="3">
        <f t="shared" si="15"/>
        <v>2660.7226999999998</v>
      </c>
      <c r="I95" s="3">
        <f t="shared" si="16"/>
        <v>280.2773000000002</v>
      </c>
      <c r="J95" s="3">
        <f t="shared" si="17"/>
        <v>2941</v>
      </c>
    </row>
    <row r="96" spans="1:10" x14ac:dyDescent="0.25">
      <c r="A96" t="s">
        <v>100</v>
      </c>
      <c r="B96" s="18">
        <v>26846</v>
      </c>
      <c r="C96" t="s">
        <v>15</v>
      </c>
      <c r="D96" s="1">
        <v>433209</v>
      </c>
      <c r="F96" s="2" t="s">
        <v>149</v>
      </c>
      <c r="G96" s="17">
        <f t="shared" si="14"/>
        <v>0.90469999999999995</v>
      </c>
      <c r="H96" s="3">
        <f t="shared" si="15"/>
        <v>391924.18229999999</v>
      </c>
      <c r="I96" s="3">
        <f t="shared" si="16"/>
        <v>41284.817700000014</v>
      </c>
      <c r="J96" s="3">
        <f t="shared" si="17"/>
        <v>433209</v>
      </c>
    </row>
    <row r="97" spans="1:10" x14ac:dyDescent="0.25">
      <c r="A97" t="s">
        <v>106</v>
      </c>
      <c r="B97" s="18">
        <v>27211</v>
      </c>
      <c r="C97" t="s">
        <v>107</v>
      </c>
      <c r="D97" s="1">
        <v>94978</v>
      </c>
      <c r="F97" s="2" t="s">
        <v>148</v>
      </c>
      <c r="G97" s="17">
        <f t="shared" si="14"/>
        <v>0.89060000000000006</v>
      </c>
      <c r="H97" s="3">
        <f t="shared" si="15"/>
        <v>84587.406800000012</v>
      </c>
      <c r="I97" s="3">
        <f t="shared" si="16"/>
        <v>10390.593199999988</v>
      </c>
      <c r="J97" s="3">
        <f t="shared" si="17"/>
        <v>94978</v>
      </c>
    </row>
    <row r="98" spans="1:10" x14ac:dyDescent="0.25">
      <c r="A98" t="s">
        <v>109</v>
      </c>
      <c r="B98" s="18">
        <v>27576</v>
      </c>
      <c r="C98" t="s">
        <v>110</v>
      </c>
      <c r="D98" s="1">
        <v>45000</v>
      </c>
      <c r="F98" s="2" t="s">
        <v>148</v>
      </c>
      <c r="G98" s="17">
        <f t="shared" si="14"/>
        <v>0.89060000000000006</v>
      </c>
      <c r="H98" s="3">
        <f t="shared" si="15"/>
        <v>40077</v>
      </c>
      <c r="I98" s="3">
        <f t="shared" si="16"/>
        <v>4923</v>
      </c>
      <c r="J98" s="3">
        <f t="shared" si="17"/>
        <v>45000</v>
      </c>
    </row>
    <row r="99" spans="1:10" x14ac:dyDescent="0.25">
      <c r="A99" t="s">
        <v>112</v>
      </c>
      <c r="B99" s="18">
        <v>29768</v>
      </c>
      <c r="C99" t="s">
        <v>113</v>
      </c>
      <c r="D99" s="1">
        <v>192468</v>
      </c>
      <c r="F99" s="2" t="s">
        <v>148</v>
      </c>
      <c r="G99" s="17">
        <f t="shared" ref="G99:G108" si="18">VLOOKUP(F99,$A$111:$B$114,2)</f>
        <v>0.89060000000000006</v>
      </c>
      <c r="H99" s="3">
        <f t="shared" si="15"/>
        <v>171412.00080000001</v>
      </c>
      <c r="I99" s="3">
        <f t="shared" si="16"/>
        <v>21055.999199999991</v>
      </c>
      <c r="J99" s="3">
        <f t="shared" si="17"/>
        <v>192468</v>
      </c>
    </row>
    <row r="100" spans="1:10" x14ac:dyDescent="0.25">
      <c r="A100" t="s">
        <v>115</v>
      </c>
      <c r="B100" s="18">
        <v>31594</v>
      </c>
      <c r="C100" t="s">
        <v>10</v>
      </c>
      <c r="D100" s="1">
        <v>90305</v>
      </c>
      <c r="F100" s="2" t="s">
        <v>148</v>
      </c>
      <c r="G100" s="17">
        <f t="shared" si="18"/>
        <v>0.89060000000000006</v>
      </c>
      <c r="H100" s="3">
        <f t="shared" si="15"/>
        <v>80425.633000000002</v>
      </c>
      <c r="I100" s="3">
        <f t="shared" si="16"/>
        <v>9879.3669999999984</v>
      </c>
      <c r="J100" s="3">
        <f t="shared" si="17"/>
        <v>90305</v>
      </c>
    </row>
    <row r="101" spans="1:10" x14ac:dyDescent="0.25">
      <c r="A101" t="s">
        <v>127</v>
      </c>
      <c r="B101" s="18">
        <v>41455</v>
      </c>
      <c r="C101" t="s">
        <v>128</v>
      </c>
      <c r="D101" s="1">
        <v>-438739</v>
      </c>
      <c r="F101" s="2" t="s">
        <v>148</v>
      </c>
      <c r="G101" s="17">
        <f t="shared" si="18"/>
        <v>0.89060000000000006</v>
      </c>
      <c r="H101" s="3">
        <f t="shared" si="15"/>
        <v>-390740.9534</v>
      </c>
      <c r="I101" s="3">
        <f t="shared" si="16"/>
        <v>-47998.046600000001</v>
      </c>
      <c r="J101" s="3">
        <f t="shared" si="17"/>
        <v>-438739</v>
      </c>
    </row>
    <row r="102" spans="1:10" x14ac:dyDescent="0.25">
      <c r="A102" t="s">
        <v>131</v>
      </c>
      <c r="B102" s="18">
        <v>41455</v>
      </c>
      <c r="C102" t="s">
        <v>132</v>
      </c>
      <c r="D102" s="1">
        <v>33715.33</v>
      </c>
      <c r="F102" s="2" t="s">
        <v>148</v>
      </c>
      <c r="G102" s="17">
        <f t="shared" si="18"/>
        <v>0.89060000000000006</v>
      </c>
      <c r="H102" s="3">
        <f t="shared" si="15"/>
        <v>30026.872898000005</v>
      </c>
      <c r="I102" s="3">
        <f t="shared" si="16"/>
        <v>3688.4571019999967</v>
      </c>
      <c r="J102" s="3">
        <f t="shared" si="17"/>
        <v>33715.33</v>
      </c>
    </row>
    <row r="103" spans="1:10" x14ac:dyDescent="0.25">
      <c r="A103" t="s">
        <v>133</v>
      </c>
      <c r="B103" s="18">
        <v>41455</v>
      </c>
      <c r="C103" t="s">
        <v>134</v>
      </c>
      <c r="D103" s="1">
        <v>3956.7</v>
      </c>
      <c r="F103" s="2" t="s">
        <v>148</v>
      </c>
      <c r="G103" s="17">
        <f t="shared" si="18"/>
        <v>0.89060000000000006</v>
      </c>
      <c r="H103" s="3">
        <f t="shared" si="15"/>
        <v>3523.8370199999999</v>
      </c>
      <c r="I103" s="3">
        <f t="shared" si="16"/>
        <v>432.86297999999988</v>
      </c>
      <c r="J103" s="3">
        <f t="shared" si="17"/>
        <v>3956.7</v>
      </c>
    </row>
    <row r="104" spans="1:10" x14ac:dyDescent="0.25">
      <c r="A104" t="s">
        <v>135</v>
      </c>
      <c r="B104" s="18">
        <v>41455</v>
      </c>
      <c r="C104" t="s">
        <v>136</v>
      </c>
      <c r="D104" s="1">
        <v>6630915.7699999996</v>
      </c>
      <c r="F104" s="2" t="s">
        <v>148</v>
      </c>
      <c r="G104" s="17">
        <f t="shared" si="18"/>
        <v>0.89060000000000006</v>
      </c>
      <c r="H104" s="3">
        <f t="shared" si="15"/>
        <v>5905493.5847619995</v>
      </c>
      <c r="I104" s="3">
        <f>+D104-H104</f>
        <v>725422.18523800001</v>
      </c>
      <c r="J104" s="3">
        <f t="shared" si="17"/>
        <v>6630915.7699999996</v>
      </c>
    </row>
    <row r="105" spans="1:10" x14ac:dyDescent="0.25">
      <c r="A105" t="s">
        <v>137</v>
      </c>
      <c r="B105" s="18">
        <v>41455</v>
      </c>
      <c r="C105" t="s">
        <v>138</v>
      </c>
      <c r="D105" s="1">
        <v>137044.17000000001</v>
      </c>
      <c r="F105" s="2" t="s">
        <v>148</v>
      </c>
      <c r="G105" s="17">
        <f t="shared" si="18"/>
        <v>0.89060000000000006</v>
      </c>
      <c r="H105" s="3">
        <f t="shared" si="15"/>
        <v>122051.53780200002</v>
      </c>
      <c r="I105" s="3">
        <f t="shared" si="16"/>
        <v>14992.632197999992</v>
      </c>
      <c r="J105" s="3">
        <f t="shared" si="17"/>
        <v>137044.17000000001</v>
      </c>
    </row>
    <row r="106" spans="1:10" x14ac:dyDescent="0.25">
      <c r="A106" t="s">
        <v>141</v>
      </c>
      <c r="B106" s="18">
        <v>42369</v>
      </c>
      <c r="C106" t="s">
        <v>142</v>
      </c>
      <c r="D106" s="1">
        <v>1158649.52</v>
      </c>
      <c r="F106" s="2" t="s">
        <v>153</v>
      </c>
      <c r="G106" s="17">
        <f t="shared" si="18"/>
        <v>0</v>
      </c>
      <c r="H106" s="3">
        <f t="shared" si="15"/>
        <v>0</v>
      </c>
      <c r="I106" s="3">
        <f t="shared" si="16"/>
        <v>1158649.52</v>
      </c>
      <c r="J106" s="3">
        <f t="shared" si="17"/>
        <v>1158649.52</v>
      </c>
    </row>
    <row r="107" spans="1:10" x14ac:dyDescent="0.25">
      <c r="A107" s="6" t="s">
        <v>118</v>
      </c>
      <c r="B107" s="19">
        <v>34516</v>
      </c>
      <c r="C107" s="6" t="s">
        <v>119</v>
      </c>
      <c r="D107" s="7">
        <v>162570</v>
      </c>
      <c r="E107" s="6"/>
      <c r="F107" s="2" t="s">
        <v>152</v>
      </c>
      <c r="G107" s="17">
        <f t="shared" si="18"/>
        <v>1</v>
      </c>
      <c r="H107" s="3">
        <f t="shared" si="15"/>
        <v>162570</v>
      </c>
      <c r="I107" s="3">
        <f t="shared" si="16"/>
        <v>0</v>
      </c>
      <c r="J107" s="3">
        <f t="shared" si="17"/>
        <v>162570</v>
      </c>
    </row>
    <row r="108" spans="1:10" x14ac:dyDescent="0.25">
      <c r="A108" s="6" t="s">
        <v>121</v>
      </c>
      <c r="B108" s="19">
        <v>38139</v>
      </c>
      <c r="C108" s="6" t="s">
        <v>122</v>
      </c>
      <c r="D108" s="8">
        <v>-123245</v>
      </c>
      <c r="E108" s="6" t="s">
        <v>147</v>
      </c>
      <c r="F108" s="2" t="s">
        <v>148</v>
      </c>
      <c r="G108" s="17">
        <f t="shared" si="18"/>
        <v>0.89060000000000006</v>
      </c>
      <c r="H108" s="9">
        <f t="shared" si="15"/>
        <v>-109761.997</v>
      </c>
      <c r="I108" s="9">
        <f t="shared" si="16"/>
        <v>-13483.002999999997</v>
      </c>
      <c r="J108" s="9">
        <f t="shared" si="17"/>
        <v>-123245</v>
      </c>
    </row>
    <row r="109" spans="1:10" x14ac:dyDescent="0.25">
      <c r="D109" s="3">
        <f t="shared" ref="D109" si="19">SUM(D3:D108)</f>
        <v>10767906.719999999</v>
      </c>
      <c r="E109" s="3"/>
      <c r="F109" s="3"/>
      <c r="H109" s="3">
        <f>SUM(H3:H108)</f>
        <v>8796742.2880819999</v>
      </c>
      <c r="I109" s="3">
        <f>SUM(I3:I108)</f>
        <v>1971164.4319179999</v>
      </c>
      <c r="J109" s="3">
        <f>+H109+I109</f>
        <v>10767906.719999999</v>
      </c>
    </row>
    <row r="110" spans="1:10" x14ac:dyDescent="0.25">
      <c r="J110" s="1"/>
    </row>
    <row r="111" spans="1:10" x14ac:dyDescent="0.25">
      <c r="A111" t="s">
        <v>150</v>
      </c>
      <c r="B111" s="17">
        <f>1-10.94%</f>
        <v>0.89060000000000006</v>
      </c>
      <c r="H111" s="5">
        <f>+H109/J109</f>
        <v>0.81694079609207471</v>
      </c>
      <c r="I111" s="5">
        <f>+I109/J109</f>
        <v>0.18305920390792541</v>
      </c>
    </row>
    <row r="112" spans="1:10" x14ac:dyDescent="0.25">
      <c r="A112" s="10" t="s">
        <v>152</v>
      </c>
      <c r="B112" s="17">
        <v>1</v>
      </c>
    </row>
    <row r="113" spans="1:2" x14ac:dyDescent="0.25">
      <c r="A113" s="10" t="s">
        <v>153</v>
      </c>
      <c r="B113" s="17">
        <v>0</v>
      </c>
    </row>
    <row r="114" spans="1:2" x14ac:dyDescent="0.25">
      <c r="A114" t="s">
        <v>149</v>
      </c>
      <c r="B114" s="17">
        <v>0.90469999999999995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37BCA9-0A0D-40B4-A1E0-3817E085CF12}"/>
</file>

<file path=customXml/itemProps2.xml><?xml version="1.0" encoding="utf-8"?>
<ds:datastoreItem xmlns:ds="http://schemas.openxmlformats.org/officeDocument/2006/customXml" ds:itemID="{19AA585E-AFCB-4508-B68D-A4EE212317B6}"/>
</file>

<file path=customXml/itemProps3.xml><?xml version="1.0" encoding="utf-8"?>
<ds:datastoreItem xmlns:ds="http://schemas.openxmlformats.org/officeDocument/2006/customXml" ds:itemID="{CD73E2F0-2199-429C-8437-88AC892C1C6E}"/>
</file>

<file path=customXml/itemProps4.xml><?xml version="1.0" encoding="utf-8"?>
<ds:datastoreItem xmlns:ds="http://schemas.openxmlformats.org/officeDocument/2006/customXml" ds:itemID="{7EA11967-C7DD-4B40-B4F5-8836E51E1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2017-09-26T00:10:39Z</dcterms:created>
  <dcterms:modified xsi:type="dcterms:W3CDTF">2018-10-16T04:17:03Z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