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customProperty4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externalLinks/externalLink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0968) (Eff. 01-01-24)\Sent to UTC 12-19-23\"/>
    </mc:Choice>
  </mc:AlternateContent>
  <bookViews>
    <workbookView xWindow="0" yWindow="0" windowWidth="15990" windowHeight="8520" tabRatio="787"/>
  </bookViews>
  <sheets>
    <sheet name="REDACTED" sheetId="59" r:id="rId1"/>
    <sheet name="Rev Req" sheetId="53" r:id="rId2"/>
    <sheet name="Detail (R)" sheetId="54" r:id="rId3"/>
    <sheet name="NEX_EOD_ENVIRFUTURES (R)" sheetId="58" r:id="rId4"/>
    <sheet name="Dec 23 Daily Settle Price (R)" sheetId="34" r:id="rId5"/>
    <sheet name="No-Cost Allowances (R)" sheetId="30" r:id="rId6"/>
    <sheet name="Emissions Inputs" sheetId="29" r:id="rId7"/>
    <sheet name="Emissions Rates" sheetId="28" r:id="rId8"/>
    <sheet name="Debt%, Conv Fctr" sheetId="21" r:id="rId9"/>
    <sheet name="Auction Dates" sheetId="40" r:id="rId10"/>
    <sheet name="Actual Cost of Debt" sheetId="5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www1" localSheetId="0" hidden="1">{#N/A,#N/A,FALSE,"schA"}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" hidden="1">[2]ConsolidatingPL!#REF!</definedName>
    <definedName name="__123Graph_ECURRENT" localSheetId="0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localSheetId="0" hidden="1">{#N/A,#N/A,FALSE,"schA"}</definedName>
    <definedName name="__www1" hidden="1">{#N/A,#N/A,FALSE,"schA"}</definedName>
    <definedName name="_1__123Graph_ABUDG6_D_ESCRPR" hidden="1">[1]Quant!$D$71:$O$71</definedName>
    <definedName name="_2__123Graph_ABUDG6_Dtons_inv" localSheetId="2" hidden="1">[3]Quant!#REF!</definedName>
    <definedName name="_2__123Graph_ABUDG6_Dtons_inv" localSheetId="0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2" hidden="1">[4]Quant!#REF!</definedName>
    <definedName name="_3__123Graph_ABUDG6_Dtons_inv" localSheetId="0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" hidden="1">'[5]Area D 2011'!#REF!</definedName>
    <definedName name="_4__123Graph_ABUDG6_Dtons_inv" localSheetId="0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" hidden="1">'[6]2012 Area AB BudgetSummary'!#REF!</definedName>
    <definedName name="_6__123Graph_CBUDG6_D_ESCRPR" localSheetId="0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" hidden="1">'[5]Area D 2011'!#REF!</definedName>
    <definedName name="_7__123Graph_CBUDG6_D_ESCRPR" localSheetId="0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2" hidden="1">'[6]2012 Area AB BudgetSummary'!#REF!</definedName>
    <definedName name="_7__123Graph_DBUDG6_D_ESCRPR" localSheetId="0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" hidden="1">'[5]Area D 2011'!#REF!</definedName>
    <definedName name="_8__123Graph_DBUDG6_D_ESCRPR" localSheetId="0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3" hidden="1">'NEX_EOD_ENVIRFUTURES (R)'!$A$3:$E$51</definedName>
    <definedName name="_Key1" localSheetId="2" hidden="1">#REF!</definedName>
    <definedName name="_Key1" localSheetId="0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2" hidden="1">#REF!</definedName>
    <definedName name="_Parse_In" localSheetId="0" hidden="1">#REF!</definedName>
    <definedName name="_Parse_In" localSheetId="1" hidden="1">#REF!</definedName>
    <definedName name="_Parse_In" hidden="1">#REF!</definedName>
    <definedName name="_Regression_Int" hidden="1">1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localSheetId="0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0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0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IT">'[7]Named Ranges G'!$B$10</definedName>
    <definedName name="gary" localSheetId="0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0" hidden="1">{#N/A,#N/A,FALSE,"Coversheet";#N/A,#N/A,FALSE,"QA"}</definedName>
    <definedName name="lookup" hidden="1">{#N/A,#N/A,FALSE,"Coversheet";#N/A,#N/A,FALSE,"QA"}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0" hidden="1">{#N/A,#N/A,FALSE,"Summ";#N/A,#N/A,FALSE,"General"}</definedName>
    <definedName name="new" hidden="1">{#N/A,#N/A,FALSE,"Summ";#N/A,#N/A,FALSE,"General"}</definedName>
    <definedName name="NOYT" localSheetId="0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_xlnm.Print_Area" localSheetId="10">'Actual Cost of Debt'!$A$1:$G$49</definedName>
    <definedName name="qqq" localSheetId="0" hidden="1">{#N/A,#N/A,FALSE,"schA"}</definedName>
    <definedName name="qqq" hidden="1">{#N/A,#N/A,FALSE,"schA"}</definedName>
    <definedName name="rec_weco_gl_contract_aug99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2" hidden="1">#REF!</definedName>
    <definedName name="RENAME" localSheetId="0" hidden="1">#REF!</definedName>
    <definedName name="RENAME" localSheetId="1" hidden="1">#REF!</definedName>
    <definedName name="RENAME" hidden="1">#REF!</definedName>
    <definedName name="RENAME2" localSheetId="2" hidden="1">#REF!</definedName>
    <definedName name="RENAME2" localSheetId="0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localSheetId="0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san" localSheetId="0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st" localSheetId="0" hidden="1">{#N/A,#N/A,FALSE,"Coversheet";#N/A,#N/A,FALSE,"QA"}</definedName>
    <definedName name="TEst" hidden="1">{#N/A,#N/A,FALSE,"Coversheet";#N/A,#N/A,FALSE,"QA"}</definedName>
    <definedName name="u" localSheetId="0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0" hidden="1">{#N/A,#N/A,FALSE,"Coversheet";#N/A,#N/A,FALSE,"QA"}</definedName>
    <definedName name="v" hidden="1">{#N/A,#N/A,FALSE,"Coversheet";#N/A,#N/A,FALSE,"QA"}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0" hidden="1">{#N/A,#N/A,FALSE,"Coversheet";#N/A,#N/A,FALSE,"QA"}</definedName>
    <definedName name="WH" hidden="1">{#N/A,#N/A,FALSE,"Coversheet";#N/A,#N/A,FALSE,"QA"}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0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0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0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0" hidden="1">{#N/A,#N/A,FALSE,"Cost Adjustment "}</definedName>
    <definedName name="wrn.Cost._.Adjustment." hidden="1">{#N/A,#N/A,FALSE,"Cost Adjustment 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0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0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0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0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localSheetId="0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0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emi._.Annual._.Cost._.Adj." localSheetId="0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0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test." localSheetId="0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0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zz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0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30" l="1"/>
  <c r="B221" i="34" l="1"/>
  <c r="O10" i="54" l="1"/>
  <c r="E10" i="30" l="1"/>
  <c r="E14" i="30" s="1"/>
  <c r="F10" i="30"/>
  <c r="F14" i="30" s="1"/>
  <c r="G10" i="30"/>
  <c r="G14" i="30" s="1"/>
  <c r="H10" i="30"/>
  <c r="H14" i="30" s="1"/>
  <c r="E6" i="30"/>
  <c r="E8" i="30" s="1"/>
  <c r="E12" i="30" s="1"/>
  <c r="F6" i="30"/>
  <c r="F8" i="30" s="1"/>
  <c r="G6" i="30"/>
  <c r="H6" i="30" s="1"/>
  <c r="H8" i="30" s="1"/>
  <c r="H12" i="30" s="1"/>
  <c r="D8" i="30"/>
  <c r="C26" i="55"/>
  <c r="C30" i="55" s="1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G8" i="30" l="1"/>
  <c r="G12" i="30" s="1"/>
  <c r="F12" i="30"/>
  <c r="D12" i="30"/>
  <c r="I14" i="54"/>
  <c r="J14" i="54" s="1"/>
  <c r="D18" i="55"/>
  <c r="D26" i="55" s="1"/>
  <c r="D16" i="55"/>
  <c r="F16" i="55" s="1"/>
  <c r="D28" i="55"/>
  <c r="D14" i="55"/>
  <c r="F14" i="55" s="1"/>
  <c r="K14" i="54" l="1"/>
  <c r="D30" i="55"/>
  <c r="F28" i="55"/>
  <c r="F18" i="55"/>
  <c r="F26" i="55" s="1"/>
  <c r="L14" i="54" l="1"/>
  <c r="F30" i="55"/>
  <c r="M14" i="54" l="1"/>
  <c r="N14" i="54" l="1"/>
</calcChain>
</file>

<file path=xl/sharedStrings.xml><?xml version="1.0" encoding="utf-8"?>
<sst xmlns="http://schemas.openxmlformats.org/spreadsheetml/2006/main" count="350" uniqueCount="175">
  <si>
    <t>Forecast used for Position (Dth)</t>
  </si>
  <si>
    <t>Carbon Obligation (mTCO2e)</t>
  </si>
  <si>
    <t>Cumulative EOM Position (mTCO2e)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</si>
  <si>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</si>
  <si>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</si>
  <si>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</si>
  <si>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</si>
  <si>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</si>
  <si>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</si>
  <si>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</si>
  <si>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</si>
  <si>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</si>
  <si>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</si>
  <si>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</si>
  <si>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</si>
  <si>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</si>
  <si>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</si>
  <si>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</si>
  <si>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</si>
  <si>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</si>
  <si>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</si>
  <si>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</si>
  <si>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</si>
  <si>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</si>
  <si>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</si>
  <si>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</si>
  <si>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</si>
  <si>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</si>
  <si>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</si>
  <si>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</si>
  <si>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</si>
  <si>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</si>
  <si>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</si>
  <si>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</si>
  <si>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</si>
  <si>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</si>
  <si>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</si>
  <si>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</si>
  <si>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</si>
  <si>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</si>
  <si>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</si>
  <si>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</si>
  <si>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</si>
  <si>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</si>
  <si>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</si>
  <si>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</si>
  <si>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</si>
  <si>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</si>
  <si>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</si>
  <si>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</si>
  <si>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</si>
  <si>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</si>
  <si>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</si>
  <si>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</si>
  <si>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</si>
  <si>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</si>
  <si>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</si>
  <si>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</si>
  <si>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</si>
  <si>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</si>
  <si>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</si>
  <si>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</si>
  <si>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</si>
  <si>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</si>
  <si>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</si>
  <si>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</si>
  <si>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</si>
  <si>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</si>
  <si>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</si>
  <si>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</si>
  <si>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</si>
  <si>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</si>
  <si>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</si>
  <si>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</si>
  <si>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</si>
  <si>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</si>
  <si>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</si>
  <si>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</si>
  <si>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</si>
  <si>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</si>
  <si>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</si>
  <si>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</si>
  <si>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</si>
  <si>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</si>
  <si>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</si>
  <si>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</si>
  <si>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</si>
  <si>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</si>
  <si>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</si>
  <si>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</si>
  <si>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</si>
  <si>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</si>
  <si>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</si>
  <si>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</si>
  <si>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</si>
  <si>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</si>
  <si>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</si>
  <si>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</si>
  <si>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</si>
  <si>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</si>
  <si>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</si>
  <si>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</si>
  <si>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</si>
  <si>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</si>
  <si>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</si>
  <si>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</si>
  <si>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</si>
  <si>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</si>
  <si>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</si>
  <si>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</si>
  <si>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</si>
  <si>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</si>
  <si>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</si>
  <si>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</si>
  <si>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</si>
  <si>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</si>
  <si>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</si>
  <si>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</si>
  <si>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</si>
  <si>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</si>
  <si>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</si>
  <si>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</si>
  <si>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</si>
  <si>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</si>
  <si>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</si>
  <si>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</si>
  <si>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</si>
  <si>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</si>
  <si>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</si>
  <si>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</si>
  <si>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</si>
  <si>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</si>
  <si>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</si>
  <si>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</si>
  <si>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</si>
  <si>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</si>
  <si>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</si>
  <si>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</si>
  <si>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</si>
  <si>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</si>
  <si>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</si>
  <si>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</si>
  <si>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</si>
  <si>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</si>
  <si>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</si>
  <si>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</si>
  <si>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>Actual/Forecasted Reserve Auction Purchases</t>
  </si>
  <si>
    <t xml:space="preserve">   Total Proceeds before B&amp;O Tax</t>
  </si>
  <si>
    <t>Check=&gt;</t>
  </si>
  <si>
    <t xml:space="preserve">Gas CCA Charge Revenue Requirement </t>
  </si>
  <si>
    <t xml:space="preserve">Gas CCA Credit Revenue Requirement </t>
  </si>
  <si>
    <t>chrome-extension://efaidnbmnnnibpcajpcglclefindmkaj/https://apps.ecology.wa.gov/publications/documents/2302067.pdf</t>
  </si>
  <si>
    <t>Floor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</si>
  <si>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</si>
  <si>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</si>
  <si>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</si>
  <si>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</si>
  <si>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</si>
  <si>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</si>
  <si>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</si>
  <si>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Allowances Consigned Column O is 70% of line 7 (mTCO2e) book as you sell*</t>
  </si>
  <si>
    <t>2024 Total</t>
  </si>
  <si>
    <t>Jan-Dec 2024</t>
  </si>
  <si>
    <t xml:space="preserve">CCA Proceeds after B&amp;O Tax </t>
  </si>
  <si>
    <t>CCA Proceeds withholding for projects uses</t>
  </si>
  <si>
    <t>% applied to Obligation</t>
  </si>
  <si>
    <t>Gas Schedule 111 CCA Revenue Requirement</t>
  </si>
  <si>
    <t>For Rates effective January 1, 2024 through December 31, 2024</t>
  </si>
  <si>
    <t>90 Day Ave of Historical Daily Settled Prices for volumes left to cover</t>
  </si>
  <si>
    <t>Auction purchase price (Actual Settled Price or Nodal Exchange Future for the month)</t>
  </si>
  <si>
    <t xml:space="preserve">APCR Reserve Auction price (Actual Settled Price or Nodal Exchange Future for the monnth) </t>
  </si>
  <si>
    <t>REDACTED</t>
  </si>
  <si>
    <t>Gas Schedule 111 Charge</t>
  </si>
  <si>
    <t>Gas Schedule 111 Credit</t>
  </si>
  <si>
    <t xml:space="preserve">Total Gas Schedule 111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</si>
</sst>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11"/>
      <color rgb="FF00CC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8" fillId="0" borderId="0"/>
    <xf numFmtId="10" fontId="36" fillId="0" borderId="0"/>
    <xf numFmtId="0" fontId="36" fillId="0" borderId="0"/>
    <xf numFmtId="37" fontId="41" fillId="0" borderId="0"/>
    <xf numFmtId="37" fontId="36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58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14" fontId="0" fillId="0" borderId="0" xfId="0" applyNumberFormat="1"/>
    <xf numFmtId="0" fontId="6" fillId="0" borderId="0" xfId="0" applyFont="1" applyFill="1"/>
    <xf numFmtId="0" fontId="7" fillId="0" borderId="4" xfId="0" applyFont="1" applyFill="1" applyBorder="1" applyAlignment="1">
      <alignment horizontal="centerContinuous"/>
    </xf>
    <xf numFmtId="0" fontId="7" fillId="0" borderId="5" xfId="0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6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Fill="1" applyBorder="1"/>
    <xf numFmtId="0" fontId="6" fillId="0" borderId="8" xfId="0" applyFont="1" applyFill="1" applyBorder="1"/>
    <xf numFmtId="0" fontId="6" fillId="0" borderId="0" xfId="0" applyNumberFormat="1" applyFont="1" applyFill="1" applyBorder="1" applyAlignment="1">
      <alignment horizontal="center"/>
    </xf>
    <xf numFmtId="0" fontId="6" fillId="0" borderId="9" xfId="0" applyNumberFormat="1" applyFont="1" applyFill="1" applyBorder="1" applyAlignment="1"/>
    <xf numFmtId="10" fontId="6" fillId="0" borderId="0" xfId="0" applyNumberFormat="1" applyFont="1" applyFill="1" applyBorder="1"/>
    <xf numFmtId="10" fontId="6" fillId="0" borderId="10" xfId="0" applyNumberFormat="1" applyFont="1" applyFill="1" applyBorder="1"/>
    <xf numFmtId="9" fontId="6" fillId="0" borderId="1" xfId="0" applyNumberFormat="1" applyFont="1" applyFill="1" applyBorder="1"/>
    <xf numFmtId="10" fontId="8" fillId="0" borderId="8" xfId="0" applyNumberFormat="1" applyFont="1" applyFill="1" applyBorder="1"/>
    <xf numFmtId="0" fontId="6" fillId="0" borderId="0" xfId="0" applyFont="1" applyFill="1" applyBorder="1"/>
    <xf numFmtId="0" fontId="6" fillId="0" borderId="10" xfId="0" applyFont="1" applyFill="1" applyBorder="1"/>
    <xf numFmtId="0" fontId="6" fillId="0" borderId="11" xfId="0" applyNumberFormat="1" applyFont="1" applyFill="1" applyBorder="1" applyAlignment="1"/>
    <xf numFmtId="9" fontId="6" fillId="0" borderId="3" xfId="0" applyNumberFormat="1" applyFont="1" applyFill="1" applyBorder="1"/>
    <xf numFmtId="0" fontId="6" fillId="0" borderId="3" xfId="0" applyFont="1" applyFill="1" applyBorder="1"/>
    <xf numFmtId="10" fontId="6" fillId="0" borderId="5" xfId="0" applyNumberFormat="1" applyFont="1" applyFill="1" applyBorder="1"/>
    <xf numFmtId="165" fontId="8" fillId="0" borderId="8" xfId="0" applyNumberFormat="1" applyFont="1" applyFill="1" applyBorder="1"/>
    <xf numFmtId="0" fontId="8" fillId="2" borderId="7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8" xfId="0" applyFont="1" applyFill="1" applyBorder="1"/>
    <xf numFmtId="0" fontId="6" fillId="2" borderId="9" xfId="0" applyNumberFormat="1" applyFont="1" applyFill="1" applyBorder="1" applyAlignment="1"/>
    <xf numFmtId="10" fontId="6" fillId="2" borderId="0" xfId="0" applyNumberFormat="1" applyFont="1" applyFill="1" applyBorder="1"/>
    <xf numFmtId="10" fontId="6" fillId="2" borderId="10" xfId="0" applyNumberFormat="1" applyFont="1" applyFill="1" applyBorder="1"/>
    <xf numFmtId="9" fontId="6" fillId="2" borderId="1" xfId="0" applyNumberFormat="1" applyFont="1" applyFill="1" applyBorder="1"/>
    <xf numFmtId="0" fontId="6" fillId="2" borderId="0" xfId="0" applyFont="1" applyFill="1" applyBorder="1"/>
    <xf numFmtId="0" fontId="6" fillId="2" borderId="10" xfId="0" applyFont="1" applyFill="1" applyBorder="1"/>
    <xf numFmtId="0" fontId="6" fillId="2" borderId="11" xfId="0" applyNumberFormat="1" applyFont="1" applyFill="1" applyBorder="1" applyAlignment="1"/>
    <xf numFmtId="9" fontId="6" fillId="2" borderId="3" xfId="0" applyNumberFormat="1" applyFont="1" applyFill="1" applyBorder="1"/>
    <xf numFmtId="0" fontId="6" fillId="2" borderId="3" xfId="0" applyFont="1" applyFill="1" applyBorder="1"/>
    <xf numFmtId="10" fontId="6" fillId="2" borderId="5" xfId="0" applyNumberFormat="1" applyFont="1" applyFill="1" applyBorder="1"/>
    <xf numFmtId="10" fontId="8" fillId="2" borderId="8" xfId="0" applyNumberFormat="1" applyFont="1" applyFill="1" applyBorder="1"/>
    <xf numFmtId="0" fontId="7" fillId="0" borderId="3" xfId="0" applyFont="1" applyFill="1" applyBorder="1" applyAlignment="1">
      <alignment horizontal="centerContinuous"/>
    </xf>
    <xf numFmtId="0" fontId="6" fillId="0" borderId="6" xfId="0" applyFont="1" applyFill="1" applyBorder="1"/>
    <xf numFmtId="167" fontId="6" fillId="0" borderId="0" xfId="0" applyNumberFormat="1" applyFont="1" applyFill="1" applyBorder="1" applyAlignment="1"/>
    <xf numFmtId="9" fontId="6" fillId="0" borderId="0" xfId="0" applyNumberFormat="1" applyFont="1" applyFill="1" applyAlignment="1"/>
    <xf numFmtId="0" fontId="11" fillId="0" borderId="0" xfId="0" applyFont="1"/>
    <xf numFmtId="164" fontId="11" fillId="0" borderId="0" xfId="1" applyNumberFormat="1" applyFont="1" applyAlignment="1">
      <alignment horizontal="center"/>
    </xf>
    <xf numFmtId="168" fontId="6" fillId="0" borderId="0" xfId="0" applyNumberFormat="1" applyFont="1" applyFill="1" applyAlignment="1" applyProtection="1">
      <alignment horizontal="left"/>
    </xf>
    <xf numFmtId="0" fontId="12" fillId="0" borderId="0" xfId="0" applyFont="1" applyAlignment="1">
      <alignment horizontal="centerContinuous"/>
    </xf>
    <xf numFmtId="0" fontId="11" fillId="0" borderId="0" xfId="0" applyFont="1" applyAlignment="1">
      <alignment horizontal="centerContinuous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/>
    <xf numFmtId="167" fontId="6" fillId="0" borderId="10" xfId="0" applyNumberFormat="1" applyFont="1" applyFill="1" applyBorder="1" applyAlignment="1"/>
    <xf numFmtId="167" fontId="13" fillId="0" borderId="10" xfId="0" applyNumberFormat="1" applyFont="1" applyFill="1" applyBorder="1" applyAlignment="1"/>
    <xf numFmtId="167" fontId="6" fillId="0" borderId="12" xfId="0" applyNumberFormat="1" applyFont="1" applyFill="1" applyBorder="1" applyAlignment="1"/>
    <xf numFmtId="9" fontId="6" fillId="0" borderId="0" xfId="0" applyNumberFormat="1" applyFont="1" applyFill="1" applyBorder="1" applyAlignment="1"/>
    <xf numFmtId="0" fontId="16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18" fillId="0" borderId="0" xfId="0" applyFont="1" applyAlignment="1">
      <alignment horizontal="center"/>
    </xf>
    <xf numFmtId="38" fontId="18" fillId="0" borderId="0" xfId="1" applyNumberFormat="1" applyFont="1" applyAlignment="1">
      <alignment horizontal="center"/>
    </xf>
    <xf numFmtId="0" fontId="19" fillId="0" borderId="0" xfId="0" applyFont="1" applyFill="1" applyAlignment="1"/>
    <xf numFmtId="0" fontId="6" fillId="0" borderId="7" xfId="0" applyFont="1" applyFill="1" applyBorder="1"/>
    <xf numFmtId="0" fontId="6" fillId="0" borderId="9" xfId="0" applyNumberFormat="1" applyFont="1" applyFill="1" applyBorder="1" applyAlignment="1">
      <alignment horizontal="center"/>
    </xf>
    <xf numFmtId="0" fontId="6" fillId="0" borderId="11" xfId="0" applyNumberFormat="1" applyFont="1" applyFill="1" applyBorder="1" applyAlignment="1">
      <alignment horizontal="center"/>
    </xf>
    <xf numFmtId="0" fontId="6" fillId="0" borderId="6" xfId="0" applyNumberFormat="1" applyFont="1" applyFill="1" applyBorder="1" applyAlignment="1">
      <alignment horizontal="left"/>
    </xf>
    <xf numFmtId="0" fontId="6" fillId="0" borderId="6" xfId="0" applyNumberFormat="1" applyFont="1" applyFill="1" applyBorder="1" applyAlignment="1"/>
    <xf numFmtId="167" fontId="6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1" fillId="0" borderId="0" xfId="0" applyNumberFormat="1" applyFont="1" applyFill="1" applyAlignment="1" applyProtection="1">
      <alignment horizontal="left"/>
    </xf>
    <xf numFmtId="0" fontId="16" fillId="4" borderId="0" xfId="0" applyFont="1" applyFill="1" applyAlignment="1">
      <alignment horizontal="centerContinuous"/>
    </xf>
    <xf numFmtId="0" fontId="17" fillId="4" borderId="0" xfId="0" applyFont="1" applyFill="1" applyAlignment="1">
      <alignment horizontal="centerContinuous"/>
    </xf>
    <xf numFmtId="0" fontId="11" fillId="4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0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0" fillId="0" borderId="13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2" fillId="0" borderId="10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14" xfId="0" quotePrefix="1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right" vertical="center"/>
    </xf>
    <xf numFmtId="0" fontId="22" fillId="0" borderId="8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15" xfId="0" quotePrefix="1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15" xfId="12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5" fillId="0" borderId="0" xfId="13"/>
    <xf numFmtId="0" fontId="1" fillId="3" borderId="0" xfId="11"/>
    <xf numFmtId="0" fontId="2" fillId="0" borderId="6" xfId="0" applyFont="1" applyBorder="1" applyAlignment="1">
      <alignment horizontal="center"/>
    </xf>
    <xf numFmtId="9" fontId="0" fillId="0" borderId="0" xfId="9" applyFont="1"/>
    <xf numFmtId="0" fontId="27" fillId="0" borderId="0" xfId="0" applyFont="1" applyAlignment="1">
      <alignment horizontal="left"/>
    </xf>
    <xf numFmtId="44" fontId="2" fillId="0" borderId="0" xfId="10" applyFont="1"/>
    <xf numFmtId="14" fontId="19" fillId="0" borderId="0" xfId="0" applyNumberFormat="1" applyFont="1"/>
    <xf numFmtId="0" fontId="0" fillId="0" borderId="1" xfId="0" applyFill="1" applyBorder="1" applyAlignment="1"/>
    <xf numFmtId="0" fontId="11" fillId="0" borderId="0" xfId="0" applyFont="1" applyAlignment="1">
      <alignment horizontal="center"/>
    </xf>
    <xf numFmtId="0" fontId="28" fillId="5" borderId="25" xfId="14" applyFill="1" applyBorder="1"/>
    <xf numFmtId="0" fontId="28" fillId="5" borderId="26" xfId="14" applyFill="1" applyBorder="1"/>
    <xf numFmtId="0" fontId="28" fillId="5" borderId="27" xfId="14" applyFill="1" applyBorder="1"/>
    <xf numFmtId="0" fontId="28" fillId="0" borderId="0" xfId="14"/>
    <xf numFmtId="0" fontId="28" fillId="5" borderId="28" xfId="14" applyFill="1" applyBorder="1"/>
    <xf numFmtId="0" fontId="28" fillId="5" borderId="0" xfId="14" applyFill="1" applyBorder="1"/>
    <xf numFmtId="0" fontId="28" fillId="5" borderId="29" xfId="14" applyFill="1" applyBorder="1"/>
    <xf numFmtId="0" fontId="29" fillId="5" borderId="0" xfId="14" applyFont="1" applyFill="1" applyBorder="1"/>
    <xf numFmtId="0" fontId="28" fillId="5" borderId="30" xfId="14" applyFill="1" applyBorder="1"/>
    <xf numFmtId="0" fontId="28" fillId="5" borderId="31" xfId="14" applyFill="1" applyBorder="1"/>
    <xf numFmtId="0" fontId="28" fillId="5" borderId="32" xfId="14" applyFill="1" applyBorder="1"/>
    <xf numFmtId="0" fontId="30" fillId="0" borderId="0" xfId="0" applyFont="1"/>
    <xf numFmtId="44" fontId="0" fillId="5" borderId="17" xfId="10" applyFont="1" applyFill="1" applyBorder="1"/>
    <xf numFmtId="37" fontId="0" fillId="0" borderId="0" xfId="0" applyNumberFormat="1" applyFont="1"/>
    <xf numFmtId="0" fontId="3" fillId="6" borderId="0" xfId="0" applyFont="1" applyFill="1"/>
    <xf numFmtId="0" fontId="0" fillId="0" borderId="0" xfId="0" applyFont="1" applyFill="1"/>
    <xf numFmtId="0" fontId="14" fillId="0" borderId="0" xfId="0" applyFont="1" applyFill="1" applyAlignment="1">
      <alignment horizontal="center"/>
    </xf>
    <xf numFmtId="0" fontId="23" fillId="0" borderId="0" xfId="0" applyFont="1" applyAlignment="1"/>
    <xf numFmtId="0" fontId="23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5" fillId="0" borderId="13" xfId="0" applyFont="1" applyBorder="1"/>
    <xf numFmtId="0" fontId="18" fillId="0" borderId="0" xfId="0" applyFont="1" applyAlignment="1">
      <alignment horizontal="right"/>
    </xf>
    <xf numFmtId="0" fontId="34" fillId="7" borderId="0" xfId="0" applyFont="1" applyFill="1" applyAlignment="1"/>
    <xf numFmtId="166" fontId="35" fillId="7" borderId="0" xfId="1" applyNumberFormat="1" applyFont="1" applyFill="1" applyBorder="1"/>
    <xf numFmtId="166" fontId="35" fillId="7" borderId="0" xfId="1" applyNumberFormat="1" applyFont="1" applyFill="1"/>
    <xf numFmtId="0" fontId="14" fillId="0" borderId="0" xfId="0" applyFont="1" applyFill="1" applyBorder="1" applyAlignment="1">
      <alignment horizontal="center"/>
    </xf>
    <xf numFmtId="10" fontId="37" fillId="0" borderId="0" xfId="15" applyFont="1"/>
    <xf numFmtId="0" fontId="38" fillId="0" borderId="0" xfId="16" applyFont="1" applyBorder="1" applyAlignment="1" applyProtection="1">
      <alignment horizontal="centerContinuous" vertical="center" wrapText="1"/>
    </xf>
    <xf numFmtId="10" fontId="39" fillId="0" borderId="0" xfId="15" applyFont="1" applyAlignment="1">
      <alignment horizontal="centerContinuous"/>
    </xf>
    <xf numFmtId="10" fontId="37" fillId="0" borderId="0" xfId="15" applyFont="1" applyAlignment="1">
      <alignment horizontal="centerContinuous"/>
    </xf>
    <xf numFmtId="10" fontId="38" fillId="0" borderId="0" xfId="15" applyFont="1" applyBorder="1" applyAlignment="1" applyProtection="1">
      <alignment horizontal="centerContinuous" vertical="center" wrapText="1"/>
    </xf>
    <xf numFmtId="172" fontId="38" fillId="0" borderId="0" xfId="15" applyNumberFormat="1" applyFont="1" applyBorder="1" applyAlignment="1" applyProtection="1">
      <alignment horizontal="centerContinuous" vertical="center" wrapText="1"/>
    </xf>
    <xf numFmtId="37" fontId="37" fillId="0" borderId="0" xfId="15" applyNumberFormat="1" applyFont="1"/>
    <xf numFmtId="165" fontId="37" fillId="0" borderId="0" xfId="15" applyNumberFormat="1" applyFont="1"/>
    <xf numFmtId="10" fontId="24" fillId="0" borderId="0" xfId="15" applyFont="1"/>
    <xf numFmtId="173" fontId="40" fillId="0" borderId="0" xfId="15" applyNumberFormat="1" applyFont="1" applyBorder="1" applyAlignment="1" applyProtection="1">
      <alignment horizontal="centerContinuous" vertical="center" wrapText="1"/>
    </xf>
    <xf numFmtId="1" fontId="37" fillId="0" borderId="0" xfId="15" applyNumberFormat="1" applyFont="1" applyAlignment="1" applyProtection="1">
      <alignment horizontal="center"/>
    </xf>
    <xf numFmtId="37" fontId="37" fillId="0" borderId="0" xfId="17" applyFont="1"/>
    <xf numFmtId="10" fontId="33" fillId="0" borderId="0" xfId="15" applyFont="1"/>
    <xf numFmtId="1" fontId="41" fillId="0" borderId="0" xfId="15" applyNumberFormat="1" applyFont="1" applyAlignment="1" applyProtection="1">
      <alignment horizontal="center"/>
    </xf>
    <xf numFmtId="37" fontId="42" fillId="0" borderId="0" xfId="18" applyFont="1" applyAlignment="1" applyProtection="1">
      <alignment horizontal="center"/>
    </xf>
    <xf numFmtId="10" fontId="24" fillId="0" borderId="0" xfId="15" applyFont="1" applyAlignment="1">
      <alignment horizontal="center"/>
    </xf>
    <xf numFmtId="10" fontId="39" fillId="0" borderId="0" xfId="15" applyFont="1" applyAlignment="1">
      <alignment horizontal="center"/>
    </xf>
    <xf numFmtId="10" fontId="39" fillId="0" borderId="0" xfId="15" applyFont="1" applyAlignment="1" applyProtection="1">
      <alignment horizontal="center"/>
    </xf>
    <xf numFmtId="10" fontId="43" fillId="0" borderId="0" xfId="15" applyFont="1" applyAlignment="1" applyProtection="1">
      <alignment horizontal="center"/>
    </xf>
    <xf numFmtId="10" fontId="24" fillId="0" borderId="0" xfId="15" applyFont="1" applyAlignment="1" applyProtection="1">
      <alignment horizontal="left"/>
    </xf>
    <xf numFmtId="5" fontId="24" fillId="0" borderId="0" xfId="19" applyNumberFormat="1" applyFont="1" applyAlignment="1" applyProtection="1"/>
    <xf numFmtId="174" fontId="24" fillId="0" borderId="0" xfId="15" applyNumberFormat="1" applyFont="1" applyAlignment="1" applyProtection="1"/>
    <xf numFmtId="10" fontId="24" fillId="0" borderId="0" xfId="15" applyFont="1" applyFill="1" applyAlignment="1" applyProtection="1"/>
    <xf numFmtId="10" fontId="24" fillId="0" borderId="0" xfId="15" applyNumberFormat="1" applyFont="1" applyAlignment="1" applyProtection="1"/>
    <xf numFmtId="5" fontId="24" fillId="0" borderId="0" xfId="15" applyNumberFormat="1" applyFont="1" applyAlignment="1" applyProtection="1"/>
    <xf numFmtId="10" fontId="24" fillId="0" borderId="0" xfId="15" applyFont="1" applyAlignment="1" applyProtection="1"/>
    <xf numFmtId="10" fontId="44" fillId="0" borderId="0" xfId="15" applyNumberFormat="1" applyFont="1" applyFill="1" applyAlignment="1" applyProtection="1"/>
    <xf numFmtId="10" fontId="24" fillId="0" borderId="0" xfId="15" applyFont="1" applyBorder="1" applyAlignment="1" applyProtection="1"/>
    <xf numFmtId="10" fontId="39" fillId="0" borderId="0" xfId="15" applyFont="1"/>
    <xf numFmtId="5" fontId="24" fillId="0" borderId="0" xfId="15" applyNumberFormat="1" applyFont="1" applyAlignment="1"/>
    <xf numFmtId="10" fontId="24" fillId="0" borderId="0" xfId="15" applyNumberFormat="1" applyFont="1" applyAlignment="1"/>
    <xf numFmtId="10" fontId="45" fillId="0" borderId="0" xfId="15" applyFont="1" applyBorder="1"/>
    <xf numFmtId="10" fontId="37" fillId="0" borderId="0" xfId="15" applyFont="1" applyBorder="1"/>
    <xf numFmtId="37" fontId="37" fillId="0" borderId="0" xfId="15" applyNumberFormat="1" applyFont="1" applyBorder="1"/>
    <xf numFmtId="175" fontId="45" fillId="0" borderId="0" xfId="15" applyNumberFormat="1" applyFont="1" applyBorder="1"/>
    <xf numFmtId="5" fontId="24" fillId="0" borderId="0" xfId="15" applyNumberFormat="1" applyFont="1" applyFill="1" applyAlignment="1"/>
    <xf numFmtId="10" fontId="24" fillId="0" borderId="0" xfId="15" applyNumberFormat="1" applyFont="1" applyFill="1" applyAlignment="1" applyProtection="1"/>
    <xf numFmtId="10" fontId="24" fillId="0" borderId="0" xfId="17" applyNumberFormat="1" applyFont="1" applyFill="1" applyAlignment="1" applyProtection="1"/>
    <xf numFmtId="10" fontId="24" fillId="0" borderId="0" xfId="15" applyFont="1" applyFill="1" applyBorder="1" applyAlignment="1" applyProtection="1"/>
    <xf numFmtId="174" fontId="37" fillId="0" borderId="0" xfId="20" applyNumberFormat="1" applyFont="1"/>
    <xf numFmtId="10" fontId="39" fillId="0" borderId="0" xfId="15" applyFont="1" applyAlignment="1" applyProtection="1">
      <alignment horizontal="left"/>
    </xf>
    <xf numFmtId="5" fontId="46" fillId="0" borderId="0" xfId="15" applyNumberFormat="1" applyFont="1" applyFill="1" applyBorder="1" applyAlignment="1" applyProtection="1"/>
    <xf numFmtId="10" fontId="46" fillId="0" borderId="0" xfId="15" applyNumberFormat="1" applyFont="1" applyFill="1" applyAlignment="1" applyProtection="1"/>
    <xf numFmtId="10" fontId="24" fillId="0" borderId="0" xfId="15" applyNumberFormat="1" applyFont="1" applyFill="1" applyBorder="1" applyAlignment="1" applyProtection="1"/>
    <xf numFmtId="10" fontId="46" fillId="0" borderId="0" xfId="15" applyNumberFormat="1" applyFont="1" applyAlignment="1" applyProtection="1"/>
    <xf numFmtId="176" fontId="47" fillId="0" borderId="0" xfId="15" applyNumberFormat="1" applyFont="1" applyBorder="1" applyAlignment="1">
      <alignment horizontal="center"/>
    </xf>
    <xf numFmtId="37" fontId="24" fillId="0" borderId="0" xfId="15" applyNumberFormat="1" applyFont="1" applyBorder="1" applyAlignment="1">
      <alignment horizontal="center"/>
    </xf>
    <xf numFmtId="10" fontId="47" fillId="0" borderId="0" xfId="15" applyFont="1" applyBorder="1" applyAlignment="1" applyProtection="1"/>
    <xf numFmtId="171" fontId="24" fillId="0" borderId="0" xfId="15" applyNumberFormat="1" applyFont="1" applyBorder="1" applyAlignment="1" applyProtection="1"/>
    <xf numFmtId="10" fontId="47" fillId="0" borderId="0" xfId="15" applyNumberFormat="1" applyFont="1" applyFill="1" applyBorder="1" applyAlignment="1" applyProtection="1"/>
    <xf numFmtId="5" fontId="48" fillId="0" borderId="0" xfId="15" applyNumberFormat="1" applyFont="1" applyBorder="1" applyAlignment="1" applyProtection="1"/>
    <xf numFmtId="10" fontId="48" fillId="0" borderId="0" xfId="15" applyNumberFormat="1" applyFont="1" applyFill="1" applyBorder="1" applyAlignment="1" applyProtection="1"/>
    <xf numFmtId="177" fontId="24" fillId="0" borderId="0" xfId="19" applyNumberFormat="1" applyFont="1" applyBorder="1" applyAlignment="1"/>
    <xf numFmtId="10" fontId="48" fillId="0" borderId="0" xfId="15" applyNumberFormat="1" applyFont="1" applyBorder="1" applyAlignment="1" applyProtection="1"/>
    <xf numFmtId="10" fontId="24" fillId="0" borderId="0" xfId="15" applyFont="1" applyBorder="1"/>
    <xf numFmtId="10" fontId="24" fillId="0" borderId="0" xfId="15" applyNumberFormat="1" applyFont="1" applyBorder="1" applyAlignment="1" applyProtection="1"/>
    <xf numFmtId="10" fontId="48" fillId="0" borderId="0" xfId="15" applyFont="1" applyBorder="1" applyAlignment="1"/>
    <xf numFmtId="10" fontId="49" fillId="0" borderId="0" xfId="15" applyFont="1" applyAlignment="1" applyProtection="1">
      <alignment horizontal="left"/>
    </xf>
    <xf numFmtId="38" fontId="24" fillId="0" borderId="0" xfId="15" applyNumberFormat="1" applyFont="1"/>
    <xf numFmtId="10" fontId="51" fillId="0" borderId="0" xfId="15" applyFont="1"/>
    <xf numFmtId="1" fontId="37" fillId="0" borderId="0" xfId="15" applyNumberFormat="1" applyFont="1" applyProtection="1"/>
    <xf numFmtId="5" fontId="24" fillId="0" borderId="0" xfId="15" applyNumberFormat="1" applyFont="1"/>
    <xf numFmtId="5" fontId="37" fillId="0" borderId="0" xfId="15" applyNumberFormat="1" applyFont="1" applyProtection="1"/>
    <xf numFmtId="171" fontId="37" fillId="0" borderId="0" xfId="15" applyNumberFormat="1" applyFont="1" applyProtection="1"/>
    <xf numFmtId="10" fontId="37" fillId="0" borderId="0" xfId="15" applyNumberFormat="1" applyFont="1" applyProtection="1"/>
    <xf numFmtId="12" fontId="0" fillId="0" borderId="0" xfId="0" applyNumberFormat="1" applyFont="1" applyFill="1" applyBorder="1"/>
    <xf numFmtId="5" fontId="53" fillId="0" borderId="0" xfId="0" applyNumberFormat="1" applyFont="1"/>
    <xf numFmtId="0" fontId="53" fillId="0" borderId="0" xfId="0" applyFont="1" applyAlignment="1">
      <alignment horizontal="right"/>
    </xf>
    <xf numFmtId="0" fontId="54" fillId="0" borderId="0" xfId="0" applyFont="1"/>
    <xf numFmtId="0" fontId="12" fillId="0" borderId="0" xfId="0" applyFont="1"/>
    <xf numFmtId="5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0" fontId="3" fillId="0" borderId="0" xfId="0" applyFont="1" applyAlignment="1"/>
    <xf numFmtId="0" fontId="55" fillId="5" borderId="33" xfId="0" applyFont="1" applyFill="1" applyBorder="1" applyAlignment="1">
      <alignment horizontal="left" vertical="center"/>
    </xf>
    <xf numFmtId="0" fontId="56" fillId="5" borderId="34" xfId="0" applyFont="1" applyFill="1" applyBorder="1"/>
    <xf numFmtId="0" fontId="0" fillId="5" borderId="34" xfId="0" applyFill="1" applyBorder="1"/>
    <xf numFmtId="0" fontId="0" fillId="5" borderId="35" xfId="0" applyFill="1" applyBorder="1"/>
    <xf numFmtId="0" fontId="2" fillId="0" borderId="0" xfId="0" applyFont="1" applyFill="1"/>
    <xf numFmtId="14" fontId="0" fillId="0" borderId="0" xfId="0" applyNumberFormat="1" applyFill="1"/>
    <xf numFmtId="14" fontId="19" fillId="0" borderId="0" xfId="0" applyNumberFormat="1" applyFont="1" applyFill="1"/>
    <xf numFmtId="0" fontId="0" fillId="2" borderId="0" xfId="0" applyFill="1"/>
    <xf numFmtId="5" fontId="0" fillId="0" borderId="0" xfId="0" applyNumberFormat="1" applyFill="1" applyBorder="1"/>
    <xf numFmtId="37" fontId="18" fillId="0" borderId="0" xfId="1" applyNumberFormat="1" applyFon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1" applyNumberFormat="1" applyFont="1" applyFill="1" applyBorder="1"/>
    <xf numFmtId="37" fontId="3" fillId="0" borderId="0" xfId="0" applyNumberFormat="1" applyFont="1" applyFill="1" applyBorder="1"/>
    <xf numFmtId="37" fontId="18" fillId="0" borderId="0" xfId="0" applyNumberFormat="1" applyFont="1" applyFill="1" applyBorder="1"/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3" fillId="0" borderId="0" xfId="1" applyNumberFormat="1" applyFont="1" applyFill="1"/>
    <xf numFmtId="37" fontId="3" fillId="0" borderId="0" xfId="0" applyNumberFormat="1" applyFont="1" applyFill="1"/>
    <xf numFmtId="17" fontId="2" fillId="0" borderId="0" xfId="0" applyNumberFormat="1" applyFont="1" applyFill="1" applyAlignment="1">
      <alignment horizontal="center"/>
    </xf>
    <xf numFmtId="38" fontId="18" fillId="0" borderId="37" xfId="1" applyNumberFormat="1" applyFont="1" applyBorder="1" applyAlignment="1">
      <alignment horizontal="center"/>
    </xf>
    <xf numFmtId="38" fontId="18" fillId="0" borderId="0" xfId="1" applyNumberFormat="1" applyFont="1" applyBorder="1" applyAlignment="1">
      <alignment horizontal="center"/>
    </xf>
    <xf numFmtId="164" fontId="0" fillId="0" borderId="0" xfId="0" applyNumberFormat="1" applyFont="1" applyBorder="1"/>
    <xf numFmtId="164" fontId="0" fillId="0" borderId="0" xfId="1" applyNumberFormat="1" applyFont="1" applyBorder="1"/>
    <xf numFmtId="0" fontId="0" fillId="0" borderId="0" xfId="0" applyBorder="1"/>
    <xf numFmtId="0" fontId="2" fillId="0" borderId="0" xfId="0" applyFont="1" applyFill="1" applyAlignment="1">
      <alignment horizontal="center"/>
    </xf>
    <xf numFmtId="166" fontId="15" fillId="0" borderId="0" xfId="1" applyNumberFormat="1" applyFont="1" applyFill="1" applyBorder="1"/>
    <xf numFmtId="9" fontId="0" fillId="0" borderId="0" xfId="9" applyFont="1" applyFill="1" applyBorder="1"/>
    <xf numFmtId="9" fontId="1" fillId="0" borderId="0" xfId="9" applyFont="1" applyFill="1" applyBorder="1"/>
    <xf numFmtId="0" fontId="11" fillId="0" borderId="0" xfId="0" applyFont="1" applyFill="1" applyAlignment="1">
      <alignment horizontal="center"/>
    </xf>
    <xf numFmtId="37" fontId="11" fillId="0" borderId="1" xfId="0" applyNumberFormat="1" applyFont="1" applyFill="1" applyBorder="1"/>
    <xf numFmtId="37" fontId="11" fillId="0" borderId="0" xfId="0" applyNumberFormat="1" applyFont="1" applyFill="1"/>
    <xf numFmtId="5" fontId="11" fillId="0" borderId="2" xfId="0" applyNumberFormat="1" applyFont="1" applyFill="1" applyBorder="1"/>
    <xf numFmtId="37" fontId="0" fillId="0" borderId="35" xfId="1" applyNumberFormat="1" applyFont="1" applyFill="1" applyBorder="1"/>
    <xf numFmtId="37" fontId="0" fillId="0" borderId="33" xfId="1" applyNumberFormat="1" applyFont="1" applyFill="1" applyBorder="1"/>
    <xf numFmtId="37" fontId="0" fillId="0" borderId="34" xfId="1" applyNumberFormat="1" applyFont="1" applyFill="1" applyBorder="1"/>
    <xf numFmtId="44" fontId="0" fillId="5" borderId="34" xfId="10" applyFont="1" applyFill="1" applyBorder="1"/>
    <xf numFmtId="44" fontId="0" fillId="2" borderId="0" xfId="10" applyFont="1" applyFill="1"/>
    <xf numFmtId="9" fontId="0" fillId="0" borderId="0" xfId="0" applyNumberFormat="1"/>
    <xf numFmtId="37" fontId="0" fillId="0" borderId="0" xfId="0" applyNumberFormat="1" applyBorder="1"/>
    <xf numFmtId="0" fontId="0" fillId="0" borderId="0" xfId="0" applyFill="1" applyBorder="1"/>
    <xf numFmtId="5" fontId="23" fillId="0" borderId="6" xfId="0" applyNumberFormat="1" applyFont="1" applyFill="1" applyBorder="1"/>
    <xf numFmtId="37" fontId="32" fillId="0" borderId="0" xfId="1" applyNumberFormat="1" applyFont="1" applyFill="1" applyBorder="1"/>
    <xf numFmtId="44" fontId="0" fillId="0" borderId="0" xfId="0" applyNumberFormat="1"/>
    <xf numFmtId="37" fontId="0" fillId="8" borderId="18" xfId="1" applyNumberFormat="1" applyFont="1" applyFill="1" applyBorder="1"/>
    <xf numFmtId="37" fontId="0" fillId="8" borderId="36" xfId="1" applyNumberFormat="1" applyFont="1" applyFill="1" applyBorder="1"/>
    <xf numFmtId="37" fontId="0" fillId="8" borderId="39" xfId="1" applyNumberFormat="1" applyFont="1" applyFill="1" applyBorder="1"/>
    <xf numFmtId="37" fontId="0" fillId="8" borderId="1" xfId="1" applyNumberFormat="1" applyFont="1" applyFill="1" applyBorder="1"/>
    <xf numFmtId="37" fontId="0" fillId="8" borderId="0" xfId="1" applyNumberFormat="1" applyFont="1" applyFill="1" applyBorder="1"/>
    <xf numFmtId="37" fontId="0" fillId="8" borderId="41" xfId="1" applyNumberFormat="1" applyFont="1" applyFill="1" applyBorder="1"/>
    <xf numFmtId="37" fontId="0" fillId="8" borderId="38" xfId="1" applyNumberFormat="1" applyFont="1" applyFill="1" applyBorder="1"/>
    <xf numFmtId="37" fontId="2" fillId="8" borderId="19" xfId="1" applyNumberFormat="1" applyFont="1" applyFill="1" applyBorder="1"/>
    <xf numFmtId="37" fontId="2" fillId="8" borderId="37" xfId="1" applyNumberFormat="1" applyFont="1" applyFill="1" applyBorder="1"/>
    <xf numFmtId="37" fontId="0" fillId="8" borderId="40" xfId="1" applyNumberFormat="1" applyFont="1" applyFill="1" applyBorder="1"/>
    <xf numFmtId="37" fontId="2" fillId="8" borderId="40" xfId="1" applyNumberFormat="1" applyFont="1" applyFill="1" applyBorder="1"/>
    <xf numFmtId="37" fontId="0" fillId="8" borderId="42" xfId="1" applyNumberFormat="1" applyFont="1" applyFill="1" applyBorder="1"/>
    <xf numFmtId="37" fontId="0" fillId="8" borderId="43" xfId="0" applyNumberFormat="1" applyFill="1" applyBorder="1"/>
    <xf numFmtId="37" fontId="0" fillId="8" borderId="18" xfId="0" applyNumberFormat="1" applyFill="1" applyBorder="1"/>
    <xf numFmtId="37" fontId="0" fillId="8" borderId="38" xfId="0" applyNumberFormat="1" applyFill="1" applyBorder="1"/>
    <xf numFmtId="37" fontId="0" fillId="8" borderId="22" xfId="1" applyNumberFormat="1" applyFont="1" applyFill="1" applyBorder="1"/>
    <xf numFmtId="37" fontId="0" fillId="8" borderId="44" xfId="1" applyNumberFormat="1" applyFont="1" applyFill="1" applyBorder="1"/>
    <xf numFmtId="37" fontId="1" fillId="8" borderId="23" xfId="1" applyNumberFormat="1" applyFont="1" applyFill="1" applyBorder="1"/>
    <xf numFmtId="37" fontId="0" fillId="8" borderId="45" xfId="1" applyNumberFormat="1" applyFont="1" applyFill="1" applyBorder="1"/>
    <xf numFmtId="37" fontId="1" fillId="8" borderId="19" xfId="1" applyNumberFormat="1" applyFont="1" applyFill="1" applyBorder="1"/>
    <xf numFmtId="37" fontId="2" fillId="8" borderId="43" xfId="1" applyNumberFormat="1" applyFont="1" applyFill="1" applyBorder="1"/>
    <xf numFmtId="37" fontId="0" fillId="8" borderId="36" xfId="0" applyNumberFormat="1" applyFill="1" applyBorder="1"/>
    <xf numFmtId="37" fontId="0" fillId="8" borderId="0" xfId="0" applyNumberFormat="1" applyFill="1" applyBorder="1"/>
    <xf numFmtId="37" fontId="1" fillId="8" borderId="37" xfId="1" applyNumberFormat="1" applyFont="1" applyFill="1" applyBorder="1"/>
    <xf numFmtId="37" fontId="0" fillId="8" borderId="6" xfId="1" applyNumberFormat="1" applyFont="1" applyFill="1" applyBorder="1"/>
    <xf numFmtId="37" fontId="0" fillId="8" borderId="41" xfId="0" applyNumberFormat="1" applyFill="1" applyBorder="1"/>
    <xf numFmtId="37" fontId="0" fillId="8" borderId="42" xfId="0" applyNumberFormat="1" applyFill="1" applyBorder="1"/>
    <xf numFmtId="37" fontId="0" fillId="8" borderId="44" xfId="0" applyNumberFormat="1" applyFill="1" applyBorder="1"/>
    <xf numFmtId="37" fontId="1" fillId="8" borderId="43" xfId="1" applyNumberFormat="1" applyFont="1" applyFill="1" applyBorder="1"/>
    <xf numFmtId="7" fontId="5" fillId="8" borderId="18" xfId="1" applyNumberFormat="1" applyFont="1" applyFill="1" applyBorder="1"/>
    <xf numFmtId="7" fontId="5" fillId="8" borderId="38" xfId="1" applyNumberFormat="1" applyFont="1" applyFill="1" applyBorder="1"/>
    <xf numFmtId="44" fontId="5" fillId="8" borderId="38" xfId="1" applyNumberFormat="1" applyFont="1" applyFill="1" applyBorder="1"/>
    <xf numFmtId="5" fontId="0" fillId="8" borderId="19" xfId="0" applyNumberFormat="1" applyFont="1" applyFill="1" applyBorder="1"/>
    <xf numFmtId="7" fontId="5" fillId="8" borderId="36" xfId="1" applyNumberFormat="1" applyFont="1" applyFill="1" applyBorder="1"/>
    <xf numFmtId="7" fontId="5" fillId="8" borderId="0" xfId="1" applyNumberFormat="1" applyFont="1" applyFill="1" applyBorder="1"/>
    <xf numFmtId="44" fontId="5" fillId="8" borderId="0" xfId="1" applyNumberFormat="1" applyFont="1" applyFill="1" applyBorder="1"/>
    <xf numFmtId="5" fontId="0" fillId="8" borderId="37" xfId="0" applyNumberFormat="1" applyFont="1" applyFill="1" applyBorder="1"/>
    <xf numFmtId="7" fontId="5" fillId="8" borderId="36" xfId="1" applyNumberFormat="1" applyFont="1" applyFill="1" applyBorder="1" applyAlignment="1">
      <alignment vertical="center"/>
    </xf>
    <xf numFmtId="7" fontId="5" fillId="8" borderId="0" xfId="1" applyNumberFormat="1" applyFont="1" applyFill="1" applyBorder="1" applyAlignment="1">
      <alignment vertical="center"/>
    </xf>
    <xf numFmtId="44" fontId="5" fillId="8" borderId="0" xfId="1" applyNumberFormat="1" applyFont="1" applyFill="1" applyBorder="1" applyAlignment="1">
      <alignment vertical="center"/>
    </xf>
    <xf numFmtId="5" fontId="0" fillId="8" borderId="37" xfId="0" applyNumberFormat="1" applyFont="1" applyFill="1" applyBorder="1" applyAlignment="1">
      <alignment vertical="center"/>
    </xf>
    <xf numFmtId="5" fontId="0" fillId="8" borderId="36" xfId="0" applyNumberFormat="1" applyFont="1" applyFill="1" applyBorder="1"/>
    <xf numFmtId="5" fontId="0" fillId="8" borderId="0" xfId="0" applyNumberFormat="1" applyFont="1" applyFill="1" applyBorder="1"/>
    <xf numFmtId="5" fontId="0" fillId="8" borderId="36" xfId="0" applyNumberFormat="1" applyFill="1" applyBorder="1"/>
    <xf numFmtId="5" fontId="0" fillId="8" borderId="0" xfId="0" applyNumberFormat="1" applyFill="1" applyBorder="1"/>
    <xf numFmtId="5" fontId="0" fillId="8" borderId="41" xfId="0" applyNumberFormat="1" applyFill="1" applyBorder="1"/>
    <xf numFmtId="5" fontId="0" fillId="8" borderId="42" xfId="0" applyNumberFormat="1" applyFill="1" applyBorder="1"/>
    <xf numFmtId="5" fontId="0" fillId="8" borderId="43" xfId="0" applyNumberFormat="1" applyFont="1" applyFill="1" applyBorder="1"/>
    <xf numFmtId="5" fontId="31" fillId="8" borderId="37" xfId="0" applyNumberFormat="1" applyFont="1" applyFill="1" applyBorder="1"/>
    <xf numFmtId="164" fontId="5" fillId="8" borderId="39" xfId="1" applyNumberFormat="1" applyFont="1" applyFill="1" applyBorder="1" applyAlignment="1">
      <alignment vertical="center"/>
    </xf>
    <xf numFmtId="164" fontId="5" fillId="8" borderId="1" xfId="1" applyNumberFormat="1" applyFont="1" applyFill="1" applyBorder="1" applyAlignment="1">
      <alignment vertical="center"/>
    </xf>
    <xf numFmtId="164" fontId="23" fillId="8" borderId="1" xfId="1" applyNumberFormat="1" applyFont="1" applyFill="1" applyBorder="1" applyAlignment="1">
      <alignment vertical="center"/>
    </xf>
    <xf numFmtId="164" fontId="1" fillId="8" borderId="1" xfId="1" applyNumberFormat="1" applyFont="1" applyFill="1" applyBorder="1" applyAlignment="1">
      <alignment vertical="center"/>
    </xf>
    <xf numFmtId="164" fontId="1" fillId="8" borderId="40" xfId="1" applyNumberFormat="1" applyFont="1" applyFill="1" applyBorder="1" applyAlignment="1">
      <alignment vertical="center"/>
    </xf>
    <xf numFmtId="5" fontId="23" fillId="8" borderId="36" xfId="0" applyNumberFormat="1" applyFont="1" applyFill="1" applyBorder="1"/>
    <xf numFmtId="5" fontId="23" fillId="8" borderId="0" xfId="0" applyNumberFormat="1" applyFont="1" applyFill="1" applyBorder="1"/>
    <xf numFmtId="164" fontId="32" fillId="8" borderId="42" xfId="0" applyNumberFormat="1" applyFont="1" applyFill="1" applyBorder="1"/>
    <xf numFmtId="164" fontId="52" fillId="8" borderId="42" xfId="0" applyNumberFormat="1" applyFont="1" applyFill="1" applyBorder="1"/>
    <xf numFmtId="5" fontId="32" fillId="8" borderId="42" xfId="0" applyNumberFormat="1" applyFont="1" applyFill="1" applyBorder="1"/>
    <xf numFmtId="14" fontId="0" fillId="8" borderId="18" xfId="0" applyNumberFormat="1" applyFill="1" applyBorder="1"/>
    <xf numFmtId="44" fontId="0" fillId="8" borderId="19" xfId="10" applyFont="1" applyFill="1" applyBorder="1"/>
    <xf numFmtId="14" fontId="0" fillId="8" borderId="36" xfId="0" applyNumberFormat="1" applyFill="1" applyBorder="1"/>
    <xf numFmtId="44" fontId="0" fillId="8" borderId="37" xfId="10" applyFont="1" applyFill="1" applyBorder="1"/>
    <xf numFmtId="14" fontId="0" fillId="8" borderId="22" xfId="0" applyNumberFormat="1" applyFill="1" applyBorder="1"/>
    <xf numFmtId="44" fontId="0" fillId="8" borderId="23" xfId="10" applyFont="1" applyFill="1" applyBorder="1"/>
    <xf numFmtId="44" fontId="0" fillId="8" borderId="20" xfId="10" applyFont="1" applyFill="1" applyBorder="1"/>
    <xf numFmtId="44" fontId="0" fillId="8" borderId="21" xfId="10" applyFont="1" applyFill="1" applyBorder="1"/>
    <xf numFmtId="44" fontId="0" fillId="8" borderId="24" xfId="0" applyNumberFormat="1" applyFill="1" applyBorder="1"/>
    <xf numFmtId="164" fontId="0" fillId="8" borderId="17" xfId="1" applyNumberFormat="1" applyFont="1" applyFill="1" applyBorder="1"/>
    <xf numFmtId="0" fontId="57" fillId="5" borderId="0" xfId="14" applyFont="1" applyFill="1" applyBorder="1" applyAlignment="1">
      <alignment horizontal="center"/>
    </xf>
    <xf numFmtId="0" fontId="58" fillId="0" borderId="38" xfId="0" applyFont="1" applyBorder="1" applyAlignment="1">
      <alignment horizontal="center"/>
    </xf>
    <xf numFmtId="0" fontId="55" fillId="5" borderId="33" xfId="0" applyFont="1" applyFill="1" applyBorder="1" applyAlignment="1">
      <alignment horizontal="center" vertical="center"/>
    </xf>
    <xf numFmtId="0" fontId="55" fillId="5" borderId="34" xfId="0" applyFont="1" applyFill="1" applyBorder="1" applyAlignment="1">
      <alignment horizontal="center" vertical="center"/>
    </xf>
    <xf numFmtId="0" fontId="55" fillId="5" borderId="35" xfId="0" applyFont="1" applyFill="1" applyBorder="1" applyAlignment="1">
      <alignment horizontal="center" vertical="center"/>
    </xf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FFFF"/>
      <color rgb="FFFFCCCC"/>
      <color rgb="FFCCECFF"/>
      <color rgb="FF000000"/>
      <color rgb="FFCCFFFF"/>
      <color rgb="FFCCFF33"/>
      <color rgb="FFFF0066"/>
      <color rgb="FFFFCC00"/>
      <color rgb="FFFF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14021</xdr:colOff>
      <xdr:row>70</xdr:row>
      <xdr:rowOff>171451</xdr:rowOff>
    </xdr:from>
    <xdr:to>
      <xdr:col>9</xdr:col>
      <xdr:colOff>590550</xdr:colOff>
      <xdr:row>101</xdr:row>
      <xdr:rowOff>119301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1946" y="131445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85726</xdr:colOff>
      <xdr:row>71</xdr:row>
      <xdr:rowOff>104775</xdr:rowOff>
    </xdr:from>
    <xdr:to>
      <xdr:col>18</xdr:col>
      <xdr:colOff>286206</xdr:colOff>
      <xdr:row>102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7551" y="13268325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523168</xdr:colOff>
      <xdr:row>71</xdr:row>
      <xdr:rowOff>8602</xdr:rowOff>
    </xdr:from>
    <xdr:to>
      <xdr:col>26</xdr:col>
      <xdr:colOff>409538</xdr:colOff>
      <xdr:row>102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2693" y="131721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107</xdr:row>
      <xdr:rowOff>0</xdr:rowOff>
    </xdr:from>
    <xdr:to>
      <xdr:col>18</xdr:col>
      <xdr:colOff>380999</xdr:colOff>
      <xdr:row>145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15225" y="20021550"/>
          <a:ext cx="4648199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6.bin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app.leg.wa.gov/WAC/default.aspx?cite=173-441-03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ColWidth="9.140625" defaultRowHeight="12"/>
  <cols>
    <col min="1" max="16384" width="9.140625" style="135"/>
  </cols>
  <sheetData>
    <row r="1" spans="1:17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4"/>
    </row>
    <row r="2" spans="1:17">
      <c r="A2" s="136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>
      <c r="A3" s="136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8"/>
    </row>
    <row r="4" spans="1:17">
      <c r="A4" s="136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8"/>
    </row>
    <row r="5" spans="1:17">
      <c r="A5" s="136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8"/>
    </row>
    <row r="6" spans="1:17">
      <c r="A6" s="136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8"/>
    </row>
    <row r="7" spans="1:17">
      <c r="A7" s="13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8"/>
    </row>
    <row r="8" spans="1:17">
      <c r="A8" s="136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8"/>
    </row>
    <row r="9" spans="1:17">
      <c r="A9" s="136"/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8"/>
    </row>
    <row r="10" spans="1:17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8"/>
    </row>
    <row r="11" spans="1:17">
      <c r="A11" s="13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8"/>
    </row>
    <row r="12" spans="1:17">
      <c r="A12" s="136"/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8"/>
    </row>
    <row r="13" spans="1:17" ht="23.25">
      <c r="A13" s="136"/>
      <c r="B13" s="137"/>
      <c r="C13" s="139" t="s">
        <v>83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8"/>
    </row>
    <row r="14" spans="1:17">
      <c r="A14" s="136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8"/>
    </row>
    <row r="15" spans="1:17">
      <c r="A15" s="13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8"/>
    </row>
    <row r="16" spans="1:17" ht="23.25">
      <c r="A16" s="136"/>
      <c r="B16" s="137"/>
      <c r="C16" s="353" t="s">
        <v>171</v>
      </c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137"/>
      <c r="O16" s="137"/>
      <c r="P16" s="137"/>
      <c r="Q16" s="138"/>
    </row>
    <row r="17" spans="1:17">
      <c r="A17" s="136"/>
      <c r="B17" s="137"/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8"/>
    </row>
    <row r="18" spans="1:17">
      <c r="A18" s="136"/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8"/>
    </row>
    <row r="19" spans="1:17">
      <c r="A19" s="136"/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8"/>
    </row>
    <row r="20" spans="1:17">
      <c r="A20" s="136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8"/>
    </row>
    <row r="21" spans="1:17">
      <c r="A21" s="136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8"/>
    </row>
    <row r="22" spans="1:17">
      <c r="A22" s="136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8"/>
    </row>
    <row r="23" spans="1:17">
      <c r="A23" s="136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8"/>
    </row>
    <row r="24" spans="1:17">
      <c r="A24" s="136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8"/>
    </row>
    <row r="25" spans="1:17">
      <c r="A25" s="136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8"/>
    </row>
    <row r="26" spans="1:17">
      <c r="A26" s="136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8"/>
    </row>
    <row r="27" spans="1:17" ht="12.75" thickBot="1">
      <c r="A27" s="140"/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2"/>
    </row>
  </sheetData>
  <mergeCells count="1">
    <mergeCell ref="C16:M16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B52" sqref="B52"/>
    </sheetView>
  </sheetViews>
  <sheetFormatPr defaultColWidth="9.85546875" defaultRowHeight="12.75"/>
  <cols>
    <col min="1" max="1" width="3.28515625" style="165" customWidth="1"/>
    <col min="2" max="2" width="32" style="165" customWidth="1"/>
    <col min="3" max="3" width="15.5703125" style="165" customWidth="1"/>
    <col min="4" max="4" width="11.5703125" style="165" customWidth="1"/>
    <col min="5" max="5" width="11.28515625" style="165" customWidth="1"/>
    <col min="6" max="6" width="11.5703125" style="165" customWidth="1"/>
    <col min="7" max="7" width="9.85546875" style="165" customWidth="1"/>
    <col min="8" max="8" width="11.85546875" style="165" customWidth="1"/>
    <col min="9" max="9" width="15.140625" style="165" customWidth="1"/>
    <col min="10" max="10" width="7.28515625" style="165" customWidth="1"/>
    <col min="11" max="11" width="7.7109375" style="165" customWidth="1"/>
    <col min="12" max="12" width="7.42578125" style="165" customWidth="1"/>
    <col min="13" max="16384" width="9.85546875" style="165"/>
  </cols>
  <sheetData>
    <row r="1" spans="1:12" ht="15.75">
      <c r="B1" s="166" t="s">
        <v>117</v>
      </c>
      <c r="C1" s="166"/>
      <c r="D1" s="166"/>
      <c r="E1" s="166"/>
      <c r="F1" s="166"/>
    </row>
    <row r="2" spans="1:12">
      <c r="A2" s="167"/>
      <c r="B2" s="168"/>
      <c r="C2" s="168"/>
      <c r="D2" s="168"/>
      <c r="E2" s="168"/>
      <c r="F2" s="168"/>
    </row>
    <row r="3" spans="1:12" ht="15.75">
      <c r="B3" s="169" t="s">
        <v>118</v>
      </c>
      <c r="C3" s="169"/>
      <c r="D3" s="169"/>
      <c r="E3" s="169"/>
      <c r="F3" s="169"/>
    </row>
    <row r="4" spans="1:12" ht="15.75">
      <c r="B4" s="170" t="s">
        <v>119</v>
      </c>
      <c r="C4" s="170"/>
      <c r="D4" s="170"/>
      <c r="E4" s="170"/>
      <c r="F4" s="170"/>
      <c r="H4" s="171"/>
      <c r="L4" s="172"/>
    </row>
    <row r="5" spans="1:12">
      <c r="A5" s="173"/>
      <c r="B5" s="174" t="s">
        <v>120</v>
      </c>
      <c r="C5" s="174"/>
      <c r="D5" s="174"/>
      <c r="E5" s="174"/>
      <c r="F5" s="174"/>
      <c r="H5" s="171"/>
      <c r="L5" s="172"/>
    </row>
    <row r="6" spans="1:12">
      <c r="A6" s="175"/>
      <c r="C6" s="176"/>
      <c r="F6" s="177"/>
      <c r="H6" s="171"/>
      <c r="L6" s="172"/>
    </row>
    <row r="7" spans="1:12">
      <c r="A7" s="175"/>
      <c r="B7" s="173"/>
      <c r="C7" s="173"/>
      <c r="D7" s="173"/>
      <c r="E7" s="173"/>
      <c r="F7" s="173"/>
      <c r="H7" s="171"/>
      <c r="L7" s="172"/>
    </row>
    <row r="8" spans="1:12">
      <c r="A8" s="178">
        <v>1</v>
      </c>
      <c r="B8" s="179" t="s">
        <v>121</v>
      </c>
      <c r="C8" s="179" t="s">
        <v>122</v>
      </c>
      <c r="D8" s="179" t="s">
        <v>123</v>
      </c>
      <c r="E8" s="179" t="s">
        <v>124</v>
      </c>
      <c r="F8" s="179" t="s">
        <v>125</v>
      </c>
      <c r="H8" s="171"/>
      <c r="L8" s="172"/>
    </row>
    <row r="9" spans="1:12">
      <c r="A9" s="178">
        <f>+A8+1</f>
        <v>2</v>
      </c>
      <c r="B9" s="173"/>
      <c r="C9" s="173"/>
      <c r="D9" s="173"/>
      <c r="E9" s="173"/>
      <c r="F9" s="173"/>
      <c r="H9" s="171"/>
      <c r="L9" s="172"/>
    </row>
    <row r="10" spans="1:12">
      <c r="A10" s="178">
        <f t="shared" ref="A10:A17" si="0">+A9+1</f>
        <v>3</v>
      </c>
      <c r="B10" s="180" t="s">
        <v>126</v>
      </c>
      <c r="C10" s="181"/>
      <c r="D10" s="181"/>
      <c r="E10" s="181"/>
      <c r="F10" s="181" t="s">
        <v>127</v>
      </c>
      <c r="H10" s="171"/>
      <c r="L10" s="172"/>
    </row>
    <row r="11" spans="1:12">
      <c r="A11" s="178">
        <f t="shared" si="0"/>
        <v>4</v>
      </c>
      <c r="B11" s="181"/>
      <c r="C11" s="182"/>
      <c r="D11" s="181"/>
      <c r="E11" s="181"/>
      <c r="F11" s="182" t="s">
        <v>128</v>
      </c>
      <c r="H11" s="171"/>
      <c r="L11" s="172"/>
    </row>
    <row r="12" spans="1:12">
      <c r="A12" s="178">
        <f t="shared" si="0"/>
        <v>5</v>
      </c>
      <c r="B12" s="183" t="s">
        <v>74</v>
      </c>
      <c r="C12" s="183" t="s">
        <v>129</v>
      </c>
      <c r="D12" s="183" t="s">
        <v>130</v>
      </c>
      <c r="E12" s="183" t="s">
        <v>131</v>
      </c>
      <c r="F12" s="183" t="s">
        <v>132</v>
      </c>
      <c r="H12" s="171"/>
      <c r="L12" s="172"/>
    </row>
    <row r="13" spans="1:12">
      <c r="A13" s="178">
        <f t="shared" si="0"/>
        <v>6</v>
      </c>
      <c r="B13" s="184"/>
      <c r="C13" s="184"/>
      <c r="D13" s="184"/>
      <c r="E13" s="184"/>
      <c r="F13" s="184"/>
      <c r="H13" s="171"/>
      <c r="L13" s="172"/>
    </row>
    <row r="14" spans="1:12">
      <c r="A14" s="178">
        <f t="shared" si="0"/>
        <v>7</v>
      </c>
      <c r="B14" s="184" t="s">
        <v>133</v>
      </c>
      <c r="C14" s="185">
        <v>97854167</v>
      </c>
      <c r="D14" s="186">
        <f>ROUND(C14/$C$30,4)</f>
        <v>1.03E-2</v>
      </c>
      <c r="E14" s="187">
        <v>3.3099999999999997E-2</v>
      </c>
      <c r="F14" s="188">
        <f>ROUND(D14*E14,4)</f>
        <v>2.9999999999999997E-4</v>
      </c>
      <c r="L14" s="171"/>
    </row>
    <row r="15" spans="1:12">
      <c r="A15" s="178">
        <f t="shared" si="0"/>
        <v>8</v>
      </c>
      <c r="B15" s="184"/>
      <c r="C15" s="189"/>
      <c r="D15" s="188"/>
      <c r="E15" s="190"/>
      <c r="F15" s="188"/>
      <c r="L15" s="171"/>
    </row>
    <row r="16" spans="1:12">
      <c r="A16" s="178">
        <f t="shared" si="0"/>
        <v>9</v>
      </c>
      <c r="B16" s="184" t="s">
        <v>134</v>
      </c>
      <c r="C16" s="189">
        <v>4785750642</v>
      </c>
      <c r="D16" s="191">
        <f>ROUND(C16/$C$30,4)</f>
        <v>0.50290000000000001</v>
      </c>
      <c r="E16" s="192">
        <v>5.0700000000000002E-2</v>
      </c>
      <c r="F16" s="188">
        <f>ROUND(D16*E16,4)</f>
        <v>2.5499999999999998E-2</v>
      </c>
      <c r="L16" s="171"/>
    </row>
    <row r="17" spans="1:12">
      <c r="A17" s="178">
        <f t="shared" si="0"/>
        <v>10</v>
      </c>
      <c r="B17" s="193"/>
      <c r="C17" s="194"/>
      <c r="D17" s="188"/>
      <c r="E17" s="192"/>
      <c r="F17" s="195"/>
      <c r="H17" s="196"/>
      <c r="I17" s="197"/>
      <c r="J17" s="197"/>
      <c r="K17" s="197"/>
      <c r="L17" s="198"/>
    </row>
    <row r="18" spans="1:12">
      <c r="A18" s="178">
        <v>11</v>
      </c>
      <c r="B18" s="173" t="s">
        <v>135</v>
      </c>
      <c r="C18" s="194"/>
      <c r="D18" s="188">
        <f>ROUND((C14+C16)/C30,4)</f>
        <v>0.51319999999999999</v>
      </c>
      <c r="E18" s="192">
        <v>5.04E-2</v>
      </c>
      <c r="F18" s="195">
        <f>F16+F14</f>
        <v>2.58E-2</v>
      </c>
      <c r="H18" s="199"/>
      <c r="I18" s="197"/>
      <c r="J18" s="197"/>
      <c r="K18" s="197"/>
      <c r="L18" s="198"/>
    </row>
    <row r="19" spans="1:12">
      <c r="A19" s="178">
        <v>12</v>
      </c>
      <c r="B19" s="193"/>
      <c r="C19" s="194"/>
      <c r="D19" s="188"/>
      <c r="E19" s="192"/>
      <c r="F19" s="195"/>
      <c r="H19" s="196"/>
      <c r="I19" s="197"/>
      <c r="J19" s="197"/>
      <c r="K19" s="197"/>
      <c r="L19" s="198"/>
    </row>
    <row r="20" spans="1:12">
      <c r="A20" s="178">
        <v>13</v>
      </c>
      <c r="B20" s="173" t="s">
        <v>136</v>
      </c>
      <c r="C20" s="194"/>
      <c r="D20" s="188"/>
      <c r="E20" s="192"/>
      <c r="F20" s="195">
        <v>2.0000000000000001E-4</v>
      </c>
      <c r="H20" s="196"/>
      <c r="I20" s="197"/>
      <c r="J20" s="197"/>
      <c r="K20" s="197"/>
      <c r="L20" s="198"/>
    </row>
    <row r="21" spans="1:12">
      <c r="A21" s="178">
        <v>14</v>
      </c>
      <c r="B21" s="193"/>
      <c r="C21" s="194"/>
      <c r="D21" s="188"/>
      <c r="E21" s="192"/>
      <c r="F21" s="195"/>
      <c r="H21" s="196"/>
      <c r="I21" s="197"/>
      <c r="J21" s="197"/>
      <c r="K21" s="197"/>
      <c r="L21" s="198"/>
    </row>
    <row r="22" spans="1:12">
      <c r="A22" s="178">
        <v>15</v>
      </c>
      <c r="B22" s="173" t="s">
        <v>137</v>
      </c>
      <c r="C22" s="194"/>
      <c r="D22" s="188"/>
      <c r="E22" s="192"/>
      <c r="F22" s="195">
        <v>1E-4</v>
      </c>
      <c r="H22" s="196"/>
      <c r="I22" s="197"/>
      <c r="J22" s="197"/>
      <c r="K22" s="197"/>
      <c r="L22" s="198"/>
    </row>
    <row r="23" spans="1:12">
      <c r="A23" s="178">
        <v>16</v>
      </c>
      <c r="B23" s="193"/>
      <c r="C23" s="194"/>
      <c r="D23" s="188"/>
      <c r="E23" s="192"/>
      <c r="F23" s="195"/>
      <c r="H23" s="196"/>
      <c r="I23" s="197"/>
      <c r="J23" s="197"/>
      <c r="K23" s="197"/>
      <c r="L23" s="198"/>
    </row>
    <row r="24" spans="1:12">
      <c r="A24" s="178">
        <v>17</v>
      </c>
      <c r="B24" s="173" t="s">
        <v>138</v>
      </c>
      <c r="C24" s="194"/>
      <c r="D24" s="188"/>
      <c r="E24" s="192"/>
      <c r="F24" s="195">
        <v>2.0000000000000001E-4</v>
      </c>
      <c r="H24" s="196"/>
      <c r="I24" s="197"/>
      <c r="J24" s="197"/>
      <c r="K24" s="197"/>
      <c r="L24" s="198"/>
    </row>
    <row r="25" spans="1:12">
      <c r="A25" s="178">
        <v>18</v>
      </c>
      <c r="B25" s="193"/>
      <c r="C25" s="194"/>
      <c r="D25" s="188"/>
      <c r="E25" s="192"/>
      <c r="F25" s="195"/>
      <c r="H25" s="196"/>
      <c r="I25" s="197"/>
      <c r="J25" s="197"/>
      <c r="K25" s="197"/>
      <c r="L25" s="198"/>
    </row>
    <row r="26" spans="1:12">
      <c r="A26" s="178">
        <v>19</v>
      </c>
      <c r="B26" s="193" t="s">
        <v>139</v>
      </c>
      <c r="C26" s="200">
        <f>C16+C14</f>
        <v>4883604809</v>
      </c>
      <c r="D26" s="201">
        <f>D18</f>
        <v>0.51319999999999999</v>
      </c>
      <c r="E26" s="202"/>
      <c r="F26" s="203">
        <f>SUM(F18:F25)</f>
        <v>2.6299999999999997E-2</v>
      </c>
      <c r="G26" s="204"/>
      <c r="H26" s="196"/>
      <c r="I26" s="197"/>
      <c r="J26" s="197"/>
      <c r="K26" s="197"/>
      <c r="L26" s="198"/>
    </row>
    <row r="27" spans="1:12">
      <c r="A27" s="178">
        <v>20</v>
      </c>
      <c r="B27" s="193"/>
      <c r="C27" s="194"/>
      <c r="D27" s="188"/>
      <c r="E27" s="192"/>
      <c r="F27" s="195"/>
      <c r="H27" s="196"/>
      <c r="I27" s="197"/>
      <c r="J27" s="197"/>
      <c r="K27" s="197"/>
      <c r="L27" s="198"/>
    </row>
    <row r="28" spans="1:12">
      <c r="A28" s="178">
        <v>21</v>
      </c>
      <c r="B28" s="205" t="s">
        <v>140</v>
      </c>
      <c r="C28" s="206">
        <v>4632159583</v>
      </c>
      <c r="D28" s="207">
        <f>ROUND(C28/$C$30,4)</f>
        <v>0.48680000000000001</v>
      </c>
      <c r="E28" s="208">
        <v>9.4E-2</v>
      </c>
      <c r="F28" s="209">
        <f>ROUND(D28*E28,4)</f>
        <v>4.58E-2</v>
      </c>
      <c r="H28" s="210"/>
      <c r="I28" s="208"/>
      <c r="J28" s="211"/>
      <c r="K28" s="212"/>
      <c r="L28" s="192"/>
    </row>
    <row r="29" spans="1:12">
      <c r="A29" s="178">
        <v>22</v>
      </c>
      <c r="B29" s="193"/>
      <c r="C29" s="192"/>
      <c r="D29" s="213"/>
      <c r="E29" s="214"/>
      <c r="F29" s="192"/>
      <c r="H29" s="210"/>
      <c r="I29" s="208"/>
      <c r="J29" s="211"/>
      <c r="K29" s="212"/>
      <c r="L29" s="192"/>
    </row>
    <row r="30" spans="1:12">
      <c r="A30" s="178">
        <v>23</v>
      </c>
      <c r="B30" s="205" t="s">
        <v>77</v>
      </c>
      <c r="C30" s="215">
        <f>C28+C26</f>
        <v>9515764392</v>
      </c>
      <c r="D30" s="216">
        <f>D28+D18</f>
        <v>1</v>
      </c>
      <c r="E30" s="217"/>
      <c r="F30" s="218">
        <f>F28+F26</f>
        <v>7.2099999999999997E-2</v>
      </c>
      <c r="H30" s="219"/>
      <c r="I30" s="219"/>
      <c r="J30" s="211"/>
      <c r="K30" s="192"/>
      <c r="L30" s="220"/>
    </row>
    <row r="31" spans="1:12">
      <c r="A31" s="178">
        <v>24</v>
      </c>
      <c r="B31" s="173"/>
      <c r="C31" s="219"/>
      <c r="D31" s="219"/>
      <c r="E31" s="221"/>
      <c r="F31" s="219"/>
      <c r="H31" s="173"/>
      <c r="I31" s="173"/>
      <c r="J31" s="173"/>
    </row>
    <row r="32" spans="1:12">
      <c r="A32" s="178">
        <v>25</v>
      </c>
      <c r="B32" s="173"/>
      <c r="C32" s="173"/>
      <c r="D32" s="173"/>
      <c r="E32" s="219"/>
      <c r="F32" s="173"/>
    </row>
    <row r="33" spans="1:7">
      <c r="A33" s="178">
        <v>26</v>
      </c>
      <c r="B33" s="222" t="s">
        <v>141</v>
      </c>
      <c r="C33" s="173"/>
      <c r="D33" s="173"/>
      <c r="E33" s="223"/>
      <c r="F33" s="173"/>
      <c r="G33" s="224"/>
    </row>
    <row r="34" spans="1:7">
      <c r="A34" s="225"/>
      <c r="B34" s="173"/>
      <c r="C34" s="173"/>
      <c r="D34" s="173"/>
      <c r="E34" s="173"/>
      <c r="F34" s="173"/>
    </row>
    <row r="35" spans="1:7">
      <c r="A35" s="225"/>
      <c r="B35" s="173"/>
      <c r="C35" s="189"/>
      <c r="D35" s="173"/>
      <c r="E35" s="173"/>
      <c r="F35" s="173"/>
    </row>
    <row r="36" spans="1:7">
      <c r="A36" s="225"/>
      <c r="B36" s="173"/>
      <c r="C36" s="189"/>
      <c r="D36" s="173"/>
      <c r="E36" s="173"/>
      <c r="F36" s="173"/>
    </row>
    <row r="37" spans="1:7">
      <c r="A37" s="225"/>
      <c r="B37" s="173"/>
      <c r="C37" s="189"/>
      <c r="D37" s="173"/>
      <c r="E37" s="173"/>
      <c r="F37" s="173"/>
    </row>
    <row r="38" spans="1:7">
      <c r="A38" s="225"/>
      <c r="B38" s="173"/>
      <c r="D38" s="173"/>
      <c r="E38" s="173"/>
      <c r="F38" s="173"/>
    </row>
    <row r="39" spans="1:7">
      <c r="A39" s="225"/>
      <c r="B39" s="173"/>
      <c r="C39" s="226"/>
      <c r="D39" s="173"/>
      <c r="E39" s="173"/>
      <c r="F39" s="173"/>
    </row>
    <row r="40" spans="1:7">
      <c r="A40" s="225"/>
      <c r="B40" s="173"/>
      <c r="C40" s="173"/>
      <c r="D40" s="173"/>
      <c r="E40" s="173"/>
      <c r="F40" s="173"/>
    </row>
    <row r="41" spans="1:7">
      <c r="A41" s="225"/>
      <c r="B41" s="173"/>
      <c r="C41" s="173"/>
      <c r="D41" s="173"/>
      <c r="E41" s="173"/>
      <c r="F41" s="173"/>
    </row>
    <row r="42" spans="1:7">
      <c r="B42" s="173"/>
      <c r="C42" s="173"/>
      <c r="D42" s="173"/>
      <c r="E42" s="173"/>
      <c r="F42" s="173"/>
    </row>
    <row r="43" spans="1:7">
      <c r="B43" s="173"/>
      <c r="C43" s="173"/>
      <c r="D43" s="173"/>
      <c r="E43" s="173"/>
      <c r="F43" s="173"/>
    </row>
    <row r="44" spans="1:7">
      <c r="E44" s="173"/>
    </row>
    <row r="46" spans="1:7">
      <c r="C46" s="227"/>
      <c r="D46" s="228"/>
    </row>
    <row r="47" spans="1:7">
      <c r="D47" s="228"/>
    </row>
    <row r="48" spans="1:7">
      <c r="C48" s="227"/>
      <c r="D48" s="228"/>
    </row>
    <row r="49" spans="3:4">
      <c r="C49" s="227"/>
      <c r="D49" s="228"/>
    </row>
    <row r="50" spans="3:4">
      <c r="C50" s="227"/>
      <c r="D50" s="228"/>
    </row>
    <row r="51" spans="3:4">
      <c r="C51" s="227"/>
      <c r="D51" s="228"/>
    </row>
    <row r="52" spans="3:4">
      <c r="D52" s="228"/>
    </row>
    <row r="53" spans="3:4">
      <c r="C53" s="227"/>
      <c r="D53" s="228"/>
    </row>
    <row r="54" spans="3:4">
      <c r="D54" s="229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zoomScale="85" zoomScaleNormal="85" workbookViewId="0">
      <pane ySplit="2" topLeftCell="A3" activePane="bottomLeft" state="frozen"/>
      <selection pane="bottomLeft" activeCell="E37" sqref="E37"/>
    </sheetView>
  </sheetViews>
  <sheetFormatPr defaultColWidth="9.140625" defaultRowHeight="15"/>
  <cols>
    <col min="1" max="1" width="9.140625" style="54"/>
    <col min="2" max="2" width="5.140625" style="54" customWidth="1"/>
    <col min="3" max="3" width="37" style="54" customWidth="1"/>
    <col min="4" max="4" width="6" style="54" customWidth="1"/>
    <col min="5" max="5" width="14.85546875" style="54" bestFit="1" customWidth="1"/>
    <col min="6" max="6" width="9.140625" style="54" customWidth="1"/>
    <col min="7" max="16384" width="9.140625" style="54"/>
  </cols>
  <sheetData>
    <row r="1" spans="1:5" ht="18.75">
      <c r="A1" s="233" t="s">
        <v>166</v>
      </c>
    </row>
    <row r="2" spans="1:5" ht="15.75">
      <c r="A2" s="234" t="s">
        <v>167</v>
      </c>
    </row>
    <row r="4" spans="1:5" ht="18.75">
      <c r="C4" s="143"/>
    </row>
    <row r="5" spans="1:5" ht="18.75">
      <c r="B5" s="79" t="s">
        <v>172</v>
      </c>
      <c r="C5" s="80"/>
      <c r="D5" s="81"/>
      <c r="E5" s="81"/>
    </row>
    <row r="6" spans="1:5" s="67" customFormat="1" ht="18.75">
      <c r="B6" s="65"/>
      <c r="C6" s="66"/>
    </row>
    <row r="7" spans="1:5" ht="15.75">
      <c r="B7" s="55">
        <v>7</v>
      </c>
      <c r="C7" s="57" t="s">
        <v>149</v>
      </c>
      <c r="D7" s="57"/>
      <c r="E7" s="57"/>
    </row>
    <row r="8" spans="1:5">
      <c r="B8" s="55">
        <v>8</v>
      </c>
      <c r="E8" s="131"/>
    </row>
    <row r="9" spans="1:5">
      <c r="B9" s="55">
        <v>9</v>
      </c>
      <c r="C9" s="54" t="s">
        <v>82</v>
      </c>
      <c r="E9" s="269" t="s">
        <v>162</v>
      </c>
    </row>
    <row r="10" spans="1:5">
      <c r="B10" s="55">
        <v>10</v>
      </c>
      <c r="C10" s="54" t="s">
        <v>50</v>
      </c>
      <c r="E10" s="270">
        <v>213635119.33000761</v>
      </c>
    </row>
    <row r="11" spans="1:5">
      <c r="B11" s="55">
        <v>11</v>
      </c>
      <c r="C11" s="78" t="s">
        <v>36</v>
      </c>
      <c r="D11" s="53">
        <v>0.21</v>
      </c>
      <c r="E11" s="271">
        <v>-44863375.0593016</v>
      </c>
    </row>
    <row r="12" spans="1:5">
      <c r="B12" s="55">
        <v>12</v>
      </c>
      <c r="C12" s="78" t="s">
        <v>40</v>
      </c>
      <c r="D12" s="56"/>
      <c r="E12" s="270">
        <v>-168771744.270706</v>
      </c>
    </row>
    <row r="13" spans="1:5" ht="15.75" customHeight="1">
      <c r="B13" s="55">
        <v>13</v>
      </c>
      <c r="C13" s="54" t="s">
        <v>38</v>
      </c>
      <c r="E13" s="67">
        <v>0.75322100000000003</v>
      </c>
    </row>
    <row r="14" spans="1:5" ht="15.75" thickBot="1">
      <c r="B14" s="55">
        <v>14</v>
      </c>
      <c r="C14" s="54" t="s">
        <v>39</v>
      </c>
      <c r="E14" s="272">
        <v>224066700.57088953</v>
      </c>
    </row>
    <row r="15" spans="1:5" ht="15.75" thickTop="1">
      <c r="D15" s="232" t="s">
        <v>148</v>
      </c>
      <c r="E15" s="231">
        <v>0</v>
      </c>
    </row>
    <row r="16" spans="1:5" ht="18.75">
      <c r="B16" s="79" t="s">
        <v>173</v>
      </c>
      <c r="C16" s="81"/>
      <c r="D16" s="81"/>
      <c r="E16" s="81"/>
    </row>
    <row r="17" spans="2:5" s="67" customFormat="1" ht="18.75">
      <c r="B17" s="65"/>
    </row>
    <row r="18" spans="2:5" ht="15.75">
      <c r="B18" s="55">
        <v>18</v>
      </c>
      <c r="C18" s="57" t="s">
        <v>150</v>
      </c>
      <c r="D18" s="57"/>
      <c r="E18" s="57"/>
    </row>
    <row r="19" spans="2:5">
      <c r="B19" s="55">
        <v>19</v>
      </c>
      <c r="E19" s="131"/>
    </row>
    <row r="20" spans="2:5">
      <c r="B20" s="55">
        <v>20</v>
      </c>
      <c r="C20" s="54" t="s">
        <v>82</v>
      </c>
      <c r="E20" s="269" t="s">
        <v>162</v>
      </c>
    </row>
    <row r="21" spans="2:5">
      <c r="B21" s="55">
        <v>21</v>
      </c>
      <c r="C21" s="54" t="s">
        <v>51</v>
      </c>
      <c r="E21" s="270">
        <v>-157394090.88995832</v>
      </c>
    </row>
    <row r="22" spans="2:5">
      <c r="B22" s="55">
        <v>22</v>
      </c>
      <c r="C22" s="78" t="s">
        <v>36</v>
      </c>
      <c r="D22" s="53">
        <v>0.21</v>
      </c>
      <c r="E22" s="271">
        <v>33052759.086891245</v>
      </c>
    </row>
    <row r="23" spans="2:5">
      <c r="B23" s="55">
        <v>23</v>
      </c>
      <c r="C23" s="78" t="s">
        <v>40</v>
      </c>
      <c r="D23" s="56"/>
      <c r="E23" s="270">
        <v>124341331.80306707</v>
      </c>
    </row>
    <row r="24" spans="2:5">
      <c r="B24" s="55">
        <v>24</v>
      </c>
      <c r="C24" s="54" t="s">
        <v>38</v>
      </c>
      <c r="E24" s="67">
        <v>0.75322100000000003</v>
      </c>
    </row>
    <row r="25" spans="2:5" ht="15.75" thickBot="1">
      <c r="B25" s="55">
        <v>25</v>
      </c>
      <c r="C25" s="54" t="s">
        <v>39</v>
      </c>
      <c r="E25" s="272">
        <v>-165079481.05943283</v>
      </c>
    </row>
    <row r="26" spans="2:5" ht="15.75" thickTop="1">
      <c r="D26" s="232" t="s">
        <v>148</v>
      </c>
      <c r="E26" s="231">
        <v>0</v>
      </c>
    </row>
    <row r="27" spans="2:5" ht="18.75">
      <c r="B27" s="79" t="s">
        <v>174</v>
      </c>
      <c r="C27" s="81"/>
      <c r="D27" s="81"/>
      <c r="E27" s="81"/>
    </row>
    <row r="29" spans="2:5" ht="15.75">
      <c r="B29" s="55">
        <v>29</v>
      </c>
      <c r="C29" s="57" t="s">
        <v>144</v>
      </c>
      <c r="D29" s="57"/>
      <c r="E29" s="58"/>
    </row>
    <row r="30" spans="2:5">
      <c r="B30" s="55">
        <v>30</v>
      </c>
      <c r="E30" s="131"/>
    </row>
    <row r="31" spans="2:5">
      <c r="B31" s="55">
        <v>31</v>
      </c>
      <c r="C31" s="54" t="s">
        <v>82</v>
      </c>
      <c r="E31" s="269" t="s">
        <v>162</v>
      </c>
    </row>
    <row r="32" spans="2:5">
      <c r="B32" s="55">
        <v>32</v>
      </c>
      <c r="C32" s="54" t="s">
        <v>48</v>
      </c>
      <c r="E32" s="270">
        <v>56241028.440049291</v>
      </c>
    </row>
    <row r="33" spans="2:5">
      <c r="B33" s="55">
        <v>33</v>
      </c>
      <c r="C33" s="78" t="s">
        <v>36</v>
      </c>
      <c r="D33" s="53">
        <v>0.21</v>
      </c>
      <c r="E33" s="271">
        <v>-11810615.972410351</v>
      </c>
    </row>
    <row r="34" spans="2:5">
      <c r="B34" s="55">
        <v>34</v>
      </c>
      <c r="C34" s="78" t="s">
        <v>40</v>
      </c>
      <c r="D34" s="56"/>
      <c r="E34" s="270">
        <v>-44430412.46763894</v>
      </c>
    </row>
    <row r="35" spans="2:5">
      <c r="B35" s="55">
        <v>35</v>
      </c>
      <c r="C35" s="54" t="s">
        <v>38</v>
      </c>
      <c r="E35" s="67">
        <v>0.75322100000000003</v>
      </c>
    </row>
    <row r="36" spans="2:5" ht="15.75" thickBot="1">
      <c r="B36" s="55">
        <v>36</v>
      </c>
      <c r="C36" s="54" t="s">
        <v>39</v>
      </c>
      <c r="E36" s="272">
        <v>58987219.511456713</v>
      </c>
    </row>
    <row r="37" spans="2:5" ht="15.75" thickTop="1">
      <c r="E37"/>
    </row>
    <row r="38" spans="2:5">
      <c r="E38" s="235"/>
    </row>
    <row r="39" spans="2:5">
      <c r="E39" s="235"/>
    </row>
    <row r="40" spans="2:5">
      <c r="E40" s="7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zoomScale="85" zoomScaleNormal="85" workbookViewId="0">
      <pane xSplit="2" ySplit="5" topLeftCell="C6" activePane="bottomRight" state="frozen"/>
      <selection activeCell="I37" sqref="I37"/>
      <selection pane="topRight" activeCell="I37" sqref="I37"/>
      <selection pane="bottomLeft" activeCell="I37" sqref="I37"/>
      <selection pane="bottomRight"/>
    </sheetView>
  </sheetViews>
  <sheetFormatPr defaultRowHeight="15" outlineLevelRow="1"/>
  <cols>
    <col min="1" max="1" width="83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2" bestFit="1" customWidth="1"/>
    <col min="16" max="16" width="16" bestFit="1" customWidth="1"/>
    <col min="17" max="18" width="12" bestFit="1" customWidth="1"/>
    <col min="20" max="21" width="14.28515625" bestFit="1" customWidth="1"/>
    <col min="22" max="22" width="13" bestFit="1" customWidth="1"/>
  </cols>
  <sheetData>
    <row r="1" spans="1:16" ht="17.25" thickTop="1" thickBot="1">
      <c r="D1" s="240" t="s">
        <v>159</v>
      </c>
      <c r="E1" s="241"/>
      <c r="F1" s="242"/>
      <c r="G1" s="242"/>
      <c r="H1" s="242"/>
      <c r="I1" s="243"/>
      <c r="J1" s="240"/>
      <c r="K1" s="241"/>
      <c r="L1" s="242"/>
      <c r="M1" s="242"/>
      <c r="N1" s="242"/>
      <c r="O1" s="243"/>
    </row>
    <row r="2" spans="1:16" ht="23.25" thickTop="1">
      <c r="D2" s="354" t="s">
        <v>171</v>
      </c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</row>
    <row r="4" spans="1:16" s="1" customFormat="1">
      <c r="A4" s="5"/>
      <c r="C4" s="148" t="s">
        <v>89</v>
      </c>
      <c r="D4" s="148" t="s">
        <v>89</v>
      </c>
      <c r="E4" s="148" t="s">
        <v>89</v>
      </c>
      <c r="F4" s="148" t="s">
        <v>89</v>
      </c>
      <c r="G4" s="148" t="s">
        <v>89</v>
      </c>
      <c r="H4" s="148" t="s">
        <v>89</v>
      </c>
      <c r="I4" s="148" t="s">
        <v>89</v>
      </c>
      <c r="J4" s="148" t="s">
        <v>89</v>
      </c>
      <c r="K4" s="148" t="s">
        <v>89</v>
      </c>
      <c r="L4" s="148" t="s">
        <v>89</v>
      </c>
      <c r="M4" s="148" t="s">
        <v>89</v>
      </c>
      <c r="N4" s="164" t="s">
        <v>89</v>
      </c>
      <c r="O4" s="147"/>
    </row>
    <row r="5" spans="1:16" ht="29.25" customHeight="1" thickBot="1">
      <c r="A5" s="2" t="s">
        <v>3</v>
      </c>
      <c r="B5" s="68"/>
      <c r="C5" s="259">
        <v>45292</v>
      </c>
      <c r="D5" s="259">
        <v>45323</v>
      </c>
      <c r="E5" s="259">
        <v>45352</v>
      </c>
      <c r="F5" s="259">
        <v>45383</v>
      </c>
      <c r="G5" s="259">
        <v>45413</v>
      </c>
      <c r="H5" s="259">
        <v>45444</v>
      </c>
      <c r="I5" s="259">
        <v>45474</v>
      </c>
      <c r="J5" s="259">
        <v>45505</v>
      </c>
      <c r="K5" s="259">
        <v>45536</v>
      </c>
      <c r="L5" s="259">
        <v>45566</v>
      </c>
      <c r="M5" s="259">
        <v>45597</v>
      </c>
      <c r="N5" s="259">
        <v>45627</v>
      </c>
      <c r="O5" s="265" t="s">
        <v>161</v>
      </c>
    </row>
    <row r="6" spans="1:16" ht="15.75" thickTop="1">
      <c r="A6" s="3" t="s">
        <v>102</v>
      </c>
      <c r="B6" s="69" t="s">
        <v>42</v>
      </c>
      <c r="C6" s="284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1"/>
    </row>
    <row r="7" spans="1:16">
      <c r="A7" s="6" t="s">
        <v>84</v>
      </c>
      <c r="B7" s="69" t="s">
        <v>42</v>
      </c>
      <c r="C7" s="285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92"/>
    </row>
    <row r="8" spans="1:16">
      <c r="A8" s="4" t="s">
        <v>0</v>
      </c>
      <c r="B8" s="69" t="s">
        <v>42</v>
      </c>
      <c r="C8" s="286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93"/>
    </row>
    <row r="9" spans="1:16" ht="15.75" thickBot="1">
      <c r="A9" s="130" t="s">
        <v>1</v>
      </c>
      <c r="B9" s="260" t="s">
        <v>43</v>
      </c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94"/>
    </row>
    <row r="10" spans="1:16" ht="16.5" thickTop="1" thickBot="1">
      <c r="A10" s="5" t="s">
        <v>86</v>
      </c>
      <c r="B10" s="260" t="s">
        <v>43</v>
      </c>
      <c r="C10" s="288"/>
      <c r="D10" s="274"/>
      <c r="E10" s="275"/>
      <c r="F10" s="275"/>
      <c r="G10" s="275"/>
      <c r="H10" s="275"/>
      <c r="I10" s="275"/>
      <c r="J10" s="275"/>
      <c r="K10" s="275"/>
      <c r="L10" s="275"/>
      <c r="M10" s="275"/>
      <c r="N10" s="273"/>
      <c r="O10" s="292">
        <f>SUM(C10:N10)</f>
        <v>0</v>
      </c>
    </row>
    <row r="11" spans="1:16" ht="15.75" thickTop="1">
      <c r="A11" s="5" t="s">
        <v>160</v>
      </c>
      <c r="B11" s="260" t="s">
        <v>43</v>
      </c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292"/>
    </row>
    <row r="12" spans="1:16" s="1" customFormat="1">
      <c r="A12" s="5" t="s">
        <v>87</v>
      </c>
      <c r="B12" s="69" t="s">
        <v>43</v>
      </c>
      <c r="C12" s="285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92"/>
      <c r="P12"/>
    </row>
    <row r="13" spans="1:16" ht="15.75" thickBot="1">
      <c r="A13" s="4" t="s">
        <v>2</v>
      </c>
      <c r="B13" s="69" t="s">
        <v>43</v>
      </c>
      <c r="C13" s="289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6"/>
    </row>
    <row r="14" spans="1:16" ht="14.25" customHeight="1" thickTop="1">
      <c r="B14" s="127"/>
      <c r="C14" s="266">
        <f>-'Emissions Rates'!F6</f>
        <v>-5.3114800000000004E-2</v>
      </c>
      <c r="D14" s="266">
        <f>C14</f>
        <v>-5.3114800000000004E-2</v>
      </c>
      <c r="E14" s="266">
        <f t="shared" ref="E14:N14" si="0">D14</f>
        <v>-5.3114800000000004E-2</v>
      </c>
      <c r="F14" s="266">
        <f t="shared" si="0"/>
        <v>-5.3114800000000004E-2</v>
      </c>
      <c r="G14" s="266">
        <f t="shared" si="0"/>
        <v>-5.3114800000000004E-2</v>
      </c>
      <c r="H14" s="266">
        <f t="shared" si="0"/>
        <v>-5.3114800000000004E-2</v>
      </c>
      <c r="I14" s="266">
        <f t="shared" si="0"/>
        <v>-5.3114800000000004E-2</v>
      </c>
      <c r="J14" s="266">
        <f t="shared" si="0"/>
        <v>-5.3114800000000004E-2</v>
      </c>
      <c r="K14" s="266">
        <f t="shared" si="0"/>
        <v>-5.3114800000000004E-2</v>
      </c>
      <c r="L14" s="266">
        <f t="shared" si="0"/>
        <v>-5.3114800000000004E-2</v>
      </c>
      <c r="M14" s="266">
        <f t="shared" si="0"/>
        <v>-5.3114800000000004E-2</v>
      </c>
      <c r="N14" s="266">
        <f t="shared" si="0"/>
        <v>-5.3114800000000004E-2</v>
      </c>
      <c r="O14" s="146"/>
    </row>
    <row r="15" spans="1:16" s="1" customFormat="1" ht="18.75">
      <c r="A15" s="161" t="s">
        <v>85</v>
      </c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3"/>
      <c r="M15" s="163"/>
      <c r="N15" s="162"/>
      <c r="O15" s="162"/>
    </row>
    <row r="16" spans="1:16" ht="15.75" thickBot="1">
      <c r="A16" s="70" t="s">
        <v>45</v>
      </c>
      <c r="B16" s="68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2"/>
      <c r="O16" s="258"/>
    </row>
    <row r="17" spans="1:16" ht="15.75" thickTop="1">
      <c r="A17" s="5" t="s">
        <v>1</v>
      </c>
      <c r="B17" s="261" t="s">
        <v>43</v>
      </c>
      <c r="C17" s="297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1"/>
    </row>
    <row r="18" spans="1:16" ht="15.75" outlineLevel="1" thickBot="1">
      <c r="A18" s="5" t="s">
        <v>88</v>
      </c>
      <c r="B18" s="261" t="s">
        <v>43</v>
      </c>
      <c r="C18" s="299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1"/>
    </row>
    <row r="19" spans="1:16" ht="16.5" outlineLevel="1" thickTop="1" thickBot="1">
      <c r="A19" s="5" t="s">
        <v>143</v>
      </c>
      <c r="B19" s="261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8"/>
    </row>
    <row r="20" spans="1:16" ht="15.75" thickTop="1">
      <c r="A20" t="s">
        <v>142</v>
      </c>
      <c r="B20" s="260" t="s">
        <v>43</v>
      </c>
      <c r="C20" s="284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302"/>
      <c r="O20" s="303"/>
    </row>
    <row r="21" spans="1:16" ht="15.75" thickBot="1">
      <c r="A21" t="s">
        <v>78</v>
      </c>
      <c r="B21" s="260" t="s">
        <v>43</v>
      </c>
      <c r="C21" s="289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304"/>
    </row>
    <row r="22" spans="1:16" ht="16.5" thickTop="1" thickBot="1">
      <c r="A22" s="5"/>
      <c r="B22" s="68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6"/>
    </row>
    <row r="23" spans="1:16" ht="15.75" thickTop="1">
      <c r="A23" s="5" t="s">
        <v>103</v>
      </c>
      <c r="B23" s="69" t="s">
        <v>43</v>
      </c>
      <c r="C23" s="297"/>
      <c r="D23" s="298"/>
      <c r="E23" s="298"/>
      <c r="F23" s="298"/>
      <c r="G23" s="290"/>
      <c r="H23" s="298"/>
      <c r="I23" s="290"/>
      <c r="J23" s="290"/>
      <c r="K23" s="298"/>
      <c r="L23" s="290"/>
      <c r="M23" s="290"/>
      <c r="N23" s="290"/>
      <c r="O23" s="303"/>
    </row>
    <row r="24" spans="1:16">
      <c r="A24" s="5" t="s">
        <v>145</v>
      </c>
      <c r="B24" s="69" t="s">
        <v>43</v>
      </c>
      <c r="C24" s="305"/>
      <c r="D24" s="306"/>
      <c r="E24" s="306"/>
      <c r="F24" s="306"/>
      <c r="G24" s="288"/>
      <c r="H24" s="306"/>
      <c r="I24" s="288"/>
      <c r="J24" s="288"/>
      <c r="K24" s="306"/>
      <c r="L24" s="288"/>
      <c r="M24" s="288"/>
      <c r="N24" s="288"/>
      <c r="O24" s="307"/>
    </row>
    <row r="25" spans="1:16">
      <c r="A25" s="5" t="s">
        <v>110</v>
      </c>
      <c r="B25" s="69" t="s">
        <v>43</v>
      </c>
      <c r="C25" s="285"/>
      <c r="D25" s="288"/>
      <c r="E25" s="308"/>
      <c r="F25" s="288"/>
      <c r="G25" s="288"/>
      <c r="H25" s="288"/>
      <c r="I25" s="288"/>
      <c r="J25" s="288"/>
      <c r="K25" s="288"/>
      <c r="L25" s="288"/>
      <c r="M25" s="288"/>
      <c r="N25" s="288"/>
      <c r="O25" s="307"/>
      <c r="P25" s="283"/>
    </row>
    <row r="26" spans="1:16" ht="15.75" thickBot="1">
      <c r="A26" s="3" t="s">
        <v>101</v>
      </c>
      <c r="B26" s="69" t="s">
        <v>43</v>
      </c>
      <c r="C26" s="309"/>
      <c r="D26" s="310"/>
      <c r="E26" s="311"/>
      <c r="F26" s="310"/>
      <c r="G26" s="310"/>
      <c r="H26" s="310"/>
      <c r="I26" s="310"/>
      <c r="J26" s="310"/>
      <c r="K26" s="310"/>
      <c r="L26" s="310"/>
      <c r="M26" s="310"/>
      <c r="N26" s="310"/>
      <c r="O26" s="312"/>
    </row>
    <row r="27" spans="1:16" ht="15.75" thickTop="1">
      <c r="B27" s="160" t="s">
        <v>100</v>
      </c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49"/>
    </row>
    <row r="28" spans="1:16" ht="15.75" thickBot="1">
      <c r="B28" s="160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2"/>
    </row>
    <row r="29" spans="1:16" ht="15.75" thickTop="1">
      <c r="A29" s="3" t="s">
        <v>169</v>
      </c>
      <c r="B29" s="68" t="s">
        <v>49</v>
      </c>
      <c r="C29" s="313"/>
      <c r="D29" s="314"/>
      <c r="E29" s="314"/>
      <c r="F29" s="314"/>
      <c r="G29" s="315"/>
      <c r="H29" s="314"/>
      <c r="I29" s="314"/>
      <c r="J29" s="314"/>
      <c r="K29" s="314"/>
      <c r="L29" s="314"/>
      <c r="M29" s="314"/>
      <c r="N29" s="314"/>
      <c r="O29" s="316"/>
    </row>
    <row r="30" spans="1:16">
      <c r="A30" s="3" t="s">
        <v>170</v>
      </c>
      <c r="B30" s="68" t="s">
        <v>49</v>
      </c>
      <c r="C30" s="317"/>
      <c r="D30" s="318"/>
      <c r="E30" s="318"/>
      <c r="F30" s="318"/>
      <c r="G30" s="319"/>
      <c r="H30" s="318"/>
      <c r="I30" s="318"/>
      <c r="J30" s="318"/>
      <c r="K30" s="318"/>
      <c r="L30" s="318"/>
      <c r="M30" s="318"/>
      <c r="N30" s="318"/>
      <c r="O30" s="320"/>
    </row>
    <row r="31" spans="1:16">
      <c r="A31" s="5" t="s">
        <v>168</v>
      </c>
      <c r="B31" s="68" t="s">
        <v>49</v>
      </c>
      <c r="C31" s="321"/>
      <c r="D31" s="322"/>
      <c r="E31" s="322"/>
      <c r="F31" s="322"/>
      <c r="G31" s="322"/>
      <c r="H31" s="322"/>
      <c r="I31" s="322"/>
      <c r="J31" s="322"/>
      <c r="K31" s="323"/>
      <c r="L31" s="322"/>
      <c r="M31" s="322"/>
      <c r="N31" s="323"/>
      <c r="O31" s="324"/>
    </row>
    <row r="32" spans="1:16">
      <c r="A32" s="3" t="s">
        <v>104</v>
      </c>
      <c r="B32" s="68" t="s">
        <v>44</v>
      </c>
      <c r="C32" s="325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0"/>
      <c r="P32" s="283"/>
    </row>
    <row r="33" spans="1:15">
      <c r="A33" s="3" t="s">
        <v>146</v>
      </c>
      <c r="B33" s="68" t="s">
        <v>44</v>
      </c>
      <c r="C33" s="325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0"/>
    </row>
    <row r="34" spans="1:15">
      <c r="A34" s="3" t="s">
        <v>105</v>
      </c>
      <c r="B34" s="68" t="s">
        <v>44</v>
      </c>
      <c r="C34" s="327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0"/>
    </row>
    <row r="35" spans="1:15" ht="15.75" thickBot="1">
      <c r="A35" s="2" t="s">
        <v>108</v>
      </c>
      <c r="B35" s="68" t="s">
        <v>44</v>
      </c>
      <c r="C35" s="329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1"/>
    </row>
    <row r="36" spans="1:15" ht="15.75" thickTop="1">
      <c r="B36" s="6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9"/>
    </row>
    <row r="37" spans="1:15">
      <c r="B37" s="68"/>
      <c r="C37" s="250"/>
      <c r="D37" s="250"/>
      <c r="E37" s="250"/>
      <c r="F37" s="250"/>
      <c r="G37" s="250"/>
      <c r="H37" s="250"/>
      <c r="I37" s="250"/>
      <c r="J37" s="250"/>
      <c r="K37" s="250"/>
      <c r="L37" s="248"/>
      <c r="M37" s="248"/>
      <c r="N37" s="248"/>
      <c r="O37" s="251"/>
    </row>
    <row r="38" spans="1:15" ht="15.75" thickBot="1">
      <c r="A38" s="70" t="s">
        <v>46</v>
      </c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3"/>
    </row>
    <row r="39" spans="1:15" ht="15.75" thickTop="1">
      <c r="A39" s="3" t="s">
        <v>106</v>
      </c>
      <c r="B39" s="69" t="s">
        <v>43</v>
      </c>
      <c r="C39" s="297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303"/>
    </row>
    <row r="40" spans="1:15">
      <c r="A40" s="3" t="s">
        <v>47</v>
      </c>
      <c r="B40" s="68" t="s">
        <v>49</v>
      </c>
      <c r="C40" s="321"/>
      <c r="D40" s="322"/>
      <c r="E40" s="322"/>
      <c r="F40" s="322"/>
      <c r="G40" s="322"/>
      <c r="H40" s="322"/>
      <c r="I40" s="322"/>
      <c r="J40" s="322"/>
      <c r="K40" s="322"/>
      <c r="L40" s="322"/>
      <c r="M40" s="322"/>
      <c r="N40" s="323"/>
      <c r="O40" s="332"/>
    </row>
    <row r="41" spans="1:15">
      <c r="A41" s="3" t="s">
        <v>147</v>
      </c>
      <c r="B41" s="68" t="s">
        <v>44</v>
      </c>
      <c r="C41" s="333"/>
      <c r="D41" s="334"/>
      <c r="E41" s="334"/>
      <c r="F41" s="334"/>
      <c r="G41" s="334"/>
      <c r="H41" s="334"/>
      <c r="I41" s="334"/>
      <c r="J41" s="335"/>
      <c r="K41" s="336"/>
      <c r="L41" s="336"/>
      <c r="M41" s="336"/>
      <c r="N41" s="336"/>
      <c r="O41" s="337"/>
    </row>
    <row r="42" spans="1:15" s="150" customFormat="1" ht="15.75" thickBot="1">
      <c r="A42" s="149" t="s">
        <v>107</v>
      </c>
      <c r="B42" s="68" t="s">
        <v>44</v>
      </c>
      <c r="C42" s="338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1"/>
    </row>
    <row r="43" spans="1:15" ht="16.5" thickTop="1" thickBot="1">
      <c r="A43" s="149" t="s">
        <v>163</v>
      </c>
      <c r="B43" s="68" t="s">
        <v>44</v>
      </c>
      <c r="C43" s="340"/>
      <c r="D43" s="340"/>
      <c r="E43" s="340"/>
      <c r="F43" s="340"/>
      <c r="G43" s="340"/>
      <c r="H43" s="340"/>
      <c r="I43" s="340"/>
      <c r="J43" s="341"/>
      <c r="K43" s="342"/>
      <c r="L43" s="342"/>
      <c r="M43" s="342"/>
      <c r="N43" s="331"/>
      <c r="O43" s="282">
        <v>-165060757.55662498</v>
      </c>
    </row>
    <row r="44" spans="1:15" ht="15.75" thickTop="1">
      <c r="A44" s="3" t="s">
        <v>164</v>
      </c>
      <c r="B44" s="68" t="s">
        <v>44</v>
      </c>
      <c r="C44" s="1"/>
      <c r="D44" s="280"/>
      <c r="E44" s="280"/>
      <c r="F44" s="280"/>
      <c r="G44" s="255"/>
      <c r="H44" s="255"/>
      <c r="I44" s="255"/>
      <c r="J44" s="255"/>
      <c r="K44" s="255"/>
      <c r="L44" s="255"/>
      <c r="M44" s="255"/>
      <c r="N44" s="255"/>
      <c r="O44" s="281">
        <v>7666666.666666667</v>
      </c>
    </row>
    <row r="45" spans="1:15">
      <c r="A45" s="2" t="s">
        <v>109</v>
      </c>
      <c r="B45" s="68" t="s">
        <v>44</v>
      </c>
      <c r="C45" s="1"/>
      <c r="D45" s="280"/>
      <c r="E45" s="280"/>
      <c r="F45" s="280"/>
      <c r="G45" s="255"/>
      <c r="H45" s="255"/>
      <c r="I45" s="255"/>
      <c r="J45" s="255"/>
      <c r="K45" s="255"/>
      <c r="L45" s="255"/>
      <c r="M45" s="255"/>
      <c r="N45" s="255"/>
      <c r="O45" s="282">
        <v>-157394090.88995832</v>
      </c>
    </row>
    <row r="46" spans="1:15">
      <c r="D46" s="264"/>
      <c r="E46" s="264"/>
      <c r="F46" s="264"/>
      <c r="G46" s="279"/>
      <c r="H46" s="279"/>
      <c r="I46" s="279"/>
      <c r="J46" s="279"/>
      <c r="K46" s="279"/>
      <c r="L46" s="279"/>
      <c r="M46" s="279"/>
      <c r="N46" s="279"/>
      <c r="O46" s="230"/>
    </row>
    <row r="47" spans="1:15">
      <c r="G47" s="7"/>
      <c r="H47" s="7"/>
      <c r="I47" s="7"/>
      <c r="J47" s="7"/>
      <c r="K47" s="7"/>
      <c r="L47" s="7"/>
      <c r="M47" s="7"/>
      <c r="N47" s="7"/>
      <c r="O47" s="263"/>
    </row>
    <row r="48" spans="1:15">
      <c r="G48" s="7"/>
      <c r="H48" s="7"/>
      <c r="I48" s="7"/>
      <c r="J48" s="7"/>
      <c r="K48" s="7"/>
      <c r="L48" s="7"/>
      <c r="M48" s="7"/>
      <c r="N48" s="7"/>
      <c r="O48" s="263"/>
    </row>
    <row r="49" spans="1:15">
      <c r="G49" s="7"/>
      <c r="H49" s="7"/>
      <c r="I49" s="7"/>
      <c r="J49" s="7"/>
      <c r="K49" s="7"/>
      <c r="L49" s="7"/>
      <c r="M49" s="7"/>
      <c r="N49" s="7"/>
      <c r="O49" s="262"/>
    </row>
    <row r="50" spans="1:15">
      <c r="A50" s="239"/>
      <c r="G50" s="7"/>
      <c r="H50" s="7"/>
      <c r="I50" s="7"/>
      <c r="J50" s="7"/>
      <c r="K50" s="7"/>
      <c r="L50" s="7"/>
      <c r="M50" s="7"/>
      <c r="N50" s="7"/>
      <c r="O50"/>
    </row>
    <row r="51" spans="1:15">
      <c r="G51" s="7"/>
      <c r="H51" s="7"/>
      <c r="I51" s="7"/>
      <c r="J51" s="7"/>
      <c r="K51" s="7"/>
      <c r="L51" s="7"/>
      <c r="M51" s="7"/>
      <c r="N51" s="7"/>
    </row>
    <row r="52" spans="1:15">
      <c r="G52" s="7"/>
      <c r="H52" s="7"/>
      <c r="I52" s="7"/>
      <c r="J52" s="7"/>
      <c r="K52" s="7"/>
      <c r="L52" s="7"/>
      <c r="M52" s="7"/>
      <c r="N52" s="7"/>
    </row>
    <row r="53" spans="1:15">
      <c r="G53" s="7"/>
      <c r="H53" s="7"/>
      <c r="I53" s="7"/>
      <c r="J53" s="7"/>
      <c r="K53" s="7"/>
      <c r="L53" s="7"/>
      <c r="M53" s="7"/>
      <c r="N53" s="7"/>
    </row>
    <row r="54" spans="1:15">
      <c r="G54" s="7"/>
      <c r="H54" s="7"/>
      <c r="I54" s="7"/>
      <c r="J54" s="7"/>
      <c r="K54" s="7"/>
      <c r="L54" s="7"/>
      <c r="M54" s="7"/>
      <c r="N54" s="7"/>
    </row>
    <row r="55" spans="1:15">
      <c r="G55" s="7"/>
      <c r="H55" s="7"/>
      <c r="I55" s="7"/>
      <c r="J55" s="7"/>
      <c r="K55" s="7"/>
      <c r="L55" s="7"/>
      <c r="M55" s="7"/>
      <c r="N55" s="7"/>
    </row>
    <row r="56" spans="1:15">
      <c r="G56" s="7"/>
      <c r="H56" s="7"/>
      <c r="I56" s="7"/>
      <c r="J56" s="7"/>
      <c r="K56" s="7"/>
      <c r="L56" s="7"/>
      <c r="M56" s="7"/>
      <c r="N56" s="7"/>
    </row>
    <row r="57" spans="1:15"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5"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  <row r="59" spans="1:15"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15"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</row>
    <row r="61" spans="1:15"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</row>
    <row r="62" spans="1:15"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15"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</row>
    <row r="64" spans="1:15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</row>
    <row r="65" spans="3:14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</row>
    <row r="66" spans="3:14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</row>
    <row r="67" spans="3:14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145"/>
    </row>
    <row r="119" spans="2:15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145"/>
    </row>
    <row r="120" spans="2:15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145"/>
    </row>
    <row r="121" spans="2:15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145"/>
    </row>
    <row r="122" spans="2:15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145"/>
    </row>
    <row r="123" spans="2:15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145"/>
    </row>
    <row r="124" spans="2:15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145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45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45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45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45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45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45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45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45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45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45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45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45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45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45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45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45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45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45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45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45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45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45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45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45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45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45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45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45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45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45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45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45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45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45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45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45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45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45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45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45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45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45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45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45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45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45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45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45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45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45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45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45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45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45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45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45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45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45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45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45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45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45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45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45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45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45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45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45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45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45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45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45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45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45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45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45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45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45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45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45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45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45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45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45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45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45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45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45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45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45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45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45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45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45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45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45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45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45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45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45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45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45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45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45"/>
    </row>
  </sheetData>
  <mergeCells count="2">
    <mergeCell ref="D2:I2"/>
    <mergeCell ref="J2:O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zoomScale="120" zoomScaleNormal="120" workbookViewId="0">
      <selection activeCell="D5" sqref="D5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style="77" customWidth="1"/>
    <col min="5" max="5" width="13.42578125" customWidth="1"/>
  </cols>
  <sheetData>
    <row r="1" spans="1:5" ht="17.25" thickTop="1" thickBot="1">
      <c r="A1" s="240" t="s">
        <v>159</v>
      </c>
      <c r="B1" s="241"/>
      <c r="C1" s="242"/>
      <c r="D1" s="276"/>
      <c r="E1" s="243"/>
    </row>
    <row r="2" spans="1:5" ht="23.25" thickTop="1">
      <c r="A2" s="354" t="s">
        <v>171</v>
      </c>
      <c r="B2" s="354"/>
      <c r="C2" s="354"/>
      <c r="D2" s="354"/>
      <c r="E2" s="354"/>
    </row>
    <row r="3" spans="1:5" ht="14.25" customHeight="1" thickBot="1">
      <c r="A3" s="247" t="s">
        <v>10</v>
      </c>
      <c r="B3" s="247" t="s">
        <v>9</v>
      </c>
      <c r="C3" s="247" t="s">
        <v>8</v>
      </c>
      <c r="D3" s="277" t="s">
        <v>7</v>
      </c>
      <c r="E3" s="247" t="s">
        <v>6</v>
      </c>
    </row>
    <row r="4" spans="1:5" ht="14.25" customHeight="1" thickTop="1">
      <c r="A4" t="s">
        <v>5</v>
      </c>
      <c r="B4" t="s">
        <v>4</v>
      </c>
      <c r="C4" s="343"/>
      <c r="D4" s="344"/>
      <c r="E4" s="8">
        <v>45210</v>
      </c>
    </row>
    <row r="5" spans="1:5">
      <c r="A5" t="s">
        <v>5</v>
      </c>
      <c r="B5" t="s">
        <v>4</v>
      </c>
      <c r="C5" s="345"/>
      <c r="D5" s="346"/>
      <c r="E5" s="8">
        <v>45210</v>
      </c>
    </row>
    <row r="6" spans="1:5">
      <c r="A6" t="s">
        <v>5</v>
      </c>
      <c r="B6" t="s">
        <v>4</v>
      </c>
      <c r="C6" s="345"/>
      <c r="D6" s="346"/>
      <c r="E6" s="8">
        <v>45210</v>
      </c>
    </row>
    <row r="7" spans="1:5">
      <c r="A7" t="s">
        <v>5</v>
      </c>
      <c r="B7" t="s">
        <v>4</v>
      </c>
      <c r="C7" s="345"/>
      <c r="D7" s="346"/>
      <c r="E7" s="8">
        <v>45210</v>
      </c>
    </row>
    <row r="8" spans="1:5">
      <c r="A8" t="s">
        <v>5</v>
      </c>
      <c r="B8" t="s">
        <v>4</v>
      </c>
      <c r="C8" s="345"/>
      <c r="D8" s="346"/>
      <c r="E8" s="8">
        <v>45210</v>
      </c>
    </row>
    <row r="9" spans="1:5">
      <c r="A9" t="s">
        <v>5</v>
      </c>
      <c r="B9" t="s">
        <v>4</v>
      </c>
      <c r="C9" s="345"/>
      <c r="D9" s="346"/>
      <c r="E9" s="8">
        <v>45210</v>
      </c>
    </row>
    <row r="10" spans="1:5">
      <c r="A10" t="s">
        <v>5</v>
      </c>
      <c r="B10" t="s">
        <v>4</v>
      </c>
      <c r="C10" s="345"/>
      <c r="D10" s="346"/>
      <c r="E10" s="8">
        <v>45210</v>
      </c>
    </row>
    <row r="11" spans="1:5">
      <c r="A11" t="s">
        <v>5</v>
      </c>
      <c r="B11" t="s">
        <v>4</v>
      </c>
      <c r="C11" s="345"/>
      <c r="D11" s="346"/>
      <c r="E11" s="8">
        <v>45210</v>
      </c>
    </row>
    <row r="12" spans="1:5">
      <c r="A12" t="s">
        <v>5</v>
      </c>
      <c r="B12" t="s">
        <v>4</v>
      </c>
      <c r="C12" s="345"/>
      <c r="D12" s="346"/>
      <c r="E12" s="8">
        <v>45210</v>
      </c>
    </row>
    <row r="13" spans="1:5">
      <c r="A13" t="s">
        <v>5</v>
      </c>
      <c r="B13" t="s">
        <v>4</v>
      </c>
      <c r="C13" s="345"/>
      <c r="D13" s="346"/>
      <c r="E13" s="8">
        <v>45210</v>
      </c>
    </row>
    <row r="14" spans="1:5">
      <c r="A14" t="s">
        <v>5</v>
      </c>
      <c r="B14" t="s">
        <v>4</v>
      </c>
      <c r="C14" s="345"/>
      <c r="D14" s="346"/>
      <c r="E14" s="8">
        <v>45210</v>
      </c>
    </row>
    <row r="15" spans="1:5">
      <c r="A15" t="s">
        <v>5</v>
      </c>
      <c r="B15" t="s">
        <v>4</v>
      </c>
      <c r="C15" s="345"/>
      <c r="D15" s="346"/>
      <c r="E15" s="8">
        <v>45210</v>
      </c>
    </row>
    <row r="16" spans="1:5">
      <c r="A16" t="s">
        <v>111</v>
      </c>
      <c r="B16" t="s">
        <v>112</v>
      </c>
      <c r="C16" s="345"/>
      <c r="D16" s="346"/>
      <c r="E16" s="8">
        <v>45210</v>
      </c>
    </row>
    <row r="17" spans="1:5">
      <c r="A17" t="s">
        <v>111</v>
      </c>
      <c r="B17" t="s">
        <v>112</v>
      </c>
      <c r="C17" s="345"/>
      <c r="D17" s="346"/>
      <c r="E17" s="8">
        <v>45210</v>
      </c>
    </row>
    <row r="18" spans="1:5">
      <c r="A18" t="s">
        <v>111</v>
      </c>
      <c r="B18" t="s">
        <v>112</v>
      </c>
      <c r="C18" s="345"/>
      <c r="D18" s="346"/>
      <c r="E18" s="8">
        <v>45210</v>
      </c>
    </row>
    <row r="19" spans="1:5">
      <c r="A19" t="s">
        <v>111</v>
      </c>
      <c r="B19" t="s">
        <v>112</v>
      </c>
      <c r="C19" s="345"/>
      <c r="D19" s="346"/>
      <c r="E19" s="8">
        <v>45210</v>
      </c>
    </row>
    <row r="20" spans="1:5">
      <c r="A20" t="s">
        <v>111</v>
      </c>
      <c r="B20" t="s">
        <v>112</v>
      </c>
      <c r="C20" s="345"/>
      <c r="D20" s="346"/>
      <c r="E20" s="8">
        <v>45210</v>
      </c>
    </row>
    <row r="21" spans="1:5">
      <c r="A21" t="s">
        <v>111</v>
      </c>
      <c r="B21" t="s">
        <v>112</v>
      </c>
      <c r="C21" s="345"/>
      <c r="D21" s="346"/>
      <c r="E21" s="8">
        <v>45210</v>
      </c>
    </row>
    <row r="22" spans="1:5">
      <c r="A22" t="s">
        <v>111</v>
      </c>
      <c r="B22" t="s">
        <v>112</v>
      </c>
      <c r="C22" s="345"/>
      <c r="D22" s="346"/>
      <c r="E22" s="8">
        <v>45210</v>
      </c>
    </row>
    <row r="23" spans="1:5">
      <c r="A23" t="s">
        <v>111</v>
      </c>
      <c r="B23" t="s">
        <v>112</v>
      </c>
      <c r="C23" s="345"/>
      <c r="D23" s="346"/>
      <c r="E23" s="8">
        <v>45210</v>
      </c>
    </row>
    <row r="24" spans="1:5">
      <c r="A24" t="s">
        <v>111</v>
      </c>
      <c r="B24" t="s">
        <v>112</v>
      </c>
      <c r="C24" s="345"/>
      <c r="D24" s="346"/>
      <c r="E24" s="8">
        <v>45210</v>
      </c>
    </row>
    <row r="25" spans="1:5">
      <c r="A25" t="s">
        <v>111</v>
      </c>
      <c r="B25" t="s">
        <v>112</v>
      </c>
      <c r="C25" s="345"/>
      <c r="D25" s="346"/>
      <c r="E25" s="8">
        <v>45210</v>
      </c>
    </row>
    <row r="26" spans="1:5">
      <c r="A26" t="s">
        <v>111</v>
      </c>
      <c r="B26" t="s">
        <v>112</v>
      </c>
      <c r="C26" s="345"/>
      <c r="D26" s="346"/>
      <c r="E26" s="8">
        <v>45210</v>
      </c>
    </row>
    <row r="27" spans="1:5">
      <c r="A27" t="s">
        <v>111</v>
      </c>
      <c r="B27" t="s">
        <v>112</v>
      </c>
      <c r="C27" s="345"/>
      <c r="D27" s="346"/>
      <c r="E27" s="8">
        <v>45210</v>
      </c>
    </row>
    <row r="28" spans="1:5">
      <c r="A28" t="s">
        <v>113</v>
      </c>
      <c r="B28" t="s">
        <v>114</v>
      </c>
      <c r="C28" s="345"/>
      <c r="D28" s="346"/>
      <c r="E28" s="8">
        <v>45210</v>
      </c>
    </row>
    <row r="29" spans="1:5">
      <c r="A29" t="s">
        <v>113</v>
      </c>
      <c r="B29" t="s">
        <v>114</v>
      </c>
      <c r="C29" s="345"/>
      <c r="D29" s="346"/>
      <c r="E29" s="8">
        <v>45210</v>
      </c>
    </row>
    <row r="30" spans="1:5">
      <c r="A30" t="s">
        <v>113</v>
      </c>
      <c r="B30" t="s">
        <v>114</v>
      </c>
      <c r="C30" s="345"/>
      <c r="D30" s="346"/>
      <c r="E30" s="8">
        <v>45210</v>
      </c>
    </row>
    <row r="31" spans="1:5">
      <c r="A31" t="s">
        <v>113</v>
      </c>
      <c r="B31" t="s">
        <v>114</v>
      </c>
      <c r="C31" s="345"/>
      <c r="D31" s="346"/>
      <c r="E31" s="8">
        <v>45210</v>
      </c>
    </row>
    <row r="32" spans="1:5">
      <c r="A32" t="s">
        <v>113</v>
      </c>
      <c r="B32" t="s">
        <v>114</v>
      </c>
      <c r="C32" s="345"/>
      <c r="D32" s="346"/>
      <c r="E32" s="8">
        <v>45210</v>
      </c>
    </row>
    <row r="33" spans="1:5">
      <c r="A33" t="s">
        <v>113</v>
      </c>
      <c r="B33" t="s">
        <v>114</v>
      </c>
      <c r="C33" s="345"/>
      <c r="D33" s="346"/>
      <c r="E33" s="8">
        <v>45210</v>
      </c>
    </row>
    <row r="34" spans="1:5">
      <c r="A34" t="s">
        <v>113</v>
      </c>
      <c r="B34" t="s">
        <v>114</v>
      </c>
      <c r="C34" s="345"/>
      <c r="D34" s="346"/>
      <c r="E34" s="8">
        <v>45210</v>
      </c>
    </row>
    <row r="35" spans="1:5">
      <c r="A35" t="s">
        <v>113</v>
      </c>
      <c r="B35" t="s">
        <v>114</v>
      </c>
      <c r="C35" s="345"/>
      <c r="D35" s="346"/>
      <c r="E35" s="8">
        <v>45210</v>
      </c>
    </row>
    <row r="36" spans="1:5">
      <c r="A36" t="s">
        <v>113</v>
      </c>
      <c r="B36" t="s">
        <v>114</v>
      </c>
      <c r="C36" s="345"/>
      <c r="D36" s="346"/>
      <c r="E36" s="8">
        <v>45210</v>
      </c>
    </row>
    <row r="37" spans="1:5">
      <c r="A37" t="s">
        <v>113</v>
      </c>
      <c r="B37" t="s">
        <v>114</v>
      </c>
      <c r="C37" s="345"/>
      <c r="D37" s="346"/>
      <c r="E37" s="8">
        <v>45210</v>
      </c>
    </row>
    <row r="38" spans="1:5">
      <c r="A38" t="s">
        <v>113</v>
      </c>
      <c r="B38" t="s">
        <v>114</v>
      </c>
      <c r="C38" s="345"/>
      <c r="D38" s="346"/>
      <c r="E38" s="8">
        <v>45210</v>
      </c>
    </row>
    <row r="39" spans="1:5">
      <c r="A39" t="s">
        <v>113</v>
      </c>
      <c r="B39" t="s">
        <v>114</v>
      </c>
      <c r="C39" s="345"/>
      <c r="D39" s="346"/>
      <c r="E39" s="8">
        <v>45210</v>
      </c>
    </row>
    <row r="40" spans="1:5">
      <c r="A40" t="s">
        <v>115</v>
      </c>
      <c r="B40" t="s">
        <v>116</v>
      </c>
      <c r="C40" s="345"/>
      <c r="D40" s="346"/>
      <c r="E40" s="8">
        <v>45210</v>
      </c>
    </row>
    <row r="41" spans="1:5">
      <c r="A41" t="s">
        <v>115</v>
      </c>
      <c r="B41" t="s">
        <v>116</v>
      </c>
      <c r="C41" s="345"/>
      <c r="D41" s="346"/>
      <c r="E41" s="8">
        <v>45210</v>
      </c>
    </row>
    <row r="42" spans="1:5">
      <c r="A42" t="s">
        <v>115</v>
      </c>
      <c r="B42" t="s">
        <v>116</v>
      </c>
      <c r="C42" s="345"/>
      <c r="D42" s="346"/>
      <c r="E42" s="8">
        <v>45210</v>
      </c>
    </row>
    <row r="43" spans="1:5">
      <c r="A43" t="s">
        <v>115</v>
      </c>
      <c r="B43" t="s">
        <v>116</v>
      </c>
      <c r="C43" s="345"/>
      <c r="D43" s="346"/>
      <c r="E43" s="8">
        <v>45210</v>
      </c>
    </row>
    <row r="44" spans="1:5">
      <c r="A44" t="s">
        <v>115</v>
      </c>
      <c r="B44" t="s">
        <v>116</v>
      </c>
      <c r="C44" s="345"/>
      <c r="D44" s="346"/>
      <c r="E44" s="8">
        <v>45210</v>
      </c>
    </row>
    <row r="45" spans="1:5">
      <c r="A45" t="s">
        <v>115</v>
      </c>
      <c r="B45" t="s">
        <v>116</v>
      </c>
      <c r="C45" s="345"/>
      <c r="D45" s="346"/>
      <c r="E45" s="8">
        <v>45210</v>
      </c>
    </row>
    <row r="46" spans="1:5">
      <c r="A46" t="s">
        <v>115</v>
      </c>
      <c r="B46" t="s">
        <v>116</v>
      </c>
      <c r="C46" s="345"/>
      <c r="D46" s="346"/>
      <c r="E46" s="8">
        <v>45210</v>
      </c>
    </row>
    <row r="47" spans="1:5">
      <c r="A47" t="s">
        <v>115</v>
      </c>
      <c r="B47" t="s">
        <v>116</v>
      </c>
      <c r="C47" s="345"/>
      <c r="D47" s="346"/>
      <c r="E47" s="8">
        <v>45210</v>
      </c>
    </row>
    <row r="48" spans="1:5">
      <c r="A48" t="s">
        <v>115</v>
      </c>
      <c r="B48" t="s">
        <v>116</v>
      </c>
      <c r="C48" s="345"/>
      <c r="D48" s="346"/>
      <c r="E48" s="8">
        <v>45210</v>
      </c>
    </row>
    <row r="49" spans="1:5">
      <c r="A49" t="s">
        <v>115</v>
      </c>
      <c r="B49" t="s">
        <v>116</v>
      </c>
      <c r="C49" s="345"/>
      <c r="D49" s="346"/>
      <c r="E49" s="8">
        <v>45210</v>
      </c>
    </row>
    <row r="50" spans="1:5">
      <c r="A50" t="s">
        <v>115</v>
      </c>
      <c r="B50" t="s">
        <v>116</v>
      </c>
      <c r="C50" s="345"/>
      <c r="D50" s="346"/>
      <c r="E50" s="8">
        <v>45210</v>
      </c>
    </row>
    <row r="51" spans="1:5" ht="15.75" thickBot="1">
      <c r="A51" t="s">
        <v>115</v>
      </c>
      <c r="B51" t="s">
        <v>116</v>
      </c>
      <c r="C51" s="347"/>
      <c r="D51" s="348"/>
      <c r="E51" s="8">
        <v>45210</v>
      </c>
    </row>
    <row r="52" spans="1:5" ht="15.75" thickTop="1"/>
  </sheetData>
  <autoFilter ref="A3:E51"/>
  <mergeCells count="1">
    <mergeCell ref="A2:E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"/>
  <sheetViews>
    <sheetView workbookViewId="0">
      <pane xSplit="2" ySplit="3" topLeftCell="C4" activePane="bottomRight" state="frozen"/>
      <selection activeCell="I37" sqref="I37"/>
      <selection pane="topRight" activeCell="I37" sqref="I37"/>
      <selection pane="bottomLeft" activeCell="I37" sqref="I37"/>
      <selection pane="bottomRight" activeCell="B4" sqref="B4"/>
    </sheetView>
  </sheetViews>
  <sheetFormatPr defaultRowHeight="15" outlineLevelRow="1"/>
  <cols>
    <col min="1" max="1" width="17" style="1" customWidth="1"/>
    <col min="2" max="2" width="9.140625" style="77"/>
    <col min="3" max="3" width="10.5703125" style="77" bestFit="1" customWidth="1"/>
    <col min="4" max="5" width="11.5703125" style="77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355" t="s">
        <v>159</v>
      </c>
      <c r="B1" s="356"/>
      <c r="C1" s="356"/>
      <c r="D1" s="356"/>
      <c r="E1" s="356"/>
      <c r="F1" s="356"/>
      <c r="G1" s="357"/>
    </row>
    <row r="2" spans="1:7" ht="23.25" thickTop="1">
      <c r="A2" s="354" t="s">
        <v>171</v>
      </c>
      <c r="B2" s="354"/>
      <c r="C2" s="354"/>
      <c r="D2" s="354"/>
      <c r="E2" s="354"/>
      <c r="F2" s="354"/>
    </row>
    <row r="3" spans="1:7" ht="15.75" thickBot="1">
      <c r="A3" s="244" t="s">
        <v>80</v>
      </c>
      <c r="B3" s="128" t="s">
        <v>79</v>
      </c>
      <c r="C3" s="128"/>
      <c r="D3" s="128"/>
      <c r="E3" s="128"/>
    </row>
    <row r="4" spans="1:7" ht="15.75" outlineLevel="1" thickTop="1">
      <c r="A4" s="245">
        <v>44900</v>
      </c>
      <c r="B4" s="349"/>
    </row>
    <row r="5" spans="1:7" outlineLevel="1">
      <c r="A5" s="245">
        <v>44901</v>
      </c>
      <c r="B5" s="350"/>
    </row>
    <row r="6" spans="1:7" outlineLevel="1">
      <c r="A6" s="245">
        <v>44902</v>
      </c>
      <c r="B6" s="350"/>
    </row>
    <row r="7" spans="1:7" outlineLevel="1">
      <c r="A7" s="245">
        <v>44903</v>
      </c>
      <c r="B7" s="350"/>
    </row>
    <row r="8" spans="1:7" outlineLevel="1">
      <c r="A8" s="245">
        <v>44904</v>
      </c>
      <c r="B8" s="350"/>
    </row>
    <row r="9" spans="1:7" outlineLevel="1">
      <c r="A9" s="245">
        <v>44907</v>
      </c>
      <c r="B9" s="350"/>
    </row>
    <row r="10" spans="1:7" outlineLevel="1">
      <c r="A10" s="245">
        <v>44908</v>
      </c>
      <c r="B10" s="350"/>
    </row>
    <row r="11" spans="1:7" outlineLevel="1">
      <c r="A11" s="245">
        <v>44909</v>
      </c>
      <c r="B11" s="350"/>
    </row>
    <row r="12" spans="1:7" outlineLevel="1">
      <c r="A12" s="245">
        <v>44910</v>
      </c>
      <c r="B12" s="350"/>
    </row>
    <row r="13" spans="1:7" outlineLevel="1">
      <c r="A13" s="245">
        <v>44911</v>
      </c>
      <c r="B13" s="350"/>
    </row>
    <row r="14" spans="1:7" outlineLevel="1">
      <c r="A14" s="245">
        <v>44914</v>
      </c>
      <c r="B14" s="350"/>
    </row>
    <row r="15" spans="1:7" outlineLevel="1">
      <c r="A15" s="245">
        <v>44915</v>
      </c>
      <c r="B15" s="350"/>
    </row>
    <row r="16" spans="1:7" outlineLevel="1">
      <c r="A16" s="245">
        <v>44916</v>
      </c>
      <c r="B16" s="350"/>
    </row>
    <row r="17" spans="1:2" outlineLevel="1">
      <c r="A17" s="245">
        <v>44917</v>
      </c>
      <c r="B17" s="350"/>
    </row>
    <row r="18" spans="1:2" outlineLevel="1">
      <c r="A18" s="245">
        <v>44918</v>
      </c>
      <c r="B18" s="350"/>
    </row>
    <row r="19" spans="1:2" outlineLevel="1">
      <c r="A19" s="245">
        <v>44922</v>
      </c>
      <c r="B19" s="350"/>
    </row>
    <row r="20" spans="1:2" outlineLevel="1">
      <c r="A20" s="245">
        <v>44923</v>
      </c>
      <c r="B20" s="350"/>
    </row>
    <row r="21" spans="1:2" outlineLevel="1">
      <c r="A21" s="245">
        <v>44924</v>
      </c>
      <c r="B21" s="350"/>
    </row>
    <row r="22" spans="1:2" outlineLevel="1">
      <c r="A22" s="245">
        <v>44925</v>
      </c>
      <c r="B22" s="350"/>
    </row>
    <row r="23" spans="1:2" outlineLevel="1">
      <c r="A23" s="245">
        <v>44929</v>
      </c>
      <c r="B23" s="350"/>
    </row>
    <row r="24" spans="1:2" outlineLevel="1">
      <c r="A24" s="245">
        <v>44930</v>
      </c>
      <c r="B24" s="350"/>
    </row>
    <row r="25" spans="1:2" outlineLevel="1">
      <c r="A25" s="245">
        <v>44931</v>
      </c>
      <c r="B25" s="350"/>
    </row>
    <row r="26" spans="1:2" outlineLevel="1">
      <c r="A26" s="245">
        <v>44932</v>
      </c>
      <c r="B26" s="350"/>
    </row>
    <row r="27" spans="1:2" outlineLevel="1">
      <c r="A27" s="245">
        <v>44935</v>
      </c>
      <c r="B27" s="350"/>
    </row>
    <row r="28" spans="1:2" outlineLevel="1">
      <c r="A28" s="245">
        <v>44936</v>
      </c>
      <c r="B28" s="350"/>
    </row>
    <row r="29" spans="1:2" outlineLevel="1">
      <c r="A29" s="245">
        <v>44937</v>
      </c>
      <c r="B29" s="350"/>
    </row>
    <row r="30" spans="1:2" outlineLevel="1">
      <c r="A30" s="245">
        <v>44938</v>
      </c>
      <c r="B30" s="350"/>
    </row>
    <row r="31" spans="1:2" outlineLevel="1">
      <c r="A31" s="245">
        <v>44939</v>
      </c>
      <c r="B31" s="350"/>
    </row>
    <row r="32" spans="1:2" outlineLevel="1">
      <c r="A32" s="245">
        <v>44943</v>
      </c>
      <c r="B32" s="350"/>
    </row>
    <row r="33" spans="1:2" outlineLevel="1">
      <c r="A33" s="245">
        <v>44944</v>
      </c>
      <c r="B33" s="350"/>
    </row>
    <row r="34" spans="1:2" outlineLevel="1">
      <c r="A34" s="245">
        <v>44945</v>
      </c>
      <c r="B34" s="350"/>
    </row>
    <row r="35" spans="1:2" outlineLevel="1">
      <c r="A35" s="245">
        <v>44946</v>
      </c>
      <c r="B35" s="350"/>
    </row>
    <row r="36" spans="1:2" outlineLevel="1">
      <c r="A36" s="245">
        <v>44949</v>
      </c>
      <c r="B36" s="350"/>
    </row>
    <row r="37" spans="1:2" outlineLevel="1">
      <c r="A37" s="245">
        <v>44950</v>
      </c>
      <c r="B37" s="350"/>
    </row>
    <row r="38" spans="1:2" outlineLevel="1">
      <c r="A38" s="245">
        <v>44951</v>
      </c>
      <c r="B38" s="350"/>
    </row>
    <row r="39" spans="1:2" outlineLevel="1">
      <c r="A39" s="245">
        <v>44952</v>
      </c>
      <c r="B39" s="350"/>
    </row>
    <row r="40" spans="1:2" outlineLevel="1">
      <c r="A40" s="245">
        <v>44953</v>
      </c>
      <c r="B40" s="350"/>
    </row>
    <row r="41" spans="1:2" outlineLevel="1">
      <c r="A41" s="245">
        <v>44956</v>
      </c>
      <c r="B41" s="350"/>
    </row>
    <row r="42" spans="1:2" outlineLevel="1">
      <c r="A42" s="245">
        <v>44957</v>
      </c>
      <c r="B42" s="350"/>
    </row>
    <row r="43" spans="1:2" outlineLevel="1">
      <c r="A43" s="245">
        <v>44958</v>
      </c>
      <c r="B43" s="350"/>
    </row>
    <row r="44" spans="1:2" outlineLevel="1">
      <c r="A44" s="245">
        <v>44959</v>
      </c>
      <c r="B44" s="350"/>
    </row>
    <row r="45" spans="1:2" outlineLevel="1">
      <c r="A45" s="245">
        <v>44960</v>
      </c>
      <c r="B45" s="350"/>
    </row>
    <row r="46" spans="1:2" outlineLevel="1">
      <c r="A46" s="245">
        <v>44963</v>
      </c>
      <c r="B46" s="350"/>
    </row>
    <row r="47" spans="1:2" outlineLevel="1">
      <c r="A47" s="245">
        <v>44964</v>
      </c>
      <c r="B47" s="350"/>
    </row>
    <row r="48" spans="1:2" outlineLevel="1">
      <c r="A48" s="245">
        <v>44965</v>
      </c>
      <c r="B48" s="350"/>
    </row>
    <row r="49" spans="1:2" outlineLevel="1">
      <c r="A49" s="245">
        <v>44966</v>
      </c>
      <c r="B49" s="350"/>
    </row>
    <row r="50" spans="1:2" outlineLevel="1">
      <c r="A50" s="245">
        <v>44967</v>
      </c>
      <c r="B50" s="350"/>
    </row>
    <row r="51" spans="1:2" outlineLevel="1">
      <c r="A51" s="245">
        <v>44970</v>
      </c>
      <c r="B51" s="350"/>
    </row>
    <row r="52" spans="1:2" outlineLevel="1">
      <c r="A52" s="245">
        <v>44971</v>
      </c>
      <c r="B52" s="350"/>
    </row>
    <row r="53" spans="1:2" outlineLevel="1">
      <c r="A53" s="245">
        <v>44972</v>
      </c>
      <c r="B53" s="350"/>
    </row>
    <row r="54" spans="1:2" outlineLevel="1">
      <c r="A54" s="245">
        <v>44973</v>
      </c>
      <c r="B54" s="350"/>
    </row>
    <row r="55" spans="1:2" outlineLevel="1">
      <c r="A55" s="245">
        <v>44974</v>
      </c>
      <c r="B55" s="350"/>
    </row>
    <row r="56" spans="1:2" outlineLevel="1">
      <c r="A56" s="245">
        <v>44978</v>
      </c>
      <c r="B56" s="350"/>
    </row>
    <row r="57" spans="1:2" outlineLevel="1">
      <c r="A57" s="245">
        <v>44979</v>
      </c>
      <c r="B57" s="350"/>
    </row>
    <row r="58" spans="1:2" outlineLevel="1">
      <c r="A58" s="245">
        <v>44980</v>
      </c>
      <c r="B58" s="350"/>
    </row>
    <row r="59" spans="1:2" outlineLevel="1">
      <c r="A59" s="245">
        <v>44981</v>
      </c>
      <c r="B59" s="350"/>
    </row>
    <row r="60" spans="1:2" outlineLevel="1">
      <c r="A60" s="245">
        <v>44984</v>
      </c>
      <c r="B60" s="350"/>
    </row>
    <row r="61" spans="1:2" outlineLevel="1">
      <c r="A61" s="245">
        <v>44985</v>
      </c>
      <c r="B61" s="350"/>
    </row>
    <row r="62" spans="1:2" outlineLevel="1">
      <c r="A62" s="245">
        <v>44986</v>
      </c>
      <c r="B62" s="350"/>
    </row>
    <row r="63" spans="1:2">
      <c r="A63" s="245">
        <v>44987</v>
      </c>
      <c r="B63" s="350"/>
    </row>
    <row r="64" spans="1:2">
      <c r="A64" s="245">
        <v>44988</v>
      </c>
      <c r="B64" s="350"/>
    </row>
    <row r="65" spans="1:8">
      <c r="A65" s="245">
        <v>44991</v>
      </c>
      <c r="B65" s="350"/>
    </row>
    <row r="66" spans="1:8">
      <c r="A66" s="245">
        <v>44992</v>
      </c>
      <c r="B66" s="350"/>
      <c r="F66" s="77"/>
      <c r="G66" s="77"/>
      <c r="H66" s="77"/>
    </row>
    <row r="67" spans="1:8">
      <c r="A67" s="245">
        <v>44993</v>
      </c>
      <c r="B67" s="350"/>
    </row>
    <row r="68" spans="1:8">
      <c r="A68" s="245">
        <v>44994</v>
      </c>
      <c r="B68" s="350"/>
    </row>
    <row r="69" spans="1:8">
      <c r="A69" s="245">
        <v>44995</v>
      </c>
      <c r="B69" s="350"/>
    </row>
    <row r="70" spans="1:8">
      <c r="A70" s="245">
        <v>44998</v>
      </c>
      <c r="B70" s="350"/>
    </row>
    <row r="71" spans="1:8">
      <c r="A71" s="245">
        <v>44999</v>
      </c>
      <c r="B71" s="350"/>
    </row>
    <row r="72" spans="1:8">
      <c r="A72" s="245">
        <v>45000</v>
      </c>
      <c r="B72" s="350"/>
    </row>
    <row r="73" spans="1:8">
      <c r="A73" s="245">
        <v>45001</v>
      </c>
      <c r="B73" s="350"/>
    </row>
    <row r="74" spans="1:8">
      <c r="A74" s="245">
        <v>45002</v>
      </c>
      <c r="B74" s="350"/>
    </row>
    <row r="75" spans="1:8">
      <c r="A75" s="245">
        <v>45005</v>
      </c>
      <c r="B75" s="350"/>
    </row>
    <row r="76" spans="1:8">
      <c r="A76" s="245">
        <v>45006</v>
      </c>
      <c r="B76" s="350"/>
    </row>
    <row r="77" spans="1:8">
      <c r="A77" s="245">
        <v>45007</v>
      </c>
      <c r="B77" s="350"/>
    </row>
    <row r="78" spans="1:8">
      <c r="A78" s="245">
        <v>45008</v>
      </c>
      <c r="B78" s="350"/>
    </row>
    <row r="79" spans="1:8">
      <c r="A79" s="245">
        <v>45009</v>
      </c>
      <c r="B79" s="350"/>
    </row>
    <row r="80" spans="1:8">
      <c r="A80" s="245">
        <v>45012</v>
      </c>
      <c r="B80" s="350"/>
    </row>
    <row r="81" spans="1:2">
      <c r="A81" s="245">
        <v>45013</v>
      </c>
      <c r="B81" s="350"/>
    </row>
    <row r="82" spans="1:2">
      <c r="A82" s="245">
        <v>45014</v>
      </c>
      <c r="B82" s="350"/>
    </row>
    <row r="83" spans="1:2">
      <c r="A83" s="245">
        <v>45015</v>
      </c>
      <c r="B83" s="350"/>
    </row>
    <row r="84" spans="1:2">
      <c r="A84" s="245">
        <v>45016</v>
      </c>
      <c r="B84" s="350"/>
    </row>
    <row r="85" spans="1:2">
      <c r="A85" s="245">
        <v>45019</v>
      </c>
      <c r="B85" s="350"/>
    </row>
    <row r="86" spans="1:2">
      <c r="A86" s="245">
        <v>45020</v>
      </c>
      <c r="B86" s="350"/>
    </row>
    <row r="87" spans="1:2">
      <c r="A87" s="245">
        <v>45021</v>
      </c>
      <c r="B87" s="350"/>
    </row>
    <row r="88" spans="1:2">
      <c r="A88" s="245">
        <v>45022</v>
      </c>
      <c r="B88" s="350"/>
    </row>
    <row r="89" spans="1:2">
      <c r="A89" s="245">
        <v>45026</v>
      </c>
      <c r="B89" s="350"/>
    </row>
    <row r="90" spans="1:2">
      <c r="A90" s="245">
        <v>45027</v>
      </c>
      <c r="B90" s="350"/>
    </row>
    <row r="91" spans="1:2">
      <c r="A91" s="245">
        <v>45028</v>
      </c>
      <c r="B91" s="350"/>
    </row>
    <row r="92" spans="1:2">
      <c r="A92" s="245">
        <v>45029</v>
      </c>
      <c r="B92" s="350"/>
    </row>
    <row r="93" spans="1:2">
      <c r="A93" s="245">
        <v>45030</v>
      </c>
      <c r="B93" s="350"/>
    </row>
    <row r="94" spans="1:2">
      <c r="A94" s="245">
        <v>45033</v>
      </c>
      <c r="B94" s="350"/>
    </row>
    <row r="95" spans="1:2">
      <c r="A95" s="245">
        <v>45034</v>
      </c>
      <c r="B95" s="350"/>
    </row>
    <row r="96" spans="1:2">
      <c r="A96" s="245">
        <v>45035</v>
      </c>
      <c r="B96" s="350"/>
    </row>
    <row r="97" spans="1:13">
      <c r="A97" s="245">
        <v>45036</v>
      </c>
      <c r="B97" s="350"/>
    </row>
    <row r="98" spans="1:13">
      <c r="A98" s="245">
        <v>45037</v>
      </c>
      <c r="B98" s="350"/>
    </row>
    <row r="99" spans="1:13">
      <c r="A99" s="245">
        <v>45040</v>
      </c>
      <c r="B99" s="350"/>
    </row>
    <row r="100" spans="1:13">
      <c r="A100" s="245">
        <v>45041</v>
      </c>
      <c r="B100" s="350"/>
    </row>
    <row r="101" spans="1:13">
      <c r="A101" s="245">
        <v>45042</v>
      </c>
      <c r="B101" s="350"/>
    </row>
    <row r="102" spans="1:13">
      <c r="A102" s="245">
        <v>45043</v>
      </c>
      <c r="B102" s="350"/>
    </row>
    <row r="103" spans="1:13">
      <c r="A103" s="245">
        <v>45044</v>
      </c>
      <c r="B103" s="350"/>
    </row>
    <row r="104" spans="1:13">
      <c r="A104" s="245">
        <v>45047</v>
      </c>
      <c r="B104" s="350"/>
    </row>
    <row r="105" spans="1:13">
      <c r="A105" s="245">
        <v>45048</v>
      </c>
      <c r="B105" s="350"/>
      <c r="E105" s="151"/>
      <c r="F105" s="159" t="s">
        <v>90</v>
      </c>
      <c r="G105" s="159" t="s">
        <v>91</v>
      </c>
      <c r="H105" s="159" t="s">
        <v>94</v>
      </c>
      <c r="I105" s="159" t="s">
        <v>152</v>
      </c>
    </row>
    <row r="106" spans="1:13">
      <c r="A106" s="245">
        <v>45049</v>
      </c>
      <c r="B106" s="350"/>
      <c r="E106" s="152" t="s">
        <v>92</v>
      </c>
      <c r="F106" s="156">
        <v>44985</v>
      </c>
      <c r="G106" s="156">
        <v>44992</v>
      </c>
      <c r="H106" s="157">
        <v>48.5</v>
      </c>
      <c r="I106" s="157">
        <v>22.2</v>
      </c>
      <c r="M106" t="s">
        <v>151</v>
      </c>
    </row>
    <row r="107" spans="1:13">
      <c r="A107" s="245">
        <v>45050</v>
      </c>
      <c r="B107" s="350"/>
      <c r="E107" s="152" t="s">
        <v>93</v>
      </c>
      <c r="F107" s="156">
        <v>45077</v>
      </c>
      <c r="G107" s="156">
        <v>45084</v>
      </c>
      <c r="H107" s="157">
        <v>56.01</v>
      </c>
      <c r="I107" s="157">
        <v>22.2</v>
      </c>
    </row>
    <row r="108" spans="1:13">
      <c r="A108" s="245">
        <v>45051</v>
      </c>
      <c r="B108" s="350"/>
      <c r="E108" s="152" t="s">
        <v>98</v>
      </c>
      <c r="F108" s="156">
        <v>45147</v>
      </c>
      <c r="G108" s="158"/>
      <c r="H108" s="157">
        <v>51.9</v>
      </c>
      <c r="I108" s="157"/>
    </row>
    <row r="109" spans="1:13">
      <c r="A109" s="245">
        <v>45054</v>
      </c>
      <c r="B109" s="350"/>
      <c r="E109" s="152" t="s">
        <v>95</v>
      </c>
      <c r="F109" s="156">
        <v>45168</v>
      </c>
      <c r="G109" s="156">
        <v>45175</v>
      </c>
      <c r="H109" s="157">
        <v>63.03</v>
      </c>
      <c r="I109" s="157">
        <v>22.2</v>
      </c>
    </row>
    <row r="110" spans="1:13">
      <c r="A110" s="245">
        <v>45055</v>
      </c>
      <c r="B110" s="350"/>
      <c r="E110" s="152" t="s">
        <v>97</v>
      </c>
      <c r="F110" s="158"/>
      <c r="G110" s="158"/>
      <c r="H110" s="158"/>
      <c r="I110" s="158"/>
    </row>
    <row r="111" spans="1:13">
      <c r="A111" s="245">
        <v>45056</v>
      </c>
      <c r="B111" s="350"/>
      <c r="E111" s="152" t="s">
        <v>99</v>
      </c>
      <c r="F111" s="158"/>
      <c r="G111" s="158"/>
      <c r="H111" s="158"/>
      <c r="I111" s="158"/>
    </row>
    <row r="112" spans="1:13">
      <c r="A112" s="245">
        <v>45057</v>
      </c>
      <c r="B112" s="350"/>
      <c r="E112" s="152" t="s">
        <v>96</v>
      </c>
      <c r="F112" s="158"/>
      <c r="G112" s="158"/>
      <c r="H112" s="158"/>
      <c r="I112" s="158"/>
    </row>
    <row r="113" spans="1:9">
      <c r="A113" s="245">
        <v>45058</v>
      </c>
      <c r="B113" s="350"/>
      <c r="E113" s="153"/>
      <c r="F113" s="154"/>
      <c r="G113" s="154"/>
      <c r="H113" s="154"/>
      <c r="I113" s="155"/>
    </row>
    <row r="114" spans="1:9">
      <c r="A114" s="245">
        <v>45061</v>
      </c>
      <c r="B114" s="350"/>
    </row>
    <row r="115" spans="1:9">
      <c r="A115" s="245">
        <v>45062</v>
      </c>
      <c r="B115" s="350"/>
    </row>
    <row r="116" spans="1:9">
      <c r="A116" s="245">
        <v>45063</v>
      </c>
      <c r="B116" s="350"/>
    </row>
    <row r="117" spans="1:9">
      <c r="A117" s="245">
        <v>45064</v>
      </c>
      <c r="B117" s="350"/>
    </row>
    <row r="118" spans="1:9">
      <c r="A118" s="245">
        <v>45065</v>
      </c>
      <c r="B118" s="350"/>
    </row>
    <row r="119" spans="1:9">
      <c r="A119" s="245">
        <v>45068</v>
      </c>
      <c r="B119" s="350"/>
    </row>
    <row r="120" spans="1:9">
      <c r="A120" s="245">
        <v>45069</v>
      </c>
      <c r="B120" s="350"/>
    </row>
    <row r="121" spans="1:9">
      <c r="A121" s="245">
        <v>45070</v>
      </c>
      <c r="B121" s="350"/>
    </row>
    <row r="122" spans="1:9">
      <c r="A122" s="245">
        <v>45071</v>
      </c>
      <c r="B122" s="350"/>
    </row>
    <row r="123" spans="1:9">
      <c r="A123" s="245">
        <v>45072</v>
      </c>
      <c r="B123" s="350"/>
    </row>
    <row r="124" spans="1:9">
      <c r="A124" s="245">
        <v>45076</v>
      </c>
      <c r="B124" s="350"/>
    </row>
    <row r="125" spans="1:9">
      <c r="A125" s="245">
        <v>45077</v>
      </c>
      <c r="B125" s="350"/>
    </row>
    <row r="126" spans="1:9">
      <c r="A126" s="245">
        <v>45078</v>
      </c>
      <c r="B126" s="350"/>
    </row>
    <row r="127" spans="1:9">
      <c r="A127" s="245">
        <v>45079</v>
      </c>
      <c r="B127" s="350"/>
    </row>
    <row r="128" spans="1:9">
      <c r="A128" s="245">
        <v>45082</v>
      </c>
      <c r="B128" s="350"/>
    </row>
    <row r="129" spans="1:2">
      <c r="A129" s="245">
        <v>45083</v>
      </c>
      <c r="B129" s="350"/>
    </row>
    <row r="130" spans="1:2">
      <c r="A130" s="245">
        <v>45084</v>
      </c>
      <c r="B130" s="350"/>
    </row>
    <row r="131" spans="1:2">
      <c r="A131" s="245">
        <v>45085</v>
      </c>
      <c r="B131" s="350"/>
    </row>
    <row r="132" spans="1:2">
      <c r="A132" s="245">
        <v>45086</v>
      </c>
      <c r="B132" s="350"/>
    </row>
    <row r="133" spans="1:2">
      <c r="A133" s="245">
        <v>45089</v>
      </c>
      <c r="B133" s="350"/>
    </row>
    <row r="134" spans="1:2">
      <c r="A134" s="245">
        <v>45090</v>
      </c>
      <c r="B134" s="350"/>
    </row>
    <row r="135" spans="1:2">
      <c r="A135" s="245">
        <v>45091</v>
      </c>
      <c r="B135" s="350"/>
    </row>
    <row r="136" spans="1:2">
      <c r="A136" s="245">
        <v>45092</v>
      </c>
      <c r="B136" s="350"/>
    </row>
    <row r="137" spans="1:2">
      <c r="A137" s="245">
        <v>45093</v>
      </c>
      <c r="B137" s="350"/>
    </row>
    <row r="138" spans="1:2">
      <c r="A138" s="245">
        <v>45096</v>
      </c>
      <c r="B138" s="350"/>
    </row>
    <row r="139" spans="1:2">
      <c r="A139" s="245">
        <v>45097</v>
      </c>
      <c r="B139" s="350"/>
    </row>
    <row r="140" spans="1:2">
      <c r="A140" s="245">
        <v>45098</v>
      </c>
      <c r="B140" s="350"/>
    </row>
    <row r="141" spans="1:2">
      <c r="A141" s="245">
        <v>45099</v>
      </c>
      <c r="B141" s="350"/>
    </row>
    <row r="142" spans="1:2">
      <c r="A142" s="245">
        <v>45100</v>
      </c>
      <c r="B142" s="350"/>
    </row>
    <row r="143" spans="1:2">
      <c r="A143" s="245">
        <v>45103</v>
      </c>
      <c r="B143" s="350"/>
    </row>
    <row r="144" spans="1:2">
      <c r="A144" s="245">
        <v>45104</v>
      </c>
      <c r="B144" s="350"/>
    </row>
    <row r="145" spans="1:2">
      <c r="A145" s="245">
        <v>45105</v>
      </c>
      <c r="B145" s="350"/>
    </row>
    <row r="146" spans="1:2">
      <c r="A146" s="245">
        <v>45106</v>
      </c>
      <c r="B146" s="350"/>
    </row>
    <row r="147" spans="1:2">
      <c r="A147" s="245">
        <v>45107</v>
      </c>
      <c r="B147" s="350"/>
    </row>
    <row r="148" spans="1:2">
      <c r="A148" s="245">
        <v>45110</v>
      </c>
      <c r="B148" s="350"/>
    </row>
    <row r="149" spans="1:2">
      <c r="A149" s="245">
        <v>45112</v>
      </c>
      <c r="B149" s="350"/>
    </row>
    <row r="150" spans="1:2">
      <c r="A150" s="245">
        <v>45113</v>
      </c>
      <c r="B150" s="350"/>
    </row>
    <row r="151" spans="1:2">
      <c r="A151" s="245">
        <v>45114</v>
      </c>
      <c r="B151" s="350"/>
    </row>
    <row r="152" spans="1:2">
      <c r="A152" s="245">
        <v>45117</v>
      </c>
      <c r="B152" s="350"/>
    </row>
    <row r="153" spans="1:2">
      <c r="A153" s="245">
        <v>45118</v>
      </c>
      <c r="B153" s="350"/>
    </row>
    <row r="154" spans="1:2">
      <c r="A154" s="245">
        <v>45119</v>
      </c>
      <c r="B154" s="350"/>
    </row>
    <row r="155" spans="1:2">
      <c r="A155" s="245">
        <v>45120</v>
      </c>
      <c r="B155" s="350"/>
    </row>
    <row r="156" spans="1:2">
      <c r="A156" s="245">
        <v>45121</v>
      </c>
      <c r="B156" s="350"/>
    </row>
    <row r="157" spans="1:2">
      <c r="A157" s="245">
        <v>45124</v>
      </c>
      <c r="B157" s="350"/>
    </row>
    <row r="158" spans="1:2">
      <c r="A158" s="245">
        <v>45125</v>
      </c>
      <c r="B158" s="350"/>
    </row>
    <row r="159" spans="1:2">
      <c r="A159" s="245">
        <v>45126</v>
      </c>
      <c r="B159" s="350"/>
    </row>
    <row r="160" spans="1:2">
      <c r="A160" s="245">
        <v>45127</v>
      </c>
      <c r="B160" s="350"/>
    </row>
    <row r="161" spans="1:2">
      <c r="A161" s="245">
        <v>45128</v>
      </c>
      <c r="B161" s="350"/>
    </row>
    <row r="162" spans="1:2">
      <c r="A162" s="245">
        <v>45131</v>
      </c>
      <c r="B162" s="350"/>
    </row>
    <row r="163" spans="1:2">
      <c r="A163" s="245">
        <v>45132</v>
      </c>
      <c r="B163" s="350"/>
    </row>
    <row r="164" spans="1:2">
      <c r="A164" s="245">
        <v>45133</v>
      </c>
      <c r="B164" s="350"/>
    </row>
    <row r="165" spans="1:2">
      <c r="A165" s="245">
        <v>45134</v>
      </c>
      <c r="B165" s="350"/>
    </row>
    <row r="166" spans="1:2">
      <c r="A166" s="245">
        <v>45135</v>
      </c>
      <c r="B166" s="350"/>
    </row>
    <row r="167" spans="1:2">
      <c r="A167" s="245">
        <v>45138</v>
      </c>
      <c r="B167" s="350"/>
    </row>
    <row r="168" spans="1:2">
      <c r="A168" s="245">
        <v>45139</v>
      </c>
      <c r="B168" s="350"/>
    </row>
    <row r="169" spans="1:2">
      <c r="A169" s="245">
        <v>45140</v>
      </c>
      <c r="B169" s="350"/>
    </row>
    <row r="170" spans="1:2">
      <c r="A170" s="245">
        <v>45141</v>
      </c>
      <c r="B170" s="350"/>
    </row>
    <row r="171" spans="1:2">
      <c r="A171" s="245">
        <v>45142</v>
      </c>
      <c r="B171" s="350"/>
    </row>
    <row r="172" spans="1:2">
      <c r="A172" s="245">
        <v>45145</v>
      </c>
      <c r="B172" s="350"/>
    </row>
    <row r="173" spans="1:2">
      <c r="A173" s="245">
        <v>45146</v>
      </c>
      <c r="B173" s="350"/>
    </row>
    <row r="174" spans="1:2">
      <c r="A174" s="245">
        <v>45147</v>
      </c>
      <c r="B174" s="350"/>
    </row>
    <row r="175" spans="1:2">
      <c r="A175" s="245">
        <v>45148</v>
      </c>
      <c r="B175" s="350"/>
    </row>
    <row r="176" spans="1:2">
      <c r="A176" s="245">
        <v>45149</v>
      </c>
      <c r="B176" s="350"/>
    </row>
    <row r="177" spans="1:2">
      <c r="A177" s="245">
        <v>45152</v>
      </c>
      <c r="B177" s="350"/>
    </row>
    <row r="178" spans="1:2">
      <c r="A178" s="245">
        <v>45153</v>
      </c>
      <c r="B178" s="350"/>
    </row>
    <row r="179" spans="1:2">
      <c r="A179" s="245">
        <v>45154</v>
      </c>
      <c r="B179" s="350"/>
    </row>
    <row r="180" spans="1:2">
      <c r="A180" s="245">
        <v>45155</v>
      </c>
      <c r="B180" s="350"/>
    </row>
    <row r="181" spans="1:2">
      <c r="A181" s="245">
        <v>45156</v>
      </c>
      <c r="B181" s="350"/>
    </row>
    <row r="182" spans="1:2">
      <c r="A182" s="245">
        <v>45159</v>
      </c>
      <c r="B182" s="350"/>
    </row>
    <row r="183" spans="1:2">
      <c r="A183" s="245">
        <v>45160</v>
      </c>
      <c r="B183" s="350"/>
    </row>
    <row r="184" spans="1:2">
      <c r="A184" s="245">
        <v>45161</v>
      </c>
      <c r="B184" s="350"/>
    </row>
    <row r="185" spans="1:2">
      <c r="A185" s="245">
        <v>45162</v>
      </c>
      <c r="B185" s="350"/>
    </row>
    <row r="186" spans="1:2">
      <c r="A186" s="245">
        <v>45163</v>
      </c>
      <c r="B186" s="350"/>
    </row>
    <row r="187" spans="1:2">
      <c r="A187" s="245">
        <v>45166</v>
      </c>
      <c r="B187" s="350"/>
    </row>
    <row r="188" spans="1:2">
      <c r="A188" s="245">
        <v>45167</v>
      </c>
      <c r="B188" s="350"/>
    </row>
    <row r="189" spans="1:2">
      <c r="A189" s="245">
        <v>45168</v>
      </c>
      <c r="B189" s="350"/>
    </row>
    <row r="190" spans="1:2">
      <c r="A190" s="245">
        <v>45169</v>
      </c>
      <c r="B190" s="350"/>
    </row>
    <row r="191" spans="1:2">
      <c r="A191" s="245">
        <v>45170</v>
      </c>
      <c r="B191" s="350"/>
    </row>
    <row r="192" spans="1:2">
      <c r="A192" s="245">
        <v>45174</v>
      </c>
      <c r="B192" s="350"/>
    </row>
    <row r="193" spans="1:2" ht="15" customHeight="1">
      <c r="A193" s="245">
        <v>45175</v>
      </c>
      <c r="B193" s="350"/>
    </row>
    <row r="194" spans="1:2" ht="15" customHeight="1">
      <c r="A194" s="8">
        <v>45176</v>
      </c>
      <c r="B194" s="350"/>
    </row>
    <row r="195" spans="1:2" ht="15" customHeight="1">
      <c r="A195" s="8">
        <v>45177</v>
      </c>
      <c r="B195" s="350"/>
    </row>
    <row r="196" spans="1:2" ht="15" customHeight="1">
      <c r="A196" s="8">
        <v>45180</v>
      </c>
      <c r="B196" s="350"/>
    </row>
    <row r="197" spans="1:2" ht="15" customHeight="1">
      <c r="A197" s="8">
        <v>45181</v>
      </c>
      <c r="B197" s="350"/>
    </row>
    <row r="198" spans="1:2" ht="15" customHeight="1">
      <c r="A198" s="8">
        <v>45182</v>
      </c>
      <c r="B198" s="350"/>
    </row>
    <row r="199" spans="1:2" ht="15" customHeight="1">
      <c r="A199" s="8">
        <v>45183</v>
      </c>
      <c r="B199" s="350"/>
    </row>
    <row r="200" spans="1:2" ht="15" customHeight="1">
      <c r="A200" s="8">
        <v>45184</v>
      </c>
      <c r="B200" s="350"/>
    </row>
    <row r="201" spans="1:2" ht="15" customHeight="1">
      <c r="A201" s="8">
        <v>45187</v>
      </c>
      <c r="B201" s="350"/>
    </row>
    <row r="202" spans="1:2" ht="15" customHeight="1">
      <c r="A202" s="8">
        <v>45188</v>
      </c>
      <c r="B202" s="350"/>
    </row>
    <row r="203" spans="1:2" ht="15" customHeight="1">
      <c r="A203" s="8">
        <v>45189</v>
      </c>
      <c r="B203" s="350"/>
    </row>
    <row r="204" spans="1:2" ht="15" customHeight="1">
      <c r="A204" s="8">
        <v>45190</v>
      </c>
      <c r="B204" s="350"/>
    </row>
    <row r="205" spans="1:2" ht="15" customHeight="1">
      <c r="A205" s="8">
        <v>45191</v>
      </c>
      <c r="B205" s="350"/>
    </row>
    <row r="206" spans="1:2" ht="15" customHeight="1">
      <c r="A206" s="8">
        <v>45194</v>
      </c>
      <c r="B206" s="350"/>
    </row>
    <row r="207" spans="1:2" ht="15" customHeight="1">
      <c r="A207" s="8">
        <v>45195</v>
      </c>
      <c r="B207" s="350"/>
    </row>
    <row r="208" spans="1:2" ht="15" customHeight="1">
      <c r="A208" s="8">
        <v>45196</v>
      </c>
      <c r="B208" s="350"/>
    </row>
    <row r="209" spans="1:3" ht="15" customHeight="1">
      <c r="A209" s="8">
        <v>45197</v>
      </c>
      <c r="B209" s="350"/>
    </row>
    <row r="210" spans="1:3" ht="15" customHeight="1">
      <c r="A210" s="8">
        <v>45198</v>
      </c>
      <c r="B210" s="350"/>
    </row>
    <row r="211" spans="1:3" ht="15" customHeight="1">
      <c r="A211" s="8">
        <v>45201</v>
      </c>
      <c r="B211" s="350"/>
    </row>
    <row r="212" spans="1:3" ht="15" customHeight="1">
      <c r="A212" s="8">
        <v>45202</v>
      </c>
      <c r="B212" s="350"/>
    </row>
    <row r="213" spans="1:3" ht="15" customHeight="1">
      <c r="A213" s="8">
        <v>45203</v>
      </c>
      <c r="B213" s="350"/>
    </row>
    <row r="214" spans="1:3" ht="15" customHeight="1">
      <c r="A214" s="8">
        <v>45204</v>
      </c>
      <c r="B214" s="350"/>
    </row>
    <row r="215" spans="1:3" ht="15" customHeight="1">
      <c r="A215" s="8">
        <v>45205</v>
      </c>
      <c r="B215" s="350"/>
    </row>
    <row r="216" spans="1:3" ht="15" customHeight="1">
      <c r="A216" s="8">
        <v>45208</v>
      </c>
      <c r="B216" s="350"/>
    </row>
    <row r="217" spans="1:3" ht="15" customHeight="1">
      <c r="A217" s="8">
        <v>45209</v>
      </c>
      <c r="B217" s="350"/>
    </row>
    <row r="218" spans="1:3" ht="15" customHeight="1" thickBot="1">
      <c r="A218" s="8">
        <v>45210</v>
      </c>
      <c r="B218" s="351"/>
    </row>
    <row r="219" spans="1:3" ht="15.75" thickTop="1">
      <c r="A219" s="245"/>
    </row>
    <row r="220" spans="1:3" ht="15.75" thickBot="1">
      <c r="A220" s="246"/>
    </row>
    <row r="221" spans="1:3" ht="16.5" thickTop="1" thickBot="1">
      <c r="A221" s="246" t="s">
        <v>81</v>
      </c>
      <c r="B221" s="144" t="e">
        <f>AVERAGE(B129:B218)</f>
        <v>#DIV/0!</v>
      </c>
      <c r="C221" s="129"/>
    </row>
    <row r="222" spans="1:3" ht="15.75" thickTop="1"/>
  </sheetData>
  <mergeCells count="2">
    <mergeCell ref="A1:G1"/>
    <mergeCell ref="A2:F2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workbookViewId="0">
      <selection activeCell="C5" sqref="C5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2:9" ht="17.25" thickTop="1" thickBot="1">
      <c r="B1" s="355" t="s">
        <v>159</v>
      </c>
      <c r="C1" s="356"/>
      <c r="D1" s="356"/>
      <c r="E1" s="356"/>
      <c r="F1" s="356"/>
      <c r="G1" s="356"/>
      <c r="H1" s="357"/>
    </row>
    <row r="2" spans="2:9" ht="23.25" thickTop="1">
      <c r="B2" s="354" t="s">
        <v>171</v>
      </c>
      <c r="C2" s="354"/>
      <c r="D2" s="354"/>
      <c r="E2" s="354"/>
      <c r="F2" s="354"/>
      <c r="G2" s="354"/>
    </row>
    <row r="3" spans="2:9">
      <c r="B3" s="125" t="s">
        <v>74</v>
      </c>
      <c r="C3" s="125"/>
      <c r="D3" s="125">
        <v>2023</v>
      </c>
      <c r="E3" s="125">
        <v>2024</v>
      </c>
      <c r="F3" s="125">
        <v>2025</v>
      </c>
      <c r="G3" s="125">
        <v>2026</v>
      </c>
      <c r="H3" s="125">
        <v>2027</v>
      </c>
      <c r="I3" s="125" t="s">
        <v>55</v>
      </c>
    </row>
    <row r="4" spans="2:9" ht="15.75" thickBot="1"/>
    <row r="5" spans="2:9" ht="31.5" thickTop="1" thickBot="1">
      <c r="B5" t="s">
        <v>76</v>
      </c>
      <c r="C5" s="352"/>
      <c r="D5" s="238"/>
      <c r="E5" s="238"/>
      <c r="F5" s="238"/>
      <c r="G5" s="238"/>
      <c r="H5" s="238"/>
      <c r="I5" s="237" t="s">
        <v>153</v>
      </c>
    </row>
    <row r="6" spans="2:9" ht="15.75" thickTop="1">
      <c r="B6" t="s">
        <v>154</v>
      </c>
      <c r="D6" s="126">
        <v>0.93</v>
      </c>
      <c r="E6" s="126">
        <f>D6-$C$7</f>
        <v>0.8600000000000001</v>
      </c>
      <c r="F6" s="126">
        <f>E6-$C$7</f>
        <v>0.79</v>
      </c>
      <c r="G6" s="126">
        <f>F6-$C$7</f>
        <v>0.72</v>
      </c>
      <c r="H6" s="126">
        <f>G6-$C$7</f>
        <v>0.64999999999999991</v>
      </c>
    </row>
    <row r="7" spans="2:9" ht="15.75" thickBot="1">
      <c r="B7" t="s">
        <v>155</v>
      </c>
      <c r="C7" s="126">
        <v>7.0000000000000007E-2</v>
      </c>
      <c r="E7" s="126"/>
      <c r="F7" s="126"/>
      <c r="G7" s="126"/>
      <c r="H7" s="126"/>
    </row>
    <row r="8" spans="2:9" ht="16.5" thickTop="1" thickBot="1">
      <c r="B8" t="s">
        <v>75</v>
      </c>
      <c r="D8" s="352">
        <f>$C$5*D6</f>
        <v>0</v>
      </c>
      <c r="E8" s="352">
        <f t="shared" ref="E8:H8" si="0">$C$5*E6</f>
        <v>0</v>
      </c>
      <c r="F8" s="352">
        <f t="shared" si="0"/>
        <v>0</v>
      </c>
      <c r="G8" s="352">
        <f t="shared" si="0"/>
        <v>0</v>
      </c>
      <c r="H8" s="352">
        <f t="shared" si="0"/>
        <v>0</v>
      </c>
    </row>
    <row r="9" spans="2:9" ht="15.75" thickTop="1">
      <c r="D9" s="236"/>
      <c r="E9" s="236"/>
      <c r="F9" s="236"/>
      <c r="G9" s="236"/>
      <c r="H9" s="236"/>
    </row>
    <row r="10" spans="2:9">
      <c r="B10" t="s">
        <v>156</v>
      </c>
      <c r="D10" s="126">
        <v>0.65</v>
      </c>
      <c r="E10" s="126">
        <f>D10+$C$11</f>
        <v>0.70000000000000007</v>
      </c>
      <c r="F10" s="126">
        <f t="shared" ref="F10:H10" si="1">E10+$C$11</f>
        <v>0.75000000000000011</v>
      </c>
      <c r="G10" s="126">
        <f t="shared" si="1"/>
        <v>0.80000000000000016</v>
      </c>
      <c r="H10" s="126">
        <f t="shared" si="1"/>
        <v>0.8500000000000002</v>
      </c>
    </row>
    <row r="11" spans="2:9" ht="15.75" thickBot="1">
      <c r="B11" t="s">
        <v>157</v>
      </c>
      <c r="C11" s="126">
        <v>0.05</v>
      </c>
      <c r="D11" s="126"/>
      <c r="E11" s="126"/>
      <c r="F11" s="126"/>
      <c r="G11" s="126"/>
      <c r="H11" s="126"/>
    </row>
    <row r="12" spans="2:9" ht="16.5" thickTop="1" thickBot="1">
      <c r="B12" t="s">
        <v>158</v>
      </c>
      <c r="D12" s="352">
        <f>D8*D10</f>
        <v>0</v>
      </c>
      <c r="E12" s="352">
        <f t="shared" ref="E12:H12" si="2">E8*E10</f>
        <v>0</v>
      </c>
      <c r="F12" s="352">
        <f t="shared" si="2"/>
        <v>0</v>
      </c>
      <c r="G12" s="352">
        <f t="shared" si="2"/>
        <v>0</v>
      </c>
      <c r="H12" s="352">
        <f t="shared" si="2"/>
        <v>0</v>
      </c>
    </row>
    <row r="13" spans="2:9" ht="15.75" thickTop="1">
      <c r="D13" s="236"/>
      <c r="E13" s="236"/>
      <c r="F13" s="236"/>
      <c r="G13" s="236"/>
      <c r="H13" s="236"/>
    </row>
    <row r="14" spans="2:9">
      <c r="B14" t="s">
        <v>165</v>
      </c>
      <c r="D14" s="278">
        <f>100%-D10</f>
        <v>0.35</v>
      </c>
      <c r="E14" s="278">
        <f t="shared" ref="E14:H14" si="3">100%-E10</f>
        <v>0.29999999999999993</v>
      </c>
      <c r="F14" s="278">
        <f t="shared" si="3"/>
        <v>0.24999999999999989</v>
      </c>
      <c r="G14" s="278">
        <f t="shared" si="3"/>
        <v>0.19999999999999984</v>
      </c>
      <c r="H14" s="278">
        <f t="shared" si="3"/>
        <v>0.1499999999999998</v>
      </c>
    </row>
  </sheetData>
  <mergeCells count="2">
    <mergeCell ref="B1:H1"/>
    <mergeCell ref="B2:G2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Q20" sqref="Q20"/>
    </sheetView>
  </sheetViews>
  <sheetFormatPr defaultRowHeight="15"/>
  <sheetData>
    <row r="1" spans="1:1">
      <c r="A1" s="123" t="s">
        <v>73</v>
      </c>
    </row>
    <row r="29" spans="17:17">
      <c r="Q29" s="124">
        <v>53.06</v>
      </c>
    </row>
    <row r="46" spans="1:1">
      <c r="A46" s="123" t="s">
        <v>72</v>
      </c>
    </row>
    <row r="63" spans="12:16" ht="18">
      <c r="L63" t="s">
        <v>71</v>
      </c>
      <c r="P63" t="s">
        <v>57</v>
      </c>
    </row>
    <row r="64" spans="12:16">
      <c r="L64" s="124">
        <f>1*(10^(-3))</f>
        <v>1E-3</v>
      </c>
      <c r="P64" s="124">
        <f>1*(10^(-4))</f>
        <v>1E-4</v>
      </c>
    </row>
    <row r="68" spans="1:13">
      <c r="A68" s="123" t="s">
        <v>70</v>
      </c>
    </row>
    <row r="74" spans="1:13">
      <c r="M74" s="124">
        <v>1</v>
      </c>
    </row>
    <row r="75" spans="1:13">
      <c r="M75" s="124">
        <v>25</v>
      </c>
    </row>
    <row r="76" spans="1:13">
      <c r="M76" s="124">
        <v>298</v>
      </c>
    </row>
    <row r="80" spans="1:13">
      <c r="A80" s="123" t="s">
        <v>69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2"/>
    <col min="2" max="2" width="51.42578125" style="83" customWidth="1"/>
    <col min="3" max="6" width="16.5703125" style="82" customWidth="1"/>
    <col min="7" max="7" width="64" style="82" customWidth="1"/>
    <col min="8" max="16384" width="9.140625" style="82"/>
  </cols>
  <sheetData>
    <row r="1" spans="2:8">
      <c r="B1" s="122"/>
      <c r="C1" s="121"/>
      <c r="D1" s="121"/>
      <c r="E1" s="121"/>
      <c r="F1" s="121"/>
      <c r="G1" s="121"/>
      <c r="H1" s="121"/>
    </row>
    <row r="2" spans="2:8">
      <c r="B2" s="120"/>
      <c r="C2" s="98" t="s">
        <v>59</v>
      </c>
      <c r="D2" s="98" t="s">
        <v>58</v>
      </c>
      <c r="E2" s="98" t="s">
        <v>57</v>
      </c>
      <c r="F2" s="97" t="s">
        <v>56</v>
      </c>
      <c r="G2" s="96" t="s">
        <v>55</v>
      </c>
      <c r="H2" s="85"/>
    </row>
    <row r="3" spans="2:8">
      <c r="B3" s="119" t="s">
        <v>68</v>
      </c>
      <c r="C3" s="115">
        <v>100</v>
      </c>
      <c r="D3" s="118">
        <v>100</v>
      </c>
      <c r="E3" s="118">
        <v>100</v>
      </c>
      <c r="F3" s="117" t="s">
        <v>66</v>
      </c>
      <c r="G3" s="116" t="s">
        <v>65</v>
      </c>
      <c r="H3" s="115"/>
    </row>
    <row r="4" spans="2:8">
      <c r="B4" s="114" t="s">
        <v>67</v>
      </c>
      <c r="C4" s="110">
        <v>1</v>
      </c>
      <c r="D4" s="113">
        <v>25</v>
      </c>
      <c r="E4" s="113">
        <v>298</v>
      </c>
      <c r="F4" s="112" t="s">
        <v>66</v>
      </c>
      <c r="G4" s="111" t="s">
        <v>65</v>
      </c>
      <c r="H4" s="110"/>
    </row>
    <row r="5" spans="2:8">
      <c r="B5" s="107" t="s">
        <v>64</v>
      </c>
      <c r="C5" s="106">
        <f>'Emissions Inputs'!Q29</f>
        <v>53.06</v>
      </c>
      <c r="D5" s="109">
        <f>'Emissions Inputs'!L64</f>
        <v>1E-3</v>
      </c>
      <c r="E5" s="108">
        <f>'Emissions Inputs'!P64</f>
        <v>1E-4</v>
      </c>
      <c r="F5" s="108">
        <f>(C5*C4)+(D5*D4)+(E5*E4)</f>
        <v>53.114800000000002</v>
      </c>
      <c r="G5" s="104" t="s">
        <v>63</v>
      </c>
      <c r="H5" s="100"/>
    </row>
    <row r="6" spans="2:8">
      <c r="B6" s="107" t="s">
        <v>62</v>
      </c>
      <c r="C6" s="106">
        <f>C5/1000</f>
        <v>5.3060000000000003E-2</v>
      </c>
      <c r="D6" s="105">
        <f>D5/1000</f>
        <v>9.9999999999999995E-7</v>
      </c>
      <c r="E6" s="105">
        <f>E5/1000</f>
        <v>1.0000000000000001E-7</v>
      </c>
      <c r="F6" s="105">
        <f>F5/1000</f>
        <v>5.3114800000000004E-2</v>
      </c>
      <c r="G6" s="104" t="s">
        <v>61</v>
      </c>
      <c r="H6" s="100"/>
    </row>
    <row r="7" spans="2:8">
      <c r="B7" s="103"/>
      <c r="C7" s="102"/>
      <c r="D7" s="102"/>
      <c r="E7" s="102"/>
      <c r="F7" s="102"/>
      <c r="G7" s="101"/>
      <c r="H7" s="100"/>
    </row>
    <row r="8" spans="2:8">
      <c r="B8" s="99" t="s">
        <v>60</v>
      </c>
      <c r="C8" s="98" t="s">
        <v>59</v>
      </c>
      <c r="D8" s="98" t="s">
        <v>58</v>
      </c>
      <c r="E8" s="98" t="s">
        <v>57</v>
      </c>
      <c r="F8" s="97" t="s">
        <v>56</v>
      </c>
      <c r="G8" s="96" t="s">
        <v>55</v>
      </c>
      <c r="H8" s="85"/>
    </row>
    <row r="9" spans="2:8">
      <c r="B9" s="95" t="s">
        <v>54</v>
      </c>
      <c r="C9" s="94">
        <f t="shared" ref="C9:F10" si="0">C5/10</f>
        <v>5.306</v>
      </c>
      <c r="D9" s="93">
        <f t="shared" si="0"/>
        <v>1E-4</v>
      </c>
      <c r="E9" s="92">
        <f t="shared" si="0"/>
        <v>1.0000000000000001E-5</v>
      </c>
      <c r="F9" s="92">
        <f t="shared" si="0"/>
        <v>5.3114800000000004</v>
      </c>
      <c r="G9" s="91" t="s">
        <v>52</v>
      </c>
      <c r="H9" s="90"/>
    </row>
    <row r="10" spans="2:8">
      <c r="B10" s="89" t="s">
        <v>53</v>
      </c>
      <c r="C10" s="88">
        <f t="shared" si="0"/>
        <v>5.306E-3</v>
      </c>
      <c r="D10" s="87">
        <f t="shared" si="0"/>
        <v>9.9999999999999995E-8</v>
      </c>
      <c r="E10" s="87">
        <f t="shared" si="0"/>
        <v>1E-8</v>
      </c>
      <c r="F10" s="87">
        <f t="shared" si="0"/>
        <v>5.3114800000000004E-3</v>
      </c>
      <c r="G10" s="86" t="s">
        <v>52</v>
      </c>
      <c r="H10" s="85"/>
    </row>
    <row r="11" spans="2:8">
      <c r="C11" s="84"/>
      <c r="D11" s="84"/>
      <c r="E11" s="84"/>
      <c r="F11" s="84"/>
    </row>
    <row r="12" spans="2:8">
      <c r="C12" s="84"/>
      <c r="D12" s="84"/>
      <c r="E12" s="84"/>
      <c r="F12" s="84"/>
    </row>
    <row r="13" spans="2:8">
      <c r="C13" s="84"/>
      <c r="D13" s="84"/>
      <c r="E13" s="84"/>
      <c r="F13" s="84"/>
    </row>
    <row r="14" spans="2:8">
      <c r="C14" s="84"/>
      <c r="D14" s="84"/>
      <c r="E14" s="84"/>
      <c r="F14" s="84"/>
    </row>
    <row r="15" spans="2:8">
      <c r="C15" s="84"/>
      <c r="D15" s="84"/>
      <c r="E15" s="84"/>
      <c r="F15" s="84"/>
    </row>
    <row r="16" spans="2:8">
      <c r="C16" s="84"/>
      <c r="D16" s="84"/>
      <c r="E16" s="84"/>
      <c r="F16" s="84"/>
    </row>
    <row r="17" spans="3:6">
      <c r="C17" s="84"/>
      <c r="D17" s="84"/>
      <c r="E17" s="84"/>
      <c r="F17" s="84"/>
    </row>
    <row r="18" spans="3:6">
      <c r="C18" s="84"/>
      <c r="D18" s="84"/>
      <c r="E18" s="84"/>
      <c r="F18" s="84"/>
    </row>
    <row r="19" spans="3:6">
      <c r="C19" s="84"/>
      <c r="D19" s="84"/>
      <c r="E19" s="84"/>
      <c r="F19" s="84"/>
    </row>
    <row r="20" spans="3:6">
      <c r="C20" s="84"/>
      <c r="D20" s="84"/>
      <c r="E20" s="84"/>
      <c r="F20" s="84"/>
    </row>
    <row r="21" spans="3:6">
      <c r="C21" s="84"/>
      <c r="D21" s="84"/>
      <c r="E21" s="84"/>
      <c r="F21" s="8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9"/>
      <c r="B1" s="9"/>
      <c r="C1" s="9"/>
      <c r="D1" s="10" t="s">
        <v>11</v>
      </c>
      <c r="E1" s="11"/>
      <c r="G1" s="9"/>
      <c r="H1" s="9"/>
      <c r="I1" s="10" t="s">
        <v>30</v>
      </c>
      <c r="J1" s="50"/>
      <c r="K1" s="11"/>
    </row>
    <row r="2" spans="1:11">
      <c r="A2" s="12" t="s">
        <v>27</v>
      </c>
      <c r="B2" s="12"/>
      <c r="C2" s="12"/>
      <c r="D2" s="12"/>
      <c r="E2" s="12"/>
      <c r="G2" s="12" t="s">
        <v>35</v>
      </c>
      <c r="H2" s="12"/>
      <c r="I2" s="14"/>
      <c r="J2" s="14"/>
      <c r="K2" s="14"/>
    </row>
    <row r="3" spans="1:11">
      <c r="A3" s="12" t="s">
        <v>12</v>
      </c>
      <c r="B3" s="12"/>
      <c r="C3" s="12"/>
      <c r="D3" s="12"/>
      <c r="E3" s="12"/>
      <c r="G3" s="12" t="s">
        <v>12</v>
      </c>
      <c r="H3" s="12"/>
      <c r="I3" s="14"/>
      <c r="J3" s="14"/>
      <c r="K3" s="14"/>
    </row>
    <row r="4" spans="1:11">
      <c r="A4" s="12" t="s">
        <v>28</v>
      </c>
      <c r="B4" s="12"/>
      <c r="C4" s="12"/>
      <c r="D4" s="12"/>
      <c r="E4" s="12"/>
      <c r="G4" s="12" t="s">
        <v>41</v>
      </c>
      <c r="H4" s="12"/>
      <c r="I4" s="14"/>
      <c r="J4" s="14"/>
      <c r="K4" s="14"/>
    </row>
    <row r="5" spans="1:11">
      <c r="A5" s="12" t="s">
        <v>29</v>
      </c>
      <c r="B5" s="12"/>
      <c r="C5" s="12"/>
      <c r="D5" s="12"/>
      <c r="E5" s="12"/>
      <c r="G5" s="12" t="str">
        <f>$A$5</f>
        <v>12 MONTHS ENDED JUNE 30, 2021</v>
      </c>
      <c r="H5" s="12"/>
      <c r="I5" s="14"/>
      <c r="J5" s="14"/>
      <c r="K5" s="14"/>
    </row>
    <row r="6" spans="1:11">
      <c r="A6" s="13" t="s">
        <v>13</v>
      </c>
      <c r="B6" s="13"/>
      <c r="C6" s="13"/>
      <c r="D6" s="13"/>
      <c r="E6" s="13"/>
      <c r="G6" s="13" t="s">
        <v>31</v>
      </c>
      <c r="H6" s="13"/>
      <c r="I6" s="13"/>
      <c r="J6" s="13"/>
      <c r="K6" s="13"/>
    </row>
    <row r="7" spans="1:11">
      <c r="A7" s="9"/>
      <c r="B7" s="14"/>
      <c r="C7" s="14"/>
      <c r="D7" s="14"/>
      <c r="E7" s="14"/>
      <c r="G7" s="14"/>
      <c r="H7" s="14"/>
      <c r="I7" s="14"/>
      <c r="J7" s="14"/>
      <c r="K7" s="14"/>
    </row>
    <row r="8" spans="1:11">
      <c r="A8" s="9"/>
      <c r="B8" s="9"/>
      <c r="C8" s="9"/>
      <c r="D8" s="9"/>
      <c r="E8" s="9"/>
      <c r="G8" s="14"/>
      <c r="H8" s="14"/>
      <c r="I8" s="14"/>
      <c r="J8" s="14"/>
      <c r="K8" s="9"/>
    </row>
    <row r="9" spans="1:11">
      <c r="A9" s="15" t="s">
        <v>14</v>
      </c>
      <c r="B9" s="15"/>
      <c r="C9" s="16" t="s">
        <v>15</v>
      </c>
      <c r="D9" s="9"/>
      <c r="E9" s="16" t="s">
        <v>16</v>
      </c>
      <c r="G9" s="15" t="s">
        <v>14</v>
      </c>
      <c r="H9" s="15"/>
      <c r="I9" s="15"/>
      <c r="J9" s="9"/>
      <c r="K9" s="9"/>
    </row>
    <row r="10" spans="1:11">
      <c r="A10" s="17" t="s">
        <v>17</v>
      </c>
      <c r="B10" s="17" t="s">
        <v>18</v>
      </c>
      <c r="C10" s="18" t="s">
        <v>19</v>
      </c>
      <c r="D10" s="18" t="s">
        <v>20</v>
      </c>
      <c r="E10" s="18" t="s">
        <v>20</v>
      </c>
      <c r="G10" s="17" t="s">
        <v>17</v>
      </c>
      <c r="H10" s="17" t="s">
        <v>18</v>
      </c>
      <c r="I10" s="17"/>
      <c r="J10" s="51"/>
      <c r="K10" s="51"/>
    </row>
    <row r="11" spans="1:11">
      <c r="B11" s="1"/>
      <c r="C11" s="1"/>
      <c r="D11" s="1"/>
      <c r="E11" s="1"/>
      <c r="G11" s="71"/>
      <c r="H11" s="21"/>
      <c r="I11" s="21"/>
      <c r="J11" s="21"/>
      <c r="K11" s="22"/>
    </row>
    <row r="12" spans="1:11">
      <c r="A12" s="19">
        <v>12</v>
      </c>
      <c r="B12" s="20" t="s">
        <v>21</v>
      </c>
      <c r="C12" s="21"/>
      <c r="D12" s="21"/>
      <c r="E12" s="22"/>
      <c r="G12" s="72">
        <f>ROW()</f>
        <v>12</v>
      </c>
      <c r="H12" s="59" t="s">
        <v>32</v>
      </c>
      <c r="I12" s="60"/>
      <c r="J12" s="60"/>
      <c r="K12" s="61">
        <v>4.1980000000000003E-3</v>
      </c>
    </row>
    <row r="13" spans="1:11">
      <c r="A13" s="23">
        <v>13</v>
      </c>
      <c r="B13" s="24" t="s">
        <v>22</v>
      </c>
      <c r="C13" s="25">
        <v>0.51039999999999996</v>
      </c>
      <c r="D13" s="25">
        <v>5.1332288401253916E-2</v>
      </c>
      <c r="E13" s="26">
        <v>2.6200000000000001E-2</v>
      </c>
      <c r="G13" s="72">
        <f t="shared" ref="G13:G20" si="0">G12+1</f>
        <v>13</v>
      </c>
      <c r="H13" s="59" t="s">
        <v>33</v>
      </c>
      <c r="I13" s="60"/>
      <c r="J13" s="60"/>
      <c r="K13" s="62">
        <v>4.0000000000000001E-3</v>
      </c>
    </row>
    <row r="14" spans="1:11">
      <c r="A14" s="23">
        <v>14</v>
      </c>
      <c r="B14" s="24" t="s">
        <v>23</v>
      </c>
      <c r="C14" s="25">
        <v>0.48959999999999998</v>
      </c>
      <c r="D14" s="25">
        <v>9.4252054794520562E-2</v>
      </c>
      <c r="E14" s="26">
        <v>4.6100000000000002E-2</v>
      </c>
      <c r="G14" s="72">
        <f t="shared" si="0"/>
        <v>14</v>
      </c>
      <c r="H14" s="59" t="str">
        <f>"STATE UTILITY TAX ( "&amp;K14*100&amp;"% - ( LINE 1 * "&amp;K14*100&amp;"% )  )"</f>
        <v>STATE UTILITY TAX ( 3.8358% - ( LINE 1 * 3.8358% )  )</v>
      </c>
      <c r="I14" s="29"/>
      <c r="J14" s="52">
        <v>3.8519999999999999E-2</v>
      </c>
      <c r="K14" s="63">
        <v>3.8358000000000003E-2</v>
      </c>
    </row>
    <row r="15" spans="1:11">
      <c r="A15" s="23">
        <v>15</v>
      </c>
      <c r="B15" s="24" t="s">
        <v>24</v>
      </c>
      <c r="C15" s="27">
        <v>1</v>
      </c>
      <c r="D15" s="21"/>
      <c r="E15" s="28">
        <v>7.2300000000000003E-2</v>
      </c>
      <c r="G15" s="72">
        <f t="shared" si="0"/>
        <v>15</v>
      </c>
      <c r="H15" s="59"/>
      <c r="I15" s="60"/>
      <c r="J15" s="60"/>
      <c r="K15" s="61"/>
    </row>
    <row r="16" spans="1:11">
      <c r="A16" s="23">
        <v>16</v>
      </c>
      <c r="B16" s="24"/>
      <c r="C16" s="29"/>
      <c r="D16" s="29"/>
      <c r="E16" s="30"/>
      <c r="G16" s="72">
        <f t="shared" si="0"/>
        <v>16</v>
      </c>
      <c r="H16" s="59" t="s">
        <v>34</v>
      </c>
      <c r="I16" s="60"/>
      <c r="J16" s="60"/>
      <c r="K16" s="61">
        <f>ROUND(SUM(K12:K14),6)</f>
        <v>4.6556E-2</v>
      </c>
    </row>
    <row r="17" spans="1:11">
      <c r="A17" s="23">
        <v>17</v>
      </c>
      <c r="B17" s="24" t="s">
        <v>25</v>
      </c>
      <c r="C17" s="25">
        <v>0.51039999999999996</v>
      </c>
      <c r="D17" s="25">
        <v>4.0552507836990596E-2</v>
      </c>
      <c r="E17" s="26">
        <v>2.07E-2</v>
      </c>
      <c r="G17" s="72">
        <f t="shared" si="0"/>
        <v>17</v>
      </c>
      <c r="H17" s="60"/>
      <c r="I17" s="60"/>
      <c r="J17" s="60"/>
      <c r="K17" s="61"/>
    </row>
    <row r="18" spans="1:11">
      <c r="A18" s="23">
        <v>18</v>
      </c>
      <c r="B18" s="24" t="s">
        <v>23</v>
      </c>
      <c r="C18" s="25">
        <v>0.48959999999999998</v>
      </c>
      <c r="D18" s="25">
        <v>9.4252054794520562E-2</v>
      </c>
      <c r="E18" s="26">
        <v>4.6100000000000002E-2</v>
      </c>
      <c r="G18" s="72">
        <f t="shared" si="0"/>
        <v>18</v>
      </c>
      <c r="H18" s="60" t="str">
        <f>"CONVERSION FACTOR EXCLUDING FEDERAL INCOME TAX ( 1 - LINE "&amp;$K$17&amp;" )"</f>
        <v>CONVERSION FACTOR EXCLUDING FEDERAL INCOME TAX ( 1 - LINE  )</v>
      </c>
      <c r="I18" s="60"/>
      <c r="J18" s="60"/>
      <c r="K18" s="61">
        <f>ROUND(1-K16,6)</f>
        <v>0.95344399999999996</v>
      </c>
    </row>
    <row r="19" spans="1:11">
      <c r="A19" s="23">
        <v>19</v>
      </c>
      <c r="B19" s="31" t="s">
        <v>26</v>
      </c>
      <c r="C19" s="32">
        <v>1</v>
      </c>
      <c r="D19" s="33"/>
      <c r="E19" s="34">
        <v>6.6799999999999998E-2</v>
      </c>
      <c r="G19" s="72">
        <f t="shared" si="0"/>
        <v>19</v>
      </c>
      <c r="H19" s="59" t="s">
        <v>37</v>
      </c>
      <c r="I19" s="60"/>
      <c r="J19" s="64">
        <v>0.21</v>
      </c>
      <c r="K19" s="61">
        <v>0.20022300000000001</v>
      </c>
    </row>
    <row r="20" spans="1:11">
      <c r="A20" s="23">
        <v>20</v>
      </c>
      <c r="B20" s="29"/>
      <c r="C20" s="29"/>
      <c r="D20" s="29"/>
      <c r="E20" s="29"/>
      <c r="G20" s="73">
        <f t="shared" si="0"/>
        <v>20</v>
      </c>
      <c r="H20" s="74" t="str">
        <f>"CONVERSION FACTOR INCL FEDERAL INCOME TAX ( LINE "&amp;G18&amp;" - LINE "&amp;G19&amp;" ) "</f>
        <v xml:space="preserve">CONVERSION FACTOR INCL FEDERAL INCOME TAX ( LINE 18 - LINE 19 ) </v>
      </c>
      <c r="I20" s="75"/>
      <c r="J20" s="75"/>
      <c r="K20" s="76">
        <f>ROUND(1-K19-K16,6)</f>
        <v>0.75322100000000003</v>
      </c>
    </row>
    <row r="21" spans="1:11">
      <c r="A21" s="23">
        <v>21</v>
      </c>
      <c r="B21" s="36">
        <v>2023</v>
      </c>
      <c r="C21" s="37"/>
      <c r="D21" s="37"/>
      <c r="E21" s="38"/>
    </row>
    <row r="22" spans="1:11">
      <c r="A22" s="23">
        <v>22</v>
      </c>
      <c r="B22" s="39" t="s">
        <v>22</v>
      </c>
      <c r="C22" s="40">
        <v>0.51</v>
      </c>
      <c r="D22" s="40">
        <v>0.05</v>
      </c>
      <c r="E22" s="41">
        <v>2.5499999999999998E-2</v>
      </c>
    </row>
    <row r="23" spans="1:11">
      <c r="A23" s="23">
        <v>23</v>
      </c>
      <c r="B23" s="39" t="s">
        <v>23</v>
      </c>
      <c r="C23" s="40">
        <v>0.49</v>
      </c>
      <c r="D23" s="40">
        <v>9.4E-2</v>
      </c>
      <c r="E23" s="41">
        <v>4.6100000000000002E-2</v>
      </c>
    </row>
    <row r="24" spans="1:11">
      <c r="A24" s="23">
        <v>24</v>
      </c>
      <c r="B24" s="39" t="s">
        <v>24</v>
      </c>
      <c r="C24" s="42">
        <v>1</v>
      </c>
      <c r="D24" s="37"/>
      <c r="E24" s="49">
        <v>7.1599999999999997E-2</v>
      </c>
    </row>
    <row r="25" spans="1:11">
      <c r="A25" s="23">
        <v>25</v>
      </c>
      <c r="B25" s="39"/>
      <c r="C25" s="43"/>
      <c r="D25" s="43"/>
      <c r="E25" s="44"/>
    </row>
    <row r="26" spans="1:11">
      <c r="A26" s="23">
        <v>26</v>
      </c>
      <c r="B26" s="39" t="s">
        <v>25</v>
      </c>
      <c r="C26" s="40">
        <v>0.51</v>
      </c>
      <c r="D26" s="40">
        <v>3.9500000000000007E-2</v>
      </c>
      <c r="E26" s="41">
        <v>2.01E-2</v>
      </c>
    </row>
    <row r="27" spans="1:11">
      <c r="A27" s="23">
        <v>27</v>
      </c>
      <c r="B27" s="39" t="s">
        <v>23</v>
      </c>
      <c r="C27" s="40">
        <v>0.49</v>
      </c>
      <c r="D27" s="40">
        <v>9.4E-2</v>
      </c>
      <c r="E27" s="41">
        <v>4.6100000000000002E-2</v>
      </c>
    </row>
    <row r="28" spans="1:11">
      <c r="A28" s="23">
        <v>28</v>
      </c>
      <c r="B28" s="45" t="s">
        <v>26</v>
      </c>
      <c r="C28" s="46">
        <v>1</v>
      </c>
      <c r="D28" s="47"/>
      <c r="E28" s="48">
        <v>6.6200000000000009E-2</v>
      </c>
    </row>
    <row r="29" spans="1:11">
      <c r="A29" s="23">
        <v>29</v>
      </c>
      <c r="B29" s="43"/>
      <c r="C29" s="43"/>
      <c r="D29" s="43"/>
      <c r="E29" s="43"/>
    </row>
    <row r="30" spans="1:11">
      <c r="A30" s="23">
        <v>30</v>
      </c>
      <c r="B30" s="20">
        <v>2024</v>
      </c>
      <c r="C30" s="21"/>
      <c r="D30" s="21"/>
      <c r="E30" s="22"/>
    </row>
    <row r="31" spans="1:11">
      <c r="A31" s="23">
        <v>31</v>
      </c>
      <c r="B31" s="24" t="s">
        <v>22</v>
      </c>
      <c r="C31" s="25">
        <v>0.51</v>
      </c>
      <c r="D31" s="25">
        <v>0.05</v>
      </c>
      <c r="E31" s="26">
        <v>2.5499999999999998E-2</v>
      </c>
    </row>
    <row r="32" spans="1:11">
      <c r="A32" s="23">
        <v>32</v>
      </c>
      <c r="B32" s="24" t="s">
        <v>23</v>
      </c>
      <c r="C32" s="25">
        <v>0.49</v>
      </c>
      <c r="D32" s="25">
        <v>9.4E-2</v>
      </c>
      <c r="E32" s="26">
        <v>4.6100000000000002E-2</v>
      </c>
    </row>
    <row r="33" spans="1:5">
      <c r="A33" s="23">
        <v>33</v>
      </c>
      <c r="B33" s="24" t="s">
        <v>24</v>
      </c>
      <c r="C33" s="27">
        <v>1</v>
      </c>
      <c r="D33" s="21"/>
      <c r="E33" s="35">
        <v>7.1599999999999997E-2</v>
      </c>
    </row>
    <row r="34" spans="1:5">
      <c r="A34" s="23">
        <v>34</v>
      </c>
      <c r="B34" s="24"/>
      <c r="C34" s="29"/>
      <c r="D34" s="29"/>
      <c r="E34" s="30"/>
    </row>
    <row r="35" spans="1:5">
      <c r="A35" s="23">
        <v>35</v>
      </c>
      <c r="B35" s="24" t="s">
        <v>25</v>
      </c>
      <c r="C35" s="25">
        <v>0.51</v>
      </c>
      <c r="D35" s="25">
        <v>3.9500000000000007E-2</v>
      </c>
      <c r="E35" s="26">
        <v>2.01E-2</v>
      </c>
    </row>
    <row r="36" spans="1:5">
      <c r="A36" s="23">
        <v>36</v>
      </c>
      <c r="B36" s="24" t="s">
        <v>23</v>
      </c>
      <c r="C36" s="25">
        <v>0.49</v>
      </c>
      <c r="D36" s="25">
        <v>9.4E-2</v>
      </c>
      <c r="E36" s="26">
        <v>4.6100000000000002E-2</v>
      </c>
    </row>
    <row r="37" spans="1:5">
      <c r="A37" s="23">
        <v>37</v>
      </c>
      <c r="B37" s="31" t="s">
        <v>26</v>
      </c>
      <c r="C37" s="32">
        <v>1</v>
      </c>
      <c r="D37" s="33"/>
      <c r="E37" s="34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16" ma:contentTypeDescription="" ma:contentTypeScope="" ma:versionID="c4756bea6b4ec6344a070494a605961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Replacement Page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2023-12-19T08:00:00+00:00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42A3E80-F3A1-4A59-873C-51C341D4CD3C}"/>
</file>

<file path=customXml/itemProps2.xml><?xml version="1.0" encoding="utf-8"?>
<ds:datastoreItem xmlns:ds="http://schemas.openxmlformats.org/officeDocument/2006/customXml" ds:itemID="{5940CCFC-0653-4CD0-8509-C8CE3AD3D729}"/>
</file>

<file path=customXml/itemProps3.xml><?xml version="1.0" encoding="utf-8"?>
<ds:datastoreItem xmlns:ds="http://schemas.openxmlformats.org/officeDocument/2006/customXml" ds:itemID="{1BFA4345-6710-424D-A63B-4E3E7254E5A9}"/>
</file>

<file path=customXml/itemProps4.xml><?xml version="1.0" encoding="utf-8"?>
<ds:datastoreItem xmlns:ds="http://schemas.openxmlformats.org/officeDocument/2006/customXml" ds:itemID="{1747292E-8734-4BBE-8B98-25007E8962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REDACTED</vt:lpstr>
      <vt:lpstr>Rev Req</vt:lpstr>
      <vt:lpstr>Detail (R)</vt:lpstr>
      <vt:lpstr>NEX_EOD_ENVIRFUTURES (R)</vt:lpstr>
      <vt:lpstr>Dec 23 Daily Settle Price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2023-12-20T00:42:07Z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</Properties>
</file>