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uresources-my.sharepoint.com/personal/michael_parvinen_cngc_com/Documents/Documents/"/>
    </mc:Choice>
  </mc:AlternateContent>
  <xr:revisionPtr revIDLastSave="0" documentId="8_{CFAA0A68-D659-41E7-9664-B86EED431BA0}" xr6:coauthVersionLast="47" xr6:coauthVersionMax="47" xr10:uidLastSave="{00000000-0000-0000-0000-000000000000}"/>
  <bookViews>
    <workbookView xWindow="28680" yWindow="-120" windowWidth="29040" windowHeight="15840" xr2:uid="{55E20E86-2D9A-46E9-976B-D39F026AF8A1}"/>
  </bookViews>
  <sheets>
    <sheet name="CNGC Rate Impac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J29" i="1" s="1"/>
  <c r="I28" i="1"/>
  <c r="H28" i="1"/>
  <c r="H29" i="1" s="1"/>
  <c r="G28" i="1"/>
  <c r="G29" i="1" s="1"/>
  <c r="F28" i="1"/>
  <c r="D28" i="1"/>
  <c r="D29" i="1" s="1"/>
  <c r="C28" i="1"/>
  <c r="C29" i="1" s="1"/>
  <c r="B28" i="1"/>
  <c r="I29" i="1" s="1"/>
  <c r="B27" i="1"/>
  <c r="K26" i="1"/>
  <c r="M26" i="1" s="1"/>
  <c r="L9" i="1" s="1"/>
  <c r="K24" i="1"/>
  <c r="M24" i="1" s="1"/>
  <c r="M22" i="1"/>
  <c r="L22" i="1"/>
  <c r="L7" i="1" s="1"/>
  <c r="K22" i="1"/>
  <c r="M20" i="1"/>
  <c r="L20" i="1"/>
  <c r="K20" i="1"/>
  <c r="K18" i="1"/>
  <c r="M18" i="1" s="1"/>
  <c r="M16" i="1"/>
  <c r="L4" i="1" s="1"/>
  <c r="K16" i="1"/>
  <c r="L16" i="1" s="1"/>
  <c r="Q9" i="1"/>
  <c r="S9" i="1" s="1"/>
  <c r="K8" i="1"/>
  <c r="G8" i="1"/>
  <c r="D8" i="1"/>
  <c r="Q8" i="1" s="1"/>
  <c r="Q7" i="1"/>
  <c r="S7" i="1" s="1"/>
  <c r="K7" i="1"/>
  <c r="G7" i="1"/>
  <c r="D7" i="1"/>
  <c r="Q6" i="1"/>
  <c r="R6" i="1" s="1"/>
  <c r="L6" i="1"/>
  <c r="K6" i="1"/>
  <c r="G6" i="1"/>
  <c r="D6" i="1"/>
  <c r="K5" i="1"/>
  <c r="G5" i="1"/>
  <c r="Q5" i="1" s="1"/>
  <c r="D5" i="1"/>
  <c r="Q4" i="1"/>
  <c r="S4" i="1" s="1"/>
  <c r="K4" i="1"/>
  <c r="S8" i="1" l="1"/>
  <c r="R8" i="1"/>
  <c r="K10" i="1"/>
  <c r="S5" i="1"/>
  <c r="R5" i="1"/>
  <c r="R4" i="1"/>
  <c r="R9" i="1"/>
  <c r="L18" i="1"/>
  <c r="L5" i="1" s="1"/>
  <c r="S6" i="1"/>
  <c r="K28" i="1"/>
  <c r="L24" i="1"/>
  <c r="L8" i="1" s="1"/>
  <c r="F29" i="1"/>
  <c r="R7" i="1"/>
  <c r="L26" i="1"/>
  <c r="K9" i="1"/>
  <c r="K29" i="1" l="1"/>
  <c r="L28" i="1"/>
  <c r="L10" i="1" s="1"/>
</calcChain>
</file>

<file path=xl/sharedStrings.xml><?xml version="1.0" encoding="utf-8"?>
<sst xmlns="http://schemas.openxmlformats.org/spreadsheetml/2006/main" count="50" uniqueCount="38">
  <si>
    <t>PGA</t>
  </si>
  <si>
    <t>TTA</t>
  </si>
  <si>
    <t>UnProtected</t>
  </si>
  <si>
    <t>Conservation</t>
  </si>
  <si>
    <t>CRM</t>
  </si>
  <si>
    <t>Decoupling</t>
  </si>
  <si>
    <t>Percent</t>
  </si>
  <si>
    <t>Avg Bill @</t>
  </si>
  <si>
    <t>Dollar</t>
  </si>
  <si>
    <t>Proposed</t>
  </si>
  <si>
    <t>% change</t>
  </si>
  <si>
    <t>Change</t>
  </si>
  <si>
    <t>Deferral</t>
  </si>
  <si>
    <t>Tax</t>
  </si>
  <si>
    <t>WEAF</t>
  </si>
  <si>
    <t>Revenue</t>
  </si>
  <si>
    <t>Change in</t>
  </si>
  <si>
    <t xml:space="preserve">Avg </t>
  </si>
  <si>
    <t xml:space="preserve">Change in </t>
  </si>
  <si>
    <t>Typical Bill</t>
  </si>
  <si>
    <t>in bill</t>
  </si>
  <si>
    <t>Schedule:</t>
  </si>
  <si>
    <t>Impact</t>
  </si>
  <si>
    <t>Bill</t>
  </si>
  <si>
    <t>Therms</t>
  </si>
  <si>
    <t>Residential</t>
  </si>
  <si>
    <t>Commercial</t>
  </si>
  <si>
    <t>Industrial Firm</t>
  </si>
  <si>
    <t>Large Volume</t>
  </si>
  <si>
    <t>Industrial Interruptible</t>
  </si>
  <si>
    <t>Non-Core</t>
  </si>
  <si>
    <t>Total</t>
  </si>
  <si>
    <t>Actual</t>
  </si>
  <si>
    <t>Total Rev</t>
  </si>
  <si>
    <t>Unpro Tax</t>
  </si>
  <si>
    <t>Conserv</t>
  </si>
  <si>
    <t>core revenue</t>
  </si>
  <si>
    <t>overall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</si>
</sst>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0.00000_);\(0.00000\)"/>
    <numFmt numFmtId="165" formatCode="_(* #,##0.00000_);_(* \(#,##0.00000\);_(* &quot;-&quot;??_);_(@_)"/>
    <numFmt numFmtId="166" formatCode="0.00000"/>
    <numFmt numFmtId="167" formatCode="_(* #,##0.000000_);_(* \(#,##0.000000\);_(* &quot;-&quot;??_);_(@_)"/>
    <numFmt numFmtId="168" formatCode="_(&quot;$&quot;* #,##0_);_(&quot;$&quot;* \(#,##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5" fontId="0" fillId="0" borderId="0" xfId="0" applyNumberFormat="1"/>
    <xf numFmtId="10" fontId="0" fillId="2" borderId="0" xfId="0" applyNumberFormat="1" applyFill="1"/>
    <xf numFmtId="44" fontId="0" fillId="2" borderId="0" xfId="1" applyFont="1" applyFill="1"/>
    <xf numFmtId="44" fontId="0" fillId="2" borderId="0" xfId="0" applyNumberFormat="1" applyFill="1"/>
    <xf numFmtId="10" fontId="0" fillId="2" borderId="0" xfId="2" applyNumberFormat="1" applyFont="1" applyFill="1"/>
    <xf numFmtId="166" fontId="0" fillId="0" borderId="0" xfId="0" applyNumberFormat="1" applyAlignment="1">
      <alignment horizontal="center"/>
    </xf>
    <xf numFmtId="3" fontId="0" fillId="2" borderId="0" xfId="0" applyNumberFormat="1" applyFill="1"/>
    <xf numFmtId="167" fontId="0" fillId="0" borderId="0" xfId="0" applyNumberFormat="1"/>
    <xf numFmtId="5" fontId="0" fillId="0" borderId="2" xfId="0" applyNumberFormat="1" applyBorder="1"/>
    <xf numFmtId="10" fontId="0" fillId="2" borderId="2" xfId="0" applyNumberFormat="1" applyFill="1" applyBorder="1"/>
    <xf numFmtId="44" fontId="0" fillId="0" borderId="0" xfId="0" applyNumberFormat="1"/>
    <xf numFmtId="10" fontId="0" fillId="0" borderId="0" xfId="2" applyNumberFormat="1" applyFont="1" applyFill="1"/>
    <xf numFmtId="3" fontId="0" fillId="0" borderId="0" xfId="0" applyNumberFormat="1"/>
    <xf numFmtId="37" fontId="0" fillId="0" borderId="0" xfId="0" applyNumberFormat="1"/>
    <xf numFmtId="168" fontId="0" fillId="0" borderId="0" xfId="1" applyNumberFormat="1" applyFont="1" applyFill="1"/>
    <xf numFmtId="10" fontId="0" fillId="0" borderId="0" xfId="0" applyNumberFormat="1"/>
    <xf numFmtId="166" fontId="0" fillId="0" borderId="0" xfId="2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5D03EB7A-E5D9-4A88-AB44-0051013B772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B10A530E-7331-481A-A7BC-A2C3CD3926E3}"/>
            </a:ext>
          </a:extLst>
        </xdr:cNvPr>
        <xdr:cNvSpPr>
          <a:spLocks noChangeAspect="1" noChangeArrowheads="1"/>
        </xdr:cNvSpPr>
      </xdr:nvSpPr>
      <xdr:spPr bwMode="auto">
        <a:xfrm>
          <a:off x="11010900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C6FA0-BBE3-4285-9F11-92FA20670DBB}">
  <sheetPr>
    <pageSetUpPr fitToPage="1"/>
  </sheetPr>
  <dimension ref="A1:T37"/>
  <sheetViews>
    <sheetView tabSelected="1" workbookViewId="0">
      <selection activeCell="B31" sqref="B31:I38"/>
    </sheetView>
  </sheetViews>
  <sheetFormatPr defaultColWidth="9.140625" defaultRowHeight="15"/>
  <cols>
    <col min="1" max="1" width="21.7109375" bestFit="1" customWidth="1"/>
    <col min="2" max="2" width="11.140625" bestFit="1" customWidth="1"/>
    <col min="3" max="3" width="11.5703125" bestFit="1" customWidth="1"/>
    <col min="4" max="4" width="11.85546875" bestFit="1" customWidth="1"/>
    <col min="5" max="5" width="12.140625" bestFit="1" customWidth="1"/>
    <col min="6" max="6" width="11.140625" customWidth="1"/>
    <col min="7" max="7" width="13" bestFit="1" customWidth="1"/>
    <col min="8" max="8" width="14.28515625" bestFit="1" customWidth="1"/>
    <col min="9" max="9" width="12" bestFit="1" customWidth="1"/>
    <col min="10" max="10" width="21.7109375" bestFit="1" customWidth="1"/>
    <col min="11" max="11" width="15.28515625" bestFit="1" customWidth="1"/>
    <col min="12" max="12" width="9.28515625" bestFit="1" customWidth="1"/>
    <col min="13" max="13" width="11" bestFit="1" customWidth="1"/>
    <col min="16" max="16" width="13.140625" bestFit="1" customWidth="1"/>
    <col min="17" max="17" width="11.28515625" bestFit="1" customWidth="1"/>
    <col min="18" max="18" width="13.140625" bestFit="1" customWidth="1"/>
  </cols>
  <sheetData>
    <row r="1" spans="1:19">
      <c r="C1" t="s">
        <v>0</v>
      </c>
      <c r="D1" t="s">
        <v>1</v>
      </c>
      <c r="F1" s="1" t="s">
        <v>2</v>
      </c>
      <c r="G1" t="s">
        <v>3</v>
      </c>
      <c r="H1" s="2" t="s">
        <v>4</v>
      </c>
      <c r="I1" t="s">
        <v>5</v>
      </c>
      <c r="L1" s="3" t="s">
        <v>6</v>
      </c>
      <c r="M1" s="3"/>
      <c r="N1" s="4"/>
      <c r="O1" s="4"/>
      <c r="P1" s="4" t="s">
        <v>7</v>
      </c>
      <c r="Q1" s="3" t="s">
        <v>8</v>
      </c>
      <c r="R1" s="3" t="s">
        <v>9</v>
      </c>
      <c r="S1" s="4" t="s">
        <v>10</v>
      </c>
    </row>
    <row r="2" spans="1:19">
      <c r="C2" t="s">
        <v>11</v>
      </c>
      <c r="D2" t="s">
        <v>12</v>
      </c>
      <c r="F2" s="1" t="s">
        <v>13</v>
      </c>
      <c r="G2" t="s">
        <v>11</v>
      </c>
      <c r="H2" s="2" t="s">
        <v>11</v>
      </c>
      <c r="I2" t="s">
        <v>11</v>
      </c>
      <c r="J2" t="s">
        <v>14</v>
      </c>
      <c r="K2" t="s">
        <v>15</v>
      </c>
      <c r="L2" s="3" t="s">
        <v>16</v>
      </c>
      <c r="M2" s="3"/>
      <c r="N2" s="3" t="s">
        <v>17</v>
      </c>
      <c r="O2" s="4"/>
      <c r="P2" s="4"/>
      <c r="Q2" s="3" t="s">
        <v>18</v>
      </c>
      <c r="R2" s="3" t="s">
        <v>19</v>
      </c>
      <c r="S2" s="4" t="s">
        <v>20</v>
      </c>
    </row>
    <row r="3" spans="1:19" ht="15.75" thickBot="1">
      <c r="B3" t="s">
        <v>21</v>
      </c>
      <c r="C3" s="5">
        <v>595</v>
      </c>
      <c r="D3" s="5">
        <v>590</v>
      </c>
      <c r="F3" s="5">
        <v>582</v>
      </c>
      <c r="G3" s="5">
        <v>596</v>
      </c>
      <c r="H3" s="5">
        <v>597</v>
      </c>
      <c r="I3" s="5">
        <v>594</v>
      </c>
      <c r="J3" s="5">
        <v>593</v>
      </c>
      <c r="K3" s="6" t="s">
        <v>22</v>
      </c>
      <c r="L3" s="7" t="s">
        <v>23</v>
      </c>
      <c r="M3" s="3"/>
      <c r="N3" s="3" t="s">
        <v>24</v>
      </c>
      <c r="O3" s="4"/>
      <c r="P3" s="4"/>
      <c r="Q3" s="3" t="s">
        <v>23</v>
      </c>
      <c r="R3" s="4"/>
      <c r="S3" s="4"/>
    </row>
    <row r="4" spans="1:19">
      <c r="A4" t="s">
        <v>25</v>
      </c>
      <c r="B4">
        <v>503</v>
      </c>
      <c r="C4" s="8">
        <v>-0.10187999999999997</v>
      </c>
      <c r="D4" s="8">
        <v>9.9049999999999999E-2</v>
      </c>
      <c r="F4" s="8">
        <v>1.9000000000000001E-4</v>
      </c>
      <c r="G4" s="9">
        <v>1.6320000000000001E-2</v>
      </c>
      <c r="H4" s="10">
        <v>9.2499999999999995E-3</v>
      </c>
      <c r="I4" s="8">
        <v>-3.0439999999999998E-2</v>
      </c>
      <c r="J4" s="8">
        <v>9.4400000000000005E-3</v>
      </c>
      <c r="K4" s="11">
        <f>+K16</f>
        <v>252054.37999999989</v>
      </c>
      <c r="L4" s="12">
        <f>+M16</f>
        <v>1.3327120428170594E-3</v>
      </c>
      <c r="M4" s="4"/>
      <c r="N4" s="4">
        <v>54</v>
      </c>
      <c r="O4" s="4"/>
      <c r="P4" s="13">
        <v>75.23</v>
      </c>
      <c r="Q4" s="13">
        <f t="shared" ref="Q4:Q9" si="0">SUM(C4:J4)*N4</f>
        <v>0.10422000000000156</v>
      </c>
      <c r="R4" s="14">
        <f t="shared" ref="R4:R9" si="1">+P4+Q4</f>
        <v>75.334220000000002</v>
      </c>
      <c r="S4" s="15">
        <f>+Q4/P4</f>
        <v>1.3853515884620705E-3</v>
      </c>
    </row>
    <row r="5" spans="1:19">
      <c r="A5" t="s">
        <v>26</v>
      </c>
      <c r="B5">
        <v>504</v>
      </c>
      <c r="C5" s="8">
        <v>-0.10184999999999998</v>
      </c>
      <c r="D5" s="8">
        <f>+D4</f>
        <v>9.9049999999999999E-2</v>
      </c>
      <c r="F5" s="8">
        <v>1.3999999999999999E-4</v>
      </c>
      <c r="G5" s="9">
        <f>+G4</f>
        <v>1.6320000000000001E-2</v>
      </c>
      <c r="H5" s="16">
        <v>5.2599999999999999E-3</v>
      </c>
      <c r="I5" s="8">
        <v>-5.8470000000000001E-2</v>
      </c>
      <c r="J5" s="8">
        <v>7.6299999999999996E-3</v>
      </c>
      <c r="K5" s="11">
        <f>+K18</f>
        <v>-3096404</v>
      </c>
      <c r="L5" s="12">
        <f>+L18</f>
        <v>-2.4608877392292092E-2</v>
      </c>
      <c r="M5" s="4"/>
      <c r="N5" s="4">
        <v>271</v>
      </c>
      <c r="O5" s="4"/>
      <c r="P5" s="13">
        <v>353.72</v>
      </c>
      <c r="Q5" s="13">
        <f t="shared" si="0"/>
        <v>-8.6503199999999971</v>
      </c>
      <c r="R5" s="14">
        <f t="shared" si="1"/>
        <v>345.06968000000001</v>
      </c>
      <c r="S5" s="15">
        <f t="shared" ref="S5:S9" si="2">+Q5/P5</f>
        <v>-2.4455275359041038E-2</v>
      </c>
    </row>
    <row r="6" spans="1:19">
      <c r="A6" t="s">
        <v>27</v>
      </c>
      <c r="B6">
        <v>505</v>
      </c>
      <c r="C6" s="8">
        <v>-0.10172645613341923</v>
      </c>
      <c r="D6" s="8">
        <f>+D4</f>
        <v>9.9049999999999999E-2</v>
      </c>
      <c r="F6" s="8">
        <v>9.0000000000000006E-5</v>
      </c>
      <c r="G6" s="9">
        <f>+G4</f>
        <v>1.6320000000000001E-2</v>
      </c>
      <c r="H6" s="16">
        <v>4.4799999999999996E-3</v>
      </c>
      <c r="I6" s="8">
        <v>-1.6160000000000001E-2</v>
      </c>
      <c r="J6" s="8">
        <v>4.7200000000000002E-3</v>
      </c>
      <c r="K6" s="11">
        <f>+K20</f>
        <v>86291.65</v>
      </c>
      <c r="L6" s="12">
        <f>+L20</f>
        <v>6.1359373177884025E-3</v>
      </c>
      <c r="M6" s="4"/>
      <c r="N6" s="4">
        <v>1992</v>
      </c>
      <c r="O6" s="4"/>
      <c r="P6" s="13">
        <v>2304.48</v>
      </c>
      <c r="Q6" s="13">
        <f t="shared" si="0"/>
        <v>13.492899382228895</v>
      </c>
      <c r="R6" s="14">
        <f t="shared" si="1"/>
        <v>2317.9728993822291</v>
      </c>
      <c r="S6" s="15">
        <f t="shared" si="2"/>
        <v>5.855073327704686E-3</v>
      </c>
    </row>
    <row r="7" spans="1:19">
      <c r="A7" t="s">
        <v>28</v>
      </c>
      <c r="B7">
        <v>511</v>
      </c>
      <c r="C7" s="8">
        <v>-0.10172645613341923</v>
      </c>
      <c r="D7" s="8">
        <f>+D4</f>
        <v>9.9049999999999999E-2</v>
      </c>
      <c r="F7" s="8">
        <v>6.9999999999999994E-5</v>
      </c>
      <c r="G7" s="9">
        <f>+G4</f>
        <v>1.6320000000000001E-2</v>
      </c>
      <c r="H7" s="16">
        <v>2.9199999999999999E-3</v>
      </c>
      <c r="I7" s="8">
        <v>3.2259999999999997E-2</v>
      </c>
      <c r="J7" s="8">
        <v>4.0000000000000001E-3</v>
      </c>
      <c r="K7" s="11">
        <f>+K22</f>
        <v>888298.47</v>
      </c>
      <c r="L7" s="12">
        <f>+L22</f>
        <v>4.9188551955310605E-2</v>
      </c>
      <c r="M7" s="4"/>
      <c r="N7" s="17">
        <v>16639</v>
      </c>
      <c r="O7" s="4"/>
      <c r="P7" s="13">
        <v>17836.88</v>
      </c>
      <c r="Q7" s="13">
        <f t="shared" si="0"/>
        <v>880.09567639603733</v>
      </c>
      <c r="R7" s="14">
        <f t="shared" si="1"/>
        <v>18716.975676396039</v>
      </c>
      <c r="S7" s="15">
        <f t="shared" si="2"/>
        <v>4.9341346490868208E-2</v>
      </c>
    </row>
    <row r="8" spans="1:19">
      <c r="A8" t="s">
        <v>29</v>
      </c>
      <c r="B8">
        <v>570</v>
      </c>
      <c r="C8" s="8">
        <v>-0.10160339538055456</v>
      </c>
      <c r="D8" s="8">
        <f>+D4</f>
        <v>9.9049999999999999E-2</v>
      </c>
      <c r="F8" s="8">
        <v>3.0000000000000001E-5</v>
      </c>
      <c r="G8" s="9">
        <f>+G4</f>
        <v>1.6320000000000001E-2</v>
      </c>
      <c r="H8" s="16">
        <v>3.31E-3</v>
      </c>
      <c r="I8" s="8">
        <v>2E-3</v>
      </c>
      <c r="J8" s="8">
        <v>1.42E-3</v>
      </c>
      <c r="K8" s="11">
        <f>+K24</f>
        <v>44819.24</v>
      </c>
      <c r="L8" s="12">
        <f>+L24</f>
        <v>2.2149343069589256E-2</v>
      </c>
      <c r="M8" s="4"/>
      <c r="N8" s="17">
        <v>23233</v>
      </c>
      <c r="O8" s="4"/>
      <c r="P8" s="13">
        <v>23345.58</v>
      </c>
      <c r="Q8" s="13">
        <f t="shared" si="0"/>
        <v>476.8946051235759</v>
      </c>
      <c r="R8" s="14">
        <f t="shared" si="1"/>
        <v>23822.474605123578</v>
      </c>
      <c r="S8" s="15">
        <f t="shared" si="2"/>
        <v>2.0427618638028094E-2</v>
      </c>
    </row>
    <row r="9" spans="1:19" ht="15.75" thickBot="1">
      <c r="A9" t="s">
        <v>30</v>
      </c>
      <c r="B9">
        <v>663</v>
      </c>
      <c r="C9" s="8"/>
      <c r="D9" s="8"/>
      <c r="F9" s="8">
        <v>2.0000000000000002E-5</v>
      </c>
      <c r="G9" s="18">
        <v>0</v>
      </c>
      <c r="H9" s="16">
        <v>6.7000000000000002E-4</v>
      </c>
      <c r="J9" s="8">
        <v>8.5999999999999998E-4</v>
      </c>
      <c r="K9" s="19">
        <f>+K26</f>
        <v>1167304</v>
      </c>
      <c r="L9" s="20">
        <f>+M26</f>
        <v>4.5865170612506369E-2</v>
      </c>
      <c r="M9" s="4"/>
      <c r="N9" s="17">
        <v>285881</v>
      </c>
      <c r="O9" s="4"/>
      <c r="P9" s="13">
        <v>12050.38</v>
      </c>
      <c r="Q9" s="13">
        <f t="shared" si="0"/>
        <v>443.11555000000004</v>
      </c>
      <c r="R9" s="14">
        <f t="shared" si="1"/>
        <v>12493.49555</v>
      </c>
      <c r="S9" s="15">
        <f t="shared" si="2"/>
        <v>3.6771915076537008E-2</v>
      </c>
    </row>
    <row r="10" spans="1:19" ht="15.75" thickTop="1">
      <c r="A10" t="s">
        <v>31</v>
      </c>
      <c r="K10" s="11">
        <f>SUM(K4:K9)</f>
        <v>-657636.26000000024</v>
      </c>
      <c r="L10" s="12">
        <f>+L28</f>
        <v>-1.755802574848765E-3</v>
      </c>
      <c r="M10" s="4"/>
      <c r="N10" s="4"/>
      <c r="O10" s="4"/>
      <c r="P10" s="4"/>
      <c r="Q10" s="4"/>
      <c r="R10" s="4"/>
      <c r="S10" s="4"/>
    </row>
    <row r="12" spans="1:19">
      <c r="R12" s="21"/>
      <c r="S12" s="22"/>
    </row>
    <row r="13" spans="1:19">
      <c r="R13" s="21"/>
      <c r="S13" s="22"/>
    </row>
    <row r="14" spans="1:19">
      <c r="B14" t="s">
        <v>32</v>
      </c>
      <c r="K14" t="s">
        <v>33</v>
      </c>
      <c r="R14" s="21"/>
      <c r="S14" s="22"/>
    </row>
    <row r="15" spans="1:19">
      <c r="B15" t="s">
        <v>15</v>
      </c>
      <c r="C15" t="s">
        <v>0</v>
      </c>
      <c r="D15" t="s">
        <v>1</v>
      </c>
      <c r="F15" t="s">
        <v>34</v>
      </c>
      <c r="G15" t="s">
        <v>35</v>
      </c>
      <c r="H15" t="s">
        <v>4</v>
      </c>
      <c r="I15" t="s">
        <v>5</v>
      </c>
      <c r="J15" t="s">
        <v>14</v>
      </c>
      <c r="K15" t="s">
        <v>22</v>
      </c>
      <c r="L15" t="s">
        <v>6</v>
      </c>
      <c r="R15" s="21"/>
      <c r="S15" s="22"/>
    </row>
    <row r="16" spans="1:19">
      <c r="A16">
        <v>503</v>
      </c>
      <c r="B16" s="23">
        <v>189128913</v>
      </c>
      <c r="C16" s="24">
        <v>-13300946</v>
      </c>
      <c r="D16" s="24">
        <v>12931475</v>
      </c>
      <c r="F16" s="24">
        <v>24497.38</v>
      </c>
      <c r="G16" s="24">
        <v>2130658</v>
      </c>
      <c r="H16" s="24">
        <v>1207634</v>
      </c>
      <c r="I16" s="24">
        <v>-3973703</v>
      </c>
      <c r="J16" s="24">
        <v>1232439</v>
      </c>
      <c r="K16" s="25">
        <f>SUM(C16:J16)</f>
        <v>252054.37999999989</v>
      </c>
      <c r="L16" s="22">
        <f>+K16/B16</f>
        <v>1.3327120428170594E-3</v>
      </c>
      <c r="M16">
        <f>K16/B16</f>
        <v>1.3327120428170594E-3</v>
      </c>
      <c r="R16" s="21"/>
      <c r="S16" s="22"/>
    </row>
    <row r="17" spans="1:20">
      <c r="B17" s="23"/>
      <c r="C17" s="24"/>
      <c r="D17" s="24"/>
      <c r="F17" s="24"/>
      <c r="G17" s="24"/>
      <c r="H17" s="24"/>
      <c r="I17" s="24"/>
      <c r="J17" s="24"/>
      <c r="K17" s="25"/>
      <c r="L17" s="22"/>
      <c r="R17" s="21"/>
      <c r="S17" s="22"/>
      <c r="T17" s="10"/>
    </row>
    <row r="18" spans="1:20">
      <c r="A18">
        <v>504</v>
      </c>
      <c r="B18" s="23">
        <v>125824675</v>
      </c>
      <c r="C18" s="24">
        <v>-9881171</v>
      </c>
      <c r="D18" s="24">
        <v>9609523</v>
      </c>
      <c r="F18" s="24">
        <v>13861</v>
      </c>
      <c r="G18" s="24">
        <v>1583316</v>
      </c>
      <c r="H18" s="24">
        <v>510309</v>
      </c>
      <c r="I18" s="24">
        <v>-5672481</v>
      </c>
      <c r="J18" s="24">
        <v>740239</v>
      </c>
      <c r="K18" s="25">
        <f>SUM(C18:J18)</f>
        <v>-3096404</v>
      </c>
      <c r="L18" s="22">
        <f>+K18/B18</f>
        <v>-2.4608877392292092E-2</v>
      </c>
      <c r="M18">
        <f>+K18/B18</f>
        <v>-2.4608877392292092E-2</v>
      </c>
      <c r="T18" s="16"/>
    </row>
    <row r="19" spans="1:20">
      <c r="B19" s="23"/>
      <c r="C19" s="24"/>
      <c r="D19" s="24"/>
      <c r="F19" s="24"/>
      <c r="G19" s="24"/>
      <c r="H19" s="24"/>
      <c r="I19" s="24"/>
      <c r="J19" s="24"/>
      <c r="K19" s="25"/>
      <c r="L19" s="22"/>
      <c r="T19" s="16"/>
    </row>
    <row r="20" spans="1:20">
      <c r="A20">
        <v>505</v>
      </c>
      <c r="B20" s="23">
        <v>14063320</v>
      </c>
      <c r="C20" s="24">
        <v>-1296540</v>
      </c>
      <c r="D20" s="24">
        <v>1262383</v>
      </c>
      <c r="F20" s="24">
        <v>1156.6500000000001</v>
      </c>
      <c r="G20" s="24">
        <v>207997</v>
      </c>
      <c r="H20" s="24">
        <v>57097</v>
      </c>
      <c r="I20" s="24">
        <v>-205958</v>
      </c>
      <c r="J20" s="24">
        <v>60156</v>
      </c>
      <c r="K20" s="25">
        <f>SUM(C20:J20)</f>
        <v>86291.65</v>
      </c>
      <c r="L20" s="22">
        <f>+K20/B20</f>
        <v>6.1359373177884025E-3</v>
      </c>
      <c r="M20">
        <f>+K20/B20</f>
        <v>6.1359373177884025E-3</v>
      </c>
      <c r="T20" s="16"/>
    </row>
    <row r="21" spans="1:20">
      <c r="B21" s="23"/>
      <c r="C21" s="24"/>
      <c r="D21" s="24"/>
      <c r="F21" s="24"/>
      <c r="G21" s="24"/>
      <c r="H21" s="24"/>
      <c r="I21" s="24"/>
      <c r="J21" s="24"/>
      <c r="K21" s="25"/>
      <c r="L21" s="22"/>
      <c r="T21" s="16"/>
    </row>
    <row r="22" spans="1:20">
      <c r="A22">
        <v>511</v>
      </c>
      <c r="B22" s="23">
        <v>18059049</v>
      </c>
      <c r="C22" s="24">
        <v>-1708585</v>
      </c>
      <c r="D22" s="24">
        <v>1663573</v>
      </c>
      <c r="F22" s="24">
        <v>1256.47</v>
      </c>
      <c r="G22" s="24">
        <v>274099</v>
      </c>
      <c r="H22" s="24">
        <v>49042</v>
      </c>
      <c r="I22" s="24">
        <v>541732</v>
      </c>
      <c r="J22" s="24">
        <v>67181</v>
      </c>
      <c r="K22" s="25">
        <f>SUM(C22:J22)</f>
        <v>888298.47</v>
      </c>
      <c r="L22" s="22">
        <f>+K22/B22</f>
        <v>4.9188551955310605E-2</v>
      </c>
      <c r="M22">
        <f>+K22/B22</f>
        <v>4.9188551955310605E-2</v>
      </c>
      <c r="T22" s="16"/>
    </row>
    <row r="23" spans="1:20">
      <c r="B23" s="23"/>
      <c r="C23" s="24"/>
      <c r="D23" s="24"/>
      <c r="F23" s="24"/>
      <c r="G23" s="24"/>
      <c r="H23" s="24"/>
      <c r="I23" s="24"/>
      <c r="J23" s="24"/>
      <c r="K23" s="25"/>
      <c r="L23" s="22"/>
    </row>
    <row r="24" spans="1:20">
      <c r="A24">
        <v>570</v>
      </c>
      <c r="B24" s="23">
        <v>2023502</v>
      </c>
      <c r="C24" s="24">
        <v>-221796</v>
      </c>
      <c r="D24" s="24">
        <v>216229</v>
      </c>
      <c r="F24" s="24">
        <v>60.24</v>
      </c>
      <c r="G24" s="24">
        <v>35627</v>
      </c>
      <c r="H24" s="24">
        <v>7226</v>
      </c>
      <c r="I24" s="24">
        <v>4373</v>
      </c>
      <c r="J24" s="24">
        <v>3100</v>
      </c>
      <c r="K24" s="25">
        <f>SUM(C24:J24)</f>
        <v>44819.24</v>
      </c>
      <c r="L24" s="22">
        <f>+K24/B24</f>
        <v>2.2149343069589256E-2</v>
      </c>
      <c r="M24">
        <f>+K24/B24</f>
        <v>2.2149343069589256E-2</v>
      </c>
    </row>
    <row r="25" spans="1:20">
      <c r="B25" s="23"/>
      <c r="C25" s="24"/>
      <c r="D25" s="24"/>
      <c r="F25" s="24"/>
      <c r="G25" s="24"/>
      <c r="H25" s="24"/>
      <c r="I25" s="24"/>
      <c r="J25" s="24"/>
      <c r="K25" s="25"/>
    </row>
    <row r="26" spans="1:20">
      <c r="A26">
        <v>663</v>
      </c>
      <c r="B26" s="23">
        <v>25450772</v>
      </c>
      <c r="C26" s="24"/>
      <c r="D26" s="24"/>
      <c r="F26" s="24">
        <v>12038</v>
      </c>
      <c r="G26" s="24"/>
      <c r="H26" s="24">
        <v>505901</v>
      </c>
      <c r="I26" s="24"/>
      <c r="J26" s="24">
        <v>649365</v>
      </c>
      <c r="K26" s="25">
        <f>SUM(C26:J26)</f>
        <v>1167304</v>
      </c>
      <c r="L26" s="22">
        <f>+K26/B26</f>
        <v>4.5865170612506369E-2</v>
      </c>
      <c r="M26">
        <f>+K26/B26</f>
        <v>4.5865170612506369E-2</v>
      </c>
    </row>
    <row r="27" spans="1:20">
      <c r="A27" t="s">
        <v>36</v>
      </c>
      <c r="B27" s="23">
        <f>SUM(B16:B24)</f>
        <v>349099459</v>
      </c>
      <c r="C27" s="24"/>
      <c r="D27" s="24"/>
      <c r="E27" s="24"/>
      <c r="F27" s="24"/>
      <c r="G27" s="24"/>
      <c r="H27" s="24"/>
      <c r="I27" s="24"/>
      <c r="J27" s="24"/>
      <c r="K27" s="25"/>
      <c r="L27" s="22"/>
    </row>
    <row r="28" spans="1:20">
      <c r="A28" t="s">
        <v>37</v>
      </c>
      <c r="B28" s="23">
        <f>SUM(B16:B26)</f>
        <v>374550231</v>
      </c>
      <c r="C28" s="24">
        <f>SUM(C16:C26)</f>
        <v>-26409038</v>
      </c>
      <c r="D28" s="24">
        <f>SUM(D16:D26)</f>
        <v>25683183</v>
      </c>
      <c r="E28" s="24"/>
      <c r="F28" s="24">
        <f>SUM(F16:F26)</f>
        <v>52869.740000000005</v>
      </c>
      <c r="G28" s="24">
        <f>SUM(G16:G26)</f>
        <v>4231697</v>
      </c>
      <c r="H28" s="24">
        <f>SUM(H16:H26)</f>
        <v>2337209</v>
      </c>
      <c r="I28" s="24">
        <f>SUM(I16:I26)</f>
        <v>-9306037</v>
      </c>
      <c r="J28" s="24">
        <f>SUM(J16:J26)</f>
        <v>2752480</v>
      </c>
      <c r="K28" s="25">
        <f>SUM(C28:J28)</f>
        <v>-657636.25999999978</v>
      </c>
      <c r="L28" s="22">
        <f>+K28/B28</f>
        <v>-1.755802574848765E-3</v>
      </c>
    </row>
    <row r="29" spans="1:20">
      <c r="C29" s="26">
        <f>+C28/B28</f>
        <v>-7.0508668301956012E-2</v>
      </c>
      <c r="D29" s="26">
        <f>+D28/B28</f>
        <v>6.8570730637194557E-2</v>
      </c>
      <c r="E29" s="26"/>
      <c r="F29" s="26">
        <f>+F28/B28</f>
        <v>1.4115527270893609E-4</v>
      </c>
      <c r="G29" s="26">
        <f>+G28/B28</f>
        <v>1.1298076064996472E-2</v>
      </c>
      <c r="H29" s="26">
        <f>+H28/B28</f>
        <v>6.2400415393149234E-3</v>
      </c>
      <c r="I29" s="26">
        <f>+I28/B28</f>
        <v>-2.4845898439720893E-2</v>
      </c>
      <c r="J29" s="26">
        <f>+J28/B28</f>
        <v>7.3487606526132405E-3</v>
      </c>
      <c r="K29" s="22">
        <f>+K28/B28</f>
        <v>-1.755802574848765E-3</v>
      </c>
    </row>
    <row r="32" spans="1:20">
      <c r="F32" s="8"/>
      <c r="G32" s="8"/>
      <c r="H32" s="27"/>
      <c r="I32" s="8"/>
      <c r="J32" s="8"/>
    </row>
    <row r="33" spans="6:10">
      <c r="F33" s="8"/>
      <c r="G33" s="8"/>
      <c r="H33" s="27"/>
      <c r="I33" s="8"/>
      <c r="J33" s="8"/>
    </row>
    <row r="34" spans="6:10">
      <c r="F34" s="8"/>
      <c r="G34" s="8"/>
      <c r="H34" s="27"/>
      <c r="I34" s="8"/>
      <c r="J34" s="8"/>
    </row>
    <row r="35" spans="6:10">
      <c r="F35" s="8"/>
      <c r="G35" s="8"/>
      <c r="H35" s="27"/>
      <c r="I35" s="8"/>
      <c r="J35" s="8"/>
    </row>
    <row r="36" spans="6:10">
      <c r="F36" s="8"/>
      <c r="G36" s="8"/>
      <c r="H36" s="27"/>
      <c r="I36" s="8"/>
      <c r="J36" s="8"/>
    </row>
    <row r="37" spans="6:10">
      <c r="F37" s="8"/>
      <c r="G37" s="8"/>
      <c r="H37" s="27"/>
      <c r="I37" s="8"/>
      <c r="J37" s="8"/>
    </row>
  </sheetData>
  <pageMargins left="0.7" right="0.7" top="0.75" bottom="0.75" header="0.3" footer="0.3"/>
  <pageSetup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FC79286DBF81428EC8F10F755CFC39" ma:contentTypeVersion="16" ma:contentTypeDescription="" ma:contentTypeScope="" ma:versionID="10de938451584aed92c5d9632e5d70d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2023-10-13T07:00:00+00:00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230426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636F00D-4D74-45CB-B9F0-54862DDB6BB9}"/>
</file>

<file path=customXml/itemProps2.xml><?xml version="1.0" encoding="utf-8"?>
<ds:datastoreItem xmlns:ds="http://schemas.openxmlformats.org/officeDocument/2006/customXml" ds:itemID="{CED76138-9845-4FAA-B561-593F940633E9}"/>
</file>

<file path=customXml/itemProps3.xml><?xml version="1.0" encoding="utf-8"?>
<ds:datastoreItem xmlns:ds="http://schemas.openxmlformats.org/officeDocument/2006/customXml" ds:itemID="{E744B364-90B9-4B88-B2A5-ACFB592B07F5}"/>
</file>

<file path=customXml/itemProps4.xml><?xml version="1.0" encoding="utf-8"?>
<ds:datastoreItem xmlns:ds="http://schemas.openxmlformats.org/officeDocument/2006/customXml" ds:itemID="{D09B2AB0-E27A-4691-A34A-9C961CD29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Gresham, Maryalice</dc:creator>
  <cp:keywords/>
  <dc:description/>
  <cp:lastModifiedBy>Blattner, Lori</cp:lastModifiedBy>
  <cp:revision/>
  <dcterms:created xsi:type="dcterms:W3CDTF">2023-10-13T20:04:10Z</dcterms:created>
  <dcterms:modified xsi:type="dcterms:W3CDTF">2023-10-13T23:36:35Z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0x0101006E56B4D1795A2E4DB2F0B01679ED314A0006FC79286DBF81428EC8F10F755CFC39</vt:lpwstr>
  </property>
  <property fmtid="{D5CDD505-2E9C-101B-9397-08002B2CF9AE}" pid="3" name="_docset_NoMedatataSyncRequired">
    <vt:lpwstr>False</vt:lpwstr>
  </property>
</Properties>
</file>