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1-DO NOT PRINT" sheetId="6" r:id="rId6"/>
    <sheet name="Backup2-DO NOT PRINT" sheetId="7" r:id="rId7"/>
  </sheets>
  <definedNames>
    <definedName name="cg" localSheetId="1">'Page 2'!$A$1:$J$35</definedName>
    <definedName name="cg" localSheetId="2">'Page 3'!$A$1:$G$35</definedName>
    <definedName name="cg">#REF!</definedName>
    <definedName name="COLS">'Page 5'!$A$2:$O$49</definedName>
    <definedName name="DCF2" localSheetId="1">'Page 2'!$A$4:$J$31</definedName>
    <definedName name="DCF2" localSheetId="2">'Page 3'!$A$5:$G$31</definedName>
    <definedName name="DCF2">#REF!</definedName>
    <definedName name="DCF3" localSheetId="3">'Page 4'!$A$6:$M$32</definedName>
    <definedName name="DCF3">#REF!</definedName>
    <definedName name="EXTRACT">'Backup2-DO NOT PRINT'!$B$3:$R$3</definedName>
    <definedName name="Header">'Backup2-DO NOT PRINT'!$C$28</definedName>
    <definedName name="inputs">#REF!</definedName>
    <definedName name="notes">'Page 5'!$A$1:$N$49</definedName>
    <definedName name="_xlnm.Print_Area" localSheetId="5">'Backup1-DO NOT PRINT'!$A$1:$N$24</definedName>
    <definedName name="_xlnm.Print_Area" localSheetId="0">'Page 1'!$A$1:$F$33</definedName>
    <definedName name="_xlnm.Print_Area" localSheetId="3">'Page 4'!$A$1:$M$35</definedName>
    <definedName name="sum">'Page 1'!$A$1:$E$29</definedName>
    <definedName name="tv" localSheetId="3">'Page 4'!$A$1:$M$30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<sst xmlns="http://schemas.openxmlformats.org/spreadsheetml/2006/main" count="352" uniqueCount="297">
  <si>
    <t>Company</t>
  </si>
  <si>
    <t>GROUP AVERAGE</t>
  </si>
  <si>
    <t>GROUP MEDIAN</t>
  </si>
  <si>
    <t>Group Average Check</t>
  </si>
  <si>
    <t>Group Median Check</t>
  </si>
  <si>
    <t>Next</t>
  </si>
  <si>
    <t>Average</t>
  </si>
  <si>
    <t xml:space="preserve">ROE   </t>
  </si>
  <si>
    <t>Recent</t>
  </si>
  <si>
    <t>Year's</t>
  </si>
  <si>
    <t>Dividend</t>
  </si>
  <si>
    <t>Growth</t>
  </si>
  <si>
    <t xml:space="preserve">K=Div Yld+G </t>
  </si>
  <si>
    <t>Price(P0)</t>
  </si>
  <si>
    <t>Div(D1)</t>
  </si>
  <si>
    <t>Yield</t>
  </si>
  <si>
    <t>Annual</t>
  </si>
  <si>
    <t>CASH FLOWS</t>
  </si>
  <si>
    <t>ROE=Internal</t>
  </si>
  <si>
    <t>Change</t>
  </si>
  <si>
    <t>Year 1</t>
  </si>
  <si>
    <t>Year 2</t>
  </si>
  <si>
    <t>Year 3</t>
  </si>
  <si>
    <t>Year 4</t>
  </si>
  <si>
    <t>Rate of Return</t>
  </si>
  <si>
    <t>Div</t>
  </si>
  <si>
    <t>Price</t>
  </si>
  <si>
    <t>Column 3:  Column 2 Divided by Column 1</t>
  </si>
  <si>
    <t>EXTRACT RANGE</t>
  </si>
  <si>
    <t>Name</t>
  </si>
  <si>
    <t>Ticker</t>
  </si>
  <si>
    <t>S&amp;P_Rating</t>
  </si>
  <si>
    <t>VL_Growth</t>
  </si>
  <si>
    <t>Zacks_Growth</t>
  </si>
  <si>
    <t>Moody_Rating</t>
  </si>
  <si>
    <t>Median</t>
  </si>
  <si>
    <t>Constant Growth</t>
  </si>
  <si>
    <t>DCF Model</t>
  </si>
  <si>
    <t>Summary Of DCF Model Results</t>
  </si>
  <si>
    <t>Zacks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</si>
  <si>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</si>
  <si>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</si>
  <si>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</si>
  <si>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</si>
  <si>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</si>
  <si>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</si>
  <si>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</si>
  <si>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</si>
  <si>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</si>
  <si>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</si>
  <si>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</si>
  <si>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</si>
  <si>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</si>
  <si>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</si>
  <si>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</si>
  <si>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</si>
  <si>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</si>
  <si>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</si>
  <si>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</si>
  <si>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</si>
  <si>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</si>
  <si>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</si>
  <si>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</si>
  <si>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</si>
  <si>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</si>
  <si>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</si>
  <si>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</si>
  <si>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</si>
  <si>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</si>
  <si>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</si>
  <si>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</si>
  <si>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</si>
  <si>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</si>
  <si>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</si>
  <si>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</si>
  <si>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</si>
  <si>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</si>
  <si>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</si>
  <si>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</si>
  <si>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</si>
  <si>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</si>
  <si>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</si>
  <si>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</si>
  <si>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</si>
  <si>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</si>
  <si>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</si>
  <si>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</si>
  <si>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</si>
  <si>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</si>
  <si>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</si>
  <si>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</si>
  <si>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</si>
  <si>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</si>
  <si>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</si>
  <si>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</si>
  <si>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</si>
  <si>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</si>
  <si>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</si>
  <si>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</si>
  <si>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</si>
  <si>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</si>
  <si>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</si>
  <si>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</si>
  <si>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</si>
  <si>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</si>
  <si>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</si>
  <si>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</si>
  <si>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</si>
  <si>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</si>
  <si>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</si>
  <si>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</si>
  <si>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</si>
  <si>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</si>
  <si>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</si>
  <si>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</si>
  <si>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</si>
  <si>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</si>
  <si>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</si>
  <si>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</si>
  <si>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</si>
  <si>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</si>
  <si>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</si>
  <si>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</si>
  <si>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</si>
  <si>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</si>
  <si>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</si>
  <si>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</si>
  <si>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</si>
  <si>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</si>
  <si>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</si>
  <si>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</si>
  <si>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</si>
  <si>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</si>
  <si>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</si>
  <si>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</si>
  <si>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</si>
  <si>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</si>
  <si>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</si>
  <si>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</si>
  <si>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</si>
  <si>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</si>
  <si>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</si>
  <si>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</si>
  <si>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</si>
  <si>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</si>
  <si>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</si>
  <si>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</si>
  <si>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</si>
  <si>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</si>
  <si>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</si>
  <si>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</si>
  <si>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</si>
  <si>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</si>
  <si>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</si>
  <si>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</si>
  <si>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</si>
  <si>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</si>
  <si>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</si>
  <si>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</si>
  <si>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</si>
  <si>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</si>
  <si>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</si>
  <si>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</si>
  <si>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</si>
  <si>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</si>
  <si>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</si>
  <si>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</si>
  <si>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</si>
  <si>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</si>
  <si>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</si>
  <si>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</si>
  <si>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</si>
  <si>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</si>
  <si>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</si>
  <si>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</si>
  <si>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</si>
  <si>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</si>
  <si>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</si>
  <si>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</si>
  <si>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</si>
  <si>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</si>
  <si>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</si>
  <si>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</si>
  <si>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</si>
  <si>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</si>
  <si>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</si>
  <si>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</si>
  <si>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</si>
  <si>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</si>
  <si>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</si>
  <si>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</si>
  <si>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</si>
  <si>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</si>
  <si>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</si>
  <si>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</si>
  <si>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</si>
  <si>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</si>
  <si>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</si>
  <si>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</si>
  <si>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</si>
  <si>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</si>
  <si>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</si>
  <si>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Con. Edison</t>
  </si>
  <si>
    <t>ED</t>
  </si>
  <si>
    <t>NSTAR</t>
  </si>
  <si>
    <t>NST</t>
  </si>
  <si>
    <t>Southern Co.</t>
  </si>
  <si>
    <t>SO</t>
  </si>
  <si>
    <t>Vectren Corp.</t>
  </si>
  <si>
    <t>VVC</t>
  </si>
  <si>
    <t>GDP</t>
  </si>
  <si>
    <t xml:space="preserve">                          Reported by Zacks.com</t>
  </si>
  <si>
    <t>NA</t>
  </si>
  <si>
    <t>Xcel Energy Inc.</t>
  </si>
  <si>
    <t>XEL</t>
  </si>
  <si>
    <t>Long-Term GDP Growth</t>
  </si>
  <si>
    <t>3-Mo Avg Prices</t>
  </si>
  <si>
    <t>Alliant Energy Co.</t>
  </si>
  <si>
    <t>LNT</t>
  </si>
  <si>
    <t>MGE Energy, Inc.</t>
  </si>
  <si>
    <t>MGEE</t>
  </si>
  <si>
    <t>Progress Energy</t>
  </si>
  <si>
    <t>PGN</t>
  </si>
  <si>
    <t>DTE Energy Co.</t>
  </si>
  <si>
    <t>DTE</t>
  </si>
  <si>
    <t>NOTE:  SEE PAGE 5 OF THIS SCHEDULE FOR FURTHER EXPLANATION OF EACH COLUMN.</t>
  </si>
  <si>
    <t>Header:</t>
  </si>
  <si>
    <t>cntl-h</t>
  </si>
  <si>
    <t>EPS06</t>
  </si>
  <si>
    <t>DPS07</t>
  </si>
  <si>
    <t>Discounted Cash Flow Analysis</t>
  </si>
  <si>
    <t>EPS07</t>
  </si>
  <si>
    <t>EPS11</t>
  </si>
  <si>
    <t>DPS08</t>
  </si>
  <si>
    <t>DPS11</t>
  </si>
  <si>
    <t>NBV11</t>
  </si>
  <si>
    <t>ALLETE</t>
  </si>
  <si>
    <t>ALE</t>
  </si>
  <si>
    <t>Column 2:  Estimated 2008 Dividends per Share from Value Line</t>
  </si>
  <si>
    <t>to 2011</t>
  </si>
  <si>
    <t xml:space="preserve">                          30 year, 40 year, 50 year, and 59 year growth periods.</t>
  </si>
  <si>
    <t>% Reg Revs</t>
  </si>
  <si>
    <t>Reuters</t>
  </si>
  <si>
    <t>Analysts' Estimated Growth</t>
  </si>
  <si>
    <t>Analysts' Growth Rates</t>
  </si>
  <si>
    <t xml:space="preserve">                          Reported by Reuters.com</t>
  </si>
  <si>
    <t>Column 4:  "Next 5 Years" Company Growth Estimate as</t>
  </si>
  <si>
    <t xml:space="preserve">(Cols 4-7) </t>
  </si>
  <si>
    <t>(Cols 3+8)</t>
  </si>
  <si>
    <t>(Cols 12+13)</t>
  </si>
  <si>
    <t>Column Descriptions</t>
  </si>
  <si>
    <t>CH Energy Group</t>
  </si>
  <si>
    <t>CHG</t>
  </si>
  <si>
    <t>IDACORP</t>
  </si>
  <si>
    <t>IDA</t>
  </si>
  <si>
    <t>PPL Corporation</t>
  </si>
  <si>
    <t>PPL</t>
  </si>
  <si>
    <t>SCANA Corp.</t>
  </si>
  <si>
    <t>SCG</t>
  </si>
  <si>
    <t>A2</t>
  </si>
  <si>
    <t>A/A-</t>
  </si>
  <si>
    <t xml:space="preserve">                          See Exhibit UPL__SCH-4.</t>
  </si>
  <si>
    <t>Bloomberg</t>
  </si>
  <si>
    <t xml:space="preserve">                          Reported by Bloomberg</t>
  </si>
  <si>
    <t>Column 9:  See Column 1</t>
  </si>
  <si>
    <t>Column 10:  See Column 2</t>
  </si>
  <si>
    <t>Column 12:  Average of GDP Growth During the Last 10 year, 20 year,</t>
  </si>
  <si>
    <t>Column 14:  See Column 2</t>
  </si>
  <si>
    <t>Column 15:  Estimated 2011 Dividends per Share from Value Line</t>
  </si>
  <si>
    <t>Column 17:  See Column 1</t>
  </si>
  <si>
    <t>Column 24:  The Internal Rate of Return of the Cash Flows</t>
  </si>
  <si>
    <t>Column 7:  Average of Columns 4-6</t>
  </si>
  <si>
    <t>Column 8:  Column 3 Plus Column 7</t>
  </si>
  <si>
    <t>Column 11:  Column 10 Divided by Column 9</t>
  </si>
  <si>
    <t>Column 13:  Column 11 Plus Column 12</t>
  </si>
  <si>
    <t>Column 16:  (Column 15 Minus Column 14) Divided by Three</t>
  </si>
  <si>
    <t>Column 18:  See Column 14</t>
  </si>
  <si>
    <t>Column 19:  Column 18 Plus Column 16</t>
  </si>
  <si>
    <t>Column 20:  Column 19 Plus Column 16</t>
  </si>
  <si>
    <t>Column 21:  Column 20 Plus Column 16</t>
  </si>
  <si>
    <t>Column 22:  Column 21 Increased by the Growth</t>
  </si>
  <si>
    <t xml:space="preserve">                          Rate Shown in Column 23</t>
  </si>
  <si>
    <t>Column 23:  See Column 12</t>
  </si>
  <si>
    <t xml:space="preserve">                          in Columns 17-22 along with the Dividends</t>
  </si>
  <si>
    <t xml:space="preserve">                          Rates shown in Column 23</t>
  </si>
  <si>
    <t>PacifiCorp</t>
  </si>
  <si>
    <t>Exhibit No.__(SCH-7)</t>
  </si>
  <si>
    <t>Reuters_Gr</t>
  </si>
  <si>
    <t>Bloomberg_Gr</t>
  </si>
  <si>
    <t>Cleco Corporation</t>
  </si>
  <si>
    <t>CNL</t>
  </si>
  <si>
    <t>FPL Group, Inc.</t>
  </si>
  <si>
    <t>FPL</t>
  </si>
  <si>
    <t>Sources:  Value Line Investment Survey, Electric Utility (East), Nov 30, 2007; (Central), Dec 28, 2007; (West), Nov 9, 2007.</t>
  </si>
  <si>
    <t>Column 1:  Three-month Average Price per Share (Oct-Dec 2007)</t>
  </si>
  <si>
    <t>Column 5:  Mean Estimate of "LT Growth Rate (%)"</t>
  </si>
  <si>
    <t>Column 6:  Mean "LTG" (Long-Term Growth) Rates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</si>
</sst>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[$-409]dddd\,\ mmmm\ dd\,\ yyyy"/>
    <numFmt numFmtId="187" formatCode="mm/dd/yy;@"/>
  </numFmts>
  <fonts count="36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Protection="0">
      <alignment/>
    </xf>
    <xf numFmtId="0" fontId="26" fillId="0" borderId="0" applyNumberFormat="0" applyFill="0" applyBorder="0" applyAlignment="0" applyProtection="0"/>
    <xf numFmtId="0" fontId="13" fillId="0" borderId="0" applyProtection="0">
      <alignment/>
    </xf>
    <xf numFmtId="0" fontId="14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2" fontId="4" fillId="0" borderId="0" applyProtection="0">
      <alignment/>
    </xf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Protection="0">
      <alignment/>
    </xf>
    <xf numFmtId="0" fontId="1" fillId="0" borderId="0" applyProtection="0">
      <alignment/>
    </xf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4" fillId="0" borderId="0">
      <alignment vertical="top"/>
      <protection/>
    </xf>
    <xf numFmtId="0" fontId="0" fillId="4" borderId="7" applyNumberFormat="0" applyFont="0" applyAlignment="0" applyProtection="0"/>
    <xf numFmtId="0" fontId="34" fillId="16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9" applyProtection="0">
      <alignment/>
    </xf>
    <xf numFmtId="0" fontId="3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13" xfId="0" applyNumberFormat="1" applyFont="1" applyBorder="1" applyAlignment="1" applyProtection="1">
      <alignment/>
      <protection/>
    </xf>
    <xf numFmtId="166" fontId="6" fillId="0" borderId="14" xfId="0" applyNumberFormat="1" applyFon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/>
    </xf>
    <xf numFmtId="10" fontId="6" fillId="0" borderId="12" xfId="0" applyNumberFormat="1" applyFont="1" applyBorder="1" applyAlignment="1" applyProtection="1">
      <alignment/>
      <protection/>
    </xf>
    <xf numFmtId="166" fontId="6" fillId="0" borderId="18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/>
    </xf>
    <xf numFmtId="10" fontId="6" fillId="0" borderId="16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164" fontId="6" fillId="0" borderId="20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5" fontId="6" fillId="0" borderId="20" xfId="0" applyNumberFormat="1" applyFont="1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left"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166" fontId="6" fillId="0" borderId="14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166" fontId="6" fillId="0" borderId="23" xfId="0" applyNumberFormat="1" applyFont="1" applyBorder="1" applyAlignment="1" applyProtection="1">
      <alignment horizontal="center"/>
      <protection/>
    </xf>
    <xf numFmtId="166" fontId="6" fillId="0" borderId="24" xfId="0" applyNumberFormat="1" applyFont="1" applyBorder="1" applyAlignment="1" applyProtection="1">
      <alignment horizontal="center"/>
      <protection/>
    </xf>
    <xf numFmtId="166" fontId="6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6" xfId="0" applyFont="1" applyBorder="1" applyAlignment="1" quotePrefix="1">
      <alignment horizontal="right"/>
    </xf>
    <xf numFmtId="166" fontId="6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 quotePrefix="1">
      <alignment horizontal="centerContinuous"/>
      <protection/>
    </xf>
    <xf numFmtId="164" fontId="6" fillId="0" borderId="13" xfId="0" applyNumberFormat="1" applyFont="1" applyBorder="1" applyAlignment="1" applyProtection="1" quotePrefix="1">
      <alignment horizontal="right"/>
      <protection/>
    </xf>
    <xf numFmtId="0" fontId="6" fillId="0" borderId="15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16" xfId="0" applyFont="1" applyBorder="1" applyAlignment="1" applyProtection="1" quotePrefix="1">
      <alignment horizontal="right"/>
      <protection/>
    </xf>
    <xf numFmtId="0" fontId="11" fillId="0" borderId="22" xfId="0" applyFont="1" applyBorder="1" applyAlignment="1" applyProtection="1" quotePrefix="1">
      <alignment horizontal="right"/>
      <protection/>
    </xf>
    <xf numFmtId="0" fontId="8" fillId="0" borderId="14" xfId="0" applyFont="1" applyBorder="1" applyAlignment="1" applyProtection="1" quotePrefix="1">
      <alignment horizontal="right"/>
      <protection/>
    </xf>
    <xf numFmtId="0" fontId="6" fillId="0" borderId="14" xfId="0" applyFont="1" applyBorder="1" applyAlignment="1" quotePrefix="1">
      <alignment horizontal="right"/>
    </xf>
    <xf numFmtId="0" fontId="4" fillId="0" borderId="14" xfId="0" applyFont="1" applyBorder="1" applyAlignment="1" quotePrefix="1">
      <alignment horizontal="right"/>
    </xf>
    <xf numFmtId="0" fontId="11" fillId="0" borderId="22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166" fontId="6" fillId="16" borderId="0" xfId="0" applyNumberFormat="1" applyFont="1" applyFill="1" applyAlignment="1">
      <alignment horizontal="center"/>
    </xf>
    <xf numFmtId="0" fontId="12" fillId="16" borderId="0" xfId="0" applyFont="1" applyFill="1" applyAlignment="1" applyProtection="1">
      <alignment/>
      <protection/>
    </xf>
    <xf numFmtId="37" fontId="6" fillId="0" borderId="26" xfId="0" applyNumberFormat="1" applyFont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37" fontId="8" fillId="0" borderId="27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26" xfId="0" applyNumberFormat="1" applyFont="1" applyBorder="1" applyAlignment="1">
      <alignment/>
    </xf>
    <xf numFmtId="37" fontId="6" fillId="0" borderId="27" xfId="0" applyNumberFormat="1" applyFont="1" applyBorder="1" applyAlignment="1">
      <alignment/>
    </xf>
    <xf numFmtId="37" fontId="8" fillId="0" borderId="27" xfId="0" applyNumberFormat="1" applyFont="1" applyBorder="1" applyAlignment="1">
      <alignment horizontal="right"/>
    </xf>
    <xf numFmtId="37" fontId="8" fillId="0" borderId="28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0" fontId="6" fillId="0" borderId="12" xfId="0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171" fontId="0" fillId="0" borderId="0" xfId="0" applyNumberFormat="1" applyAlignment="1">
      <alignment/>
    </xf>
    <xf numFmtId="7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0" fontId="4" fillId="0" borderId="0" xfId="66" applyAlignment="1">
      <alignment/>
      <protection/>
    </xf>
    <xf numFmtId="10" fontId="4" fillId="0" borderId="0" xfId="69" applyNumberFormat="1" applyAlignment="1">
      <alignment/>
    </xf>
    <xf numFmtId="2" fontId="4" fillId="0" borderId="0" xfId="66" applyNumberFormat="1" applyAlignment="1">
      <alignment/>
      <protection/>
    </xf>
    <xf numFmtId="0" fontId="4" fillId="0" borderId="30" xfId="66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66" applyBorder="1" applyAlignment="1">
      <alignment/>
      <protection/>
    </xf>
    <xf numFmtId="0" fontId="6" fillId="0" borderId="30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4" fillId="0" borderId="0" xfId="66" applyFont="1" applyBorder="1" applyAlignment="1">
      <alignment/>
      <protection/>
    </xf>
    <xf numFmtId="10" fontId="4" fillId="0" borderId="31" xfId="66" applyNumberFormat="1" applyBorder="1" applyAlignment="1">
      <alignment/>
      <protection/>
    </xf>
    <xf numFmtId="10" fontId="4" fillId="0" borderId="0" xfId="66" applyNumberFormat="1" applyBorder="1" applyAlignment="1">
      <alignment/>
      <protection/>
    </xf>
    <xf numFmtId="10" fontId="4" fillId="0" borderId="0" xfId="69" applyNumberFormat="1" applyFont="1" applyAlignment="1">
      <alignment/>
    </xf>
    <xf numFmtId="2" fontId="0" fillId="0" borderId="0" xfId="0" applyNumberFormat="1" applyFill="1" applyAlignment="1" applyProtection="1">
      <alignment/>
      <protection/>
    </xf>
    <xf numFmtId="0" fontId="4" fillId="0" borderId="0" xfId="66" applyFont="1" applyAlignment="1">
      <alignment/>
      <protection/>
    </xf>
    <xf numFmtId="10" fontId="4" fillId="0" borderId="32" xfId="66" applyNumberFormat="1" applyBorder="1" applyAlignment="1">
      <alignment/>
      <protection/>
    </xf>
    <xf numFmtId="0" fontId="20" fillId="0" borderId="0" xfId="0" applyFont="1" applyAlignment="1">
      <alignment/>
    </xf>
    <xf numFmtId="10" fontId="1" fillId="0" borderId="0" xfId="66" applyNumberFormat="1" applyFont="1" applyAlignment="1">
      <alignment/>
      <protection/>
    </xf>
    <xf numFmtId="0" fontId="1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6" fillId="0" borderId="20" xfId="0" applyFont="1" applyBorder="1" applyAlignment="1">
      <alignment horizontal="centerContinuous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/>
    </xf>
    <xf numFmtId="0" fontId="0" fillId="0" borderId="30" xfId="0" applyFill="1" applyBorder="1" applyAlignment="1">
      <alignment horizontal="right"/>
    </xf>
    <xf numFmtId="166" fontId="4" fillId="0" borderId="0" xfId="69" applyNumberFormat="1" applyFont="1" applyFill="1" applyAlignment="1">
      <alignment/>
    </xf>
    <xf numFmtId="166" fontId="4" fillId="0" borderId="0" xfId="69" applyNumberFormat="1" applyFont="1" applyFill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 quotePrefix="1">
      <alignment horizontal="right"/>
      <protection/>
    </xf>
    <xf numFmtId="0" fontId="6" fillId="0" borderId="17" xfId="0" applyFont="1" applyBorder="1" applyAlignment="1" applyProtection="1">
      <alignment horizontal="right"/>
      <protection/>
    </xf>
    <xf numFmtId="0" fontId="11" fillId="0" borderId="19" xfId="0" applyFont="1" applyBorder="1" applyAlignment="1" applyProtection="1" quotePrefix="1">
      <alignment horizontal="right"/>
      <protection/>
    </xf>
    <xf numFmtId="166" fontId="6" fillId="0" borderId="1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centerContinuous"/>
      <protection/>
    </xf>
    <xf numFmtId="0" fontId="6" fillId="0" borderId="0" xfId="0" applyFont="1" applyBorder="1" applyAlignment="1" applyProtection="1">
      <alignment horizontal="right"/>
      <protection/>
    </xf>
    <xf numFmtId="10" fontId="6" fillId="0" borderId="0" xfId="0" applyNumberFormat="1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37" fontId="8" fillId="0" borderId="28" xfId="0" applyNumberFormat="1" applyFont="1" applyBorder="1" applyAlignment="1" applyProtection="1">
      <alignment horizontal="right"/>
      <protection/>
    </xf>
    <xf numFmtId="10" fontId="6" fillId="0" borderId="13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 applyProtection="1" quotePrefix="1">
      <alignment horizontal="center"/>
      <protection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164" fontId="6" fillId="0" borderId="13" xfId="0" applyNumberFormat="1" applyFont="1" applyFill="1" applyBorder="1" applyAlignment="1" applyProtection="1" quotePrefix="1">
      <alignment horizontal="right"/>
      <protection/>
    </xf>
    <xf numFmtId="0" fontId="6" fillId="0" borderId="15" xfId="0" applyFont="1" applyFill="1" applyBorder="1" applyAlignment="1" applyProtection="1" quotePrefix="1">
      <alignment horizontal="right"/>
      <protection/>
    </xf>
    <xf numFmtId="10" fontId="6" fillId="0" borderId="0" xfId="69" applyNumberFormat="1" applyFont="1" applyFill="1" applyAlignment="1" applyProtection="1" quotePrefix="1">
      <alignment/>
      <protection/>
    </xf>
    <xf numFmtId="0" fontId="0" fillId="0" borderId="30" xfId="0" applyFill="1" applyBorder="1" applyAlignment="1">
      <alignment/>
    </xf>
    <xf numFmtId="166" fontId="0" fillId="0" borderId="0" xfId="69" applyNumberFormat="1" applyFont="1" applyFill="1" applyAlignment="1">
      <alignment/>
    </xf>
    <xf numFmtId="169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37" fontId="8" fillId="0" borderId="13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37" fontId="8" fillId="0" borderId="11" xfId="0" applyNumberFormat="1" applyFont="1" applyBorder="1" applyAlignment="1">
      <alignment horizontal="right"/>
    </xf>
    <xf numFmtId="37" fontId="8" fillId="0" borderId="21" xfId="0" applyNumberFormat="1" applyFont="1" applyBorder="1" applyAlignment="1">
      <alignment horizontal="right"/>
    </xf>
    <xf numFmtId="166" fontId="6" fillId="0" borderId="19" xfId="0" applyNumberFormat="1" applyFont="1" applyBorder="1" applyAlignment="1" applyProtection="1">
      <alignment/>
      <protection/>
    </xf>
    <xf numFmtId="0" fontId="6" fillId="0" borderId="23" xfId="0" applyFont="1" applyBorder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 applyProtection="1">
      <alignment horizontal="right"/>
      <protection/>
    </xf>
    <xf numFmtId="166" fontId="6" fillId="0" borderId="18" xfId="0" applyNumberFormat="1" applyFont="1" applyBorder="1" applyAlignment="1" applyProtection="1">
      <alignment horizontal="right"/>
      <protection/>
    </xf>
    <xf numFmtId="2" fontId="0" fillId="0" borderId="11" xfId="0" applyNumberFormat="1" applyFill="1" applyBorder="1" applyAlignment="1" applyProtection="1">
      <alignment/>
      <protection/>
    </xf>
    <xf numFmtId="165" fontId="6" fillId="0" borderId="12" xfId="0" applyNumberFormat="1" applyFont="1" applyBorder="1" applyAlignment="1" applyProtection="1">
      <alignment/>
      <protection/>
    </xf>
    <xf numFmtId="10" fontId="6" fillId="0" borderId="12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166" fontId="6" fillId="0" borderId="19" xfId="0" applyNumberFormat="1" applyFont="1" applyBorder="1" applyAlignment="1" applyProtection="1">
      <alignment horizontal="right"/>
      <protection/>
    </xf>
    <xf numFmtId="165" fontId="6" fillId="0" borderId="11" xfId="0" applyNumberFormat="1" applyFont="1" applyBorder="1" applyAlignment="1" applyProtection="1">
      <alignment/>
      <protection/>
    </xf>
    <xf numFmtId="0" fontId="4" fillId="0" borderId="0" xfId="0" applyFont="1" applyFill="1" applyAlignment="1" quotePrefix="1">
      <alignment horizontal="left"/>
    </xf>
    <xf numFmtId="10" fontId="4" fillId="0" borderId="0" xfId="0" applyNumberFormat="1" applyFont="1" applyFill="1" applyAlignment="1" quotePrefix="1">
      <alignment horizontal="right"/>
    </xf>
    <xf numFmtId="0" fontId="6" fillId="0" borderId="2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 applyProtection="1">
      <alignment/>
      <protection/>
    </xf>
    <xf numFmtId="166" fontId="12" fillId="16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right"/>
    </xf>
    <xf numFmtId="39" fontId="4" fillId="0" borderId="30" xfId="0" applyNumberFormat="1" applyFont="1" applyFill="1" applyBorder="1" applyAlignment="1">
      <alignment horizontal="right"/>
    </xf>
    <xf numFmtId="39" fontId="4" fillId="0" borderId="30" xfId="0" applyNumberFormat="1" applyFont="1" applyFill="1" applyBorder="1" applyAlignment="1" applyProtection="1">
      <alignment horizontal="right"/>
      <protection/>
    </xf>
    <xf numFmtId="7" fontId="4" fillId="0" borderId="30" xfId="0" applyNumberFormat="1" applyFont="1" applyFill="1" applyBorder="1" applyAlignment="1" applyProtection="1">
      <alignment horizontal="right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27" xfId="0" applyFont="1" applyBorder="1" applyAlignment="1" applyProtection="1">
      <alignment horizontal="centerContinuous"/>
      <protection/>
    </xf>
    <xf numFmtId="166" fontId="4" fillId="0" borderId="0" xfId="0" applyNumberFormat="1" applyFont="1" applyAlignment="1">
      <alignment/>
    </xf>
    <xf numFmtId="2" fontId="0" fillId="0" borderId="0" xfId="0" applyNumberFormat="1" applyFill="1" applyAlignment="1">
      <alignment horizontal="center"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Continuous"/>
      <protection/>
    </xf>
    <xf numFmtId="0" fontId="4" fillId="0" borderId="11" xfId="0" applyFont="1" applyBorder="1" applyAlignment="1">
      <alignment/>
    </xf>
    <xf numFmtId="0" fontId="6" fillId="0" borderId="18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17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right"/>
    </xf>
    <xf numFmtId="1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_Zepp DCF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F46"/>
  <sheetViews>
    <sheetView showGridLines="0" tabSelected="1" defaultGridColor="0" zoomScale="80" zoomScaleNormal="80" colorId="22" workbookViewId="0" topLeftCell="A1">
      <selection activeCell="A1" sqref="A1:E1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211" t="s">
        <v>285</v>
      </c>
      <c r="B1" s="211"/>
      <c r="C1" s="211"/>
      <c r="D1" s="211"/>
      <c r="E1" s="211"/>
    </row>
    <row r="2" spans="1:5" ht="18">
      <c r="A2" s="212" t="s">
        <v>230</v>
      </c>
      <c r="B2" s="212"/>
      <c r="C2" s="212"/>
      <c r="D2" s="212"/>
      <c r="E2" s="212"/>
    </row>
    <row r="3" spans="1:5" ht="18">
      <c r="A3" s="213" t="s">
        <v>38</v>
      </c>
      <c r="B3" s="213"/>
      <c r="C3" s="213"/>
      <c r="D3" s="213"/>
      <c r="E3" s="213"/>
    </row>
    <row r="4" spans="1:5" ht="15">
      <c r="A4"/>
      <c r="B4" s="14"/>
      <c r="C4" s="14"/>
      <c r="D4" s="14"/>
      <c r="E4" s="14"/>
    </row>
    <row r="5" spans="1:5" ht="15">
      <c r="A5" s="8"/>
      <c r="B5" s="9"/>
      <c r="C5" s="60"/>
      <c r="D5" s="60"/>
      <c r="E5" s="60"/>
    </row>
    <row r="6" spans="1:5" ht="15">
      <c r="A6" s="12"/>
      <c r="B6" s="6"/>
      <c r="C6" s="61" t="s">
        <v>36</v>
      </c>
      <c r="D6" s="61" t="s">
        <v>36</v>
      </c>
      <c r="E6" s="137" t="s">
        <v>198</v>
      </c>
    </row>
    <row r="7" spans="1:5" ht="15">
      <c r="A7" s="12"/>
      <c r="B7" s="6"/>
      <c r="C7" s="61" t="s">
        <v>37</v>
      </c>
      <c r="D7" s="61" t="s">
        <v>37</v>
      </c>
      <c r="E7" s="61" t="s">
        <v>192</v>
      </c>
    </row>
    <row r="8" spans="1:5" ht="15.75" thickBot="1">
      <c r="A8" s="20"/>
      <c r="B8" s="21" t="s">
        <v>0</v>
      </c>
      <c r="C8" s="62" t="s">
        <v>244</v>
      </c>
      <c r="D8" s="153" t="s">
        <v>215</v>
      </c>
      <c r="E8" s="62" t="s">
        <v>37</v>
      </c>
    </row>
    <row r="9" spans="1:5" ht="15.75" thickTop="1">
      <c r="A9" s="15"/>
      <c r="B9" s="72"/>
      <c r="C9" s="61"/>
      <c r="D9" s="61"/>
      <c r="E9" s="61"/>
    </row>
    <row r="10" spans="1:5" ht="15">
      <c r="A10" s="23">
        <f>A9+1</f>
        <v>1</v>
      </c>
      <c r="B10" s="24" t="str">
        <f>'Backup2-DO NOT PRINT'!B4</f>
        <v>ALLETE</v>
      </c>
      <c r="C10" s="63">
        <f>'Page 2'!J12</f>
        <v>0.11081429478026338</v>
      </c>
      <c r="D10" s="63">
        <f>'Page 3'!G12</f>
        <v>0.10598096144693003</v>
      </c>
      <c r="E10" s="63">
        <f>'Backup1-DO NOT PRINT'!G6</f>
        <v>0.10138675473441469</v>
      </c>
    </row>
    <row r="11" spans="1:5" ht="15">
      <c r="A11" s="23">
        <f aca="true" t="shared" si="0" ref="A11:A25">A10+1</f>
        <v>2</v>
      </c>
      <c r="B11" s="24" t="str">
        <f>'Backup2-DO NOT PRINT'!B5</f>
        <v>Alliant Energy Co.</v>
      </c>
      <c r="C11" s="63">
        <f>'Page 2'!J13</f>
        <v>0.09901973758252014</v>
      </c>
      <c r="D11" s="63">
        <f>'Page 3'!G13</f>
        <v>0.1005864042491868</v>
      </c>
      <c r="E11" s="63">
        <f>'Backup1-DO NOT PRINT'!G7</f>
        <v>0.10037690197008581</v>
      </c>
    </row>
    <row r="12" spans="1:5" ht="15">
      <c r="A12" s="23">
        <f t="shared" si="0"/>
        <v>3</v>
      </c>
      <c r="B12" s="24" t="str">
        <f>'Backup2-DO NOT PRINT'!B6</f>
        <v>CH Energy Group</v>
      </c>
      <c r="C12" s="63" t="str">
        <f>'Page 2'!J14</f>
        <v>NA</v>
      </c>
      <c r="D12" s="63">
        <f>'Page 3'!G14</f>
        <v>0.11388826072497507</v>
      </c>
      <c r="E12" s="63">
        <f>'Backup1-DO NOT PRINT'!G8</f>
        <v>0.10770451113161926</v>
      </c>
    </row>
    <row r="13" spans="1:5" ht="15">
      <c r="A13" s="23">
        <f t="shared" si="0"/>
        <v>4</v>
      </c>
      <c r="B13" s="24" t="str">
        <f>'Backup2-DO NOT PRINT'!B7</f>
        <v>Cleco Corporation</v>
      </c>
      <c r="C13" s="63">
        <f>'Page 2'!J15</f>
        <v>0.16384518959573802</v>
      </c>
      <c r="D13" s="63">
        <f>'Page 3'!G15</f>
        <v>0.09984518959573802</v>
      </c>
      <c r="E13" s="63">
        <f>'Backup1-DO NOT PRINT'!G9</f>
        <v>0.10576366918188744</v>
      </c>
    </row>
    <row r="14" spans="1:5" ht="15">
      <c r="A14" s="23">
        <f t="shared" si="0"/>
        <v>5</v>
      </c>
      <c r="B14" s="24" t="str">
        <f>'Backup2-DO NOT PRINT'!B8</f>
        <v>Con. Edison</v>
      </c>
      <c r="C14" s="63">
        <f>'Page 2'!J16</f>
        <v>0.08884556344018363</v>
      </c>
      <c r="D14" s="63">
        <f>'Page 3'!G16</f>
        <v>0.11507889677351697</v>
      </c>
      <c r="E14" s="63">
        <f>'Backup1-DO NOT PRINT'!G10</f>
        <v>0.10797397034504835</v>
      </c>
    </row>
    <row r="15" spans="1:5" ht="15">
      <c r="A15" s="23">
        <f t="shared" si="0"/>
        <v>6</v>
      </c>
      <c r="B15" s="24" t="str">
        <f>'Backup2-DO NOT PRINT'!B9</f>
        <v>DTE Energy Co.</v>
      </c>
      <c r="C15" s="63">
        <f>'Page 2'!J17</f>
        <v>0.10472350442071421</v>
      </c>
      <c r="D15" s="63">
        <f>'Page 3'!G17</f>
        <v>0.11105683775404754</v>
      </c>
      <c r="E15" s="63">
        <f>'Backup1-DO NOT PRINT'!G11</f>
        <v>0.10710622711217847</v>
      </c>
    </row>
    <row r="16" spans="1:5" ht="15">
      <c r="A16" s="23">
        <f t="shared" si="0"/>
        <v>7</v>
      </c>
      <c r="B16" s="24" t="str">
        <f>'Backup2-DO NOT PRINT'!B10</f>
        <v>FPL Group, Inc.</v>
      </c>
      <c r="C16" s="63">
        <f>'Page 2'!J18</f>
        <v>0.12782325179145046</v>
      </c>
      <c r="D16" s="63">
        <f>'Page 3'!G18</f>
        <v>0.09238991845811713</v>
      </c>
      <c r="E16" s="63">
        <f>'Backup1-DO NOT PRINT'!G12</f>
        <v>0.09590525816918861</v>
      </c>
    </row>
    <row r="17" spans="1:5" ht="15">
      <c r="A17" s="23">
        <f t="shared" si="0"/>
        <v>8</v>
      </c>
      <c r="B17" s="24" t="str">
        <f>'Backup2-DO NOT PRINT'!B11</f>
        <v>IDACORP</v>
      </c>
      <c r="C17" s="63">
        <f>'Page 2'!J19</f>
        <v>0.08795704095535786</v>
      </c>
      <c r="D17" s="63">
        <f>'Page 3'!G19</f>
        <v>0.10062370762202452</v>
      </c>
      <c r="E17" s="63">
        <f>'Backup1-DO NOT PRINT'!G13</f>
        <v>0.09432408550025474</v>
      </c>
    </row>
    <row r="18" spans="1:5" ht="15">
      <c r="A18" s="23">
        <f t="shared" si="0"/>
        <v>9</v>
      </c>
      <c r="B18" s="24" t="str">
        <f>'Backup2-DO NOT PRINT'!B12</f>
        <v>MGE Energy, Inc.</v>
      </c>
      <c r="C18" s="63" t="str">
        <f>'Page 2'!J20</f>
        <v>NA</v>
      </c>
      <c r="D18" s="63">
        <f>'Page 3'!G20</f>
        <v>0.10739328444615978</v>
      </c>
      <c r="E18" s="63">
        <f>'Backup1-DO NOT PRINT'!G14</f>
        <v>0.10194536040653082</v>
      </c>
    </row>
    <row r="19" spans="1:5" ht="15">
      <c r="A19" s="23">
        <f t="shared" si="0"/>
        <v>10</v>
      </c>
      <c r="B19" s="24" t="str">
        <f>'Backup2-DO NOT PRINT'!B13</f>
        <v>NSTAR</v>
      </c>
      <c r="C19" s="63">
        <f>'Page 2'!J21</f>
        <v>0.10086492665269574</v>
      </c>
      <c r="D19" s="63">
        <f>'Page 3'!G21</f>
        <v>0.10686492665269574</v>
      </c>
      <c r="E19" s="63">
        <f>'Backup1-DO NOT PRINT'!G15</f>
        <v>0.1071254235191611</v>
      </c>
    </row>
    <row r="20" spans="1:5" ht="15">
      <c r="A20" s="23">
        <f t="shared" si="0"/>
        <v>11</v>
      </c>
      <c r="B20" s="24" t="str">
        <f>'Backup2-DO NOT PRINT'!B14</f>
        <v>PPL Corporation</v>
      </c>
      <c r="C20" s="63">
        <f>'Page 2'!J22</f>
        <v>0.14803667390970346</v>
      </c>
      <c r="D20" s="63">
        <f>'Page 3'!G22</f>
        <v>0.0924700072430368</v>
      </c>
      <c r="E20" s="63">
        <f>'Backup1-DO NOT PRINT'!G16</f>
        <v>0.10104125763471453</v>
      </c>
    </row>
    <row r="21" spans="1:5" ht="15">
      <c r="A21" s="23">
        <f t="shared" si="0"/>
        <v>12</v>
      </c>
      <c r="B21" s="24" t="str">
        <f>'Backup2-DO NOT PRINT'!B15</f>
        <v>Progress Energy</v>
      </c>
      <c r="C21" s="63">
        <f>'Page 2'!J23</f>
        <v>0.10103942502267813</v>
      </c>
      <c r="D21" s="63">
        <f>'Page 3'!G23</f>
        <v>0.11770609168934479</v>
      </c>
      <c r="E21" s="63">
        <f>'Backup1-DO NOT PRINT'!G17</f>
        <v>0.11023170153135929</v>
      </c>
    </row>
    <row r="22" spans="1:5" ht="15">
      <c r="A22" s="23">
        <f t="shared" si="0"/>
        <v>13</v>
      </c>
      <c r="B22" s="24" t="str">
        <f>'Backup2-DO NOT PRINT'!B16</f>
        <v>SCANA Corp.</v>
      </c>
      <c r="C22" s="63">
        <f>'Page 2'!J24</f>
        <v>0.09250112994350282</v>
      </c>
      <c r="D22" s="63">
        <f>'Page 3'!G24</f>
        <v>0.1100677966101695</v>
      </c>
      <c r="E22" s="63">
        <f>'Backup1-DO NOT PRINT'!G18</f>
        <v>0.10610929986784673</v>
      </c>
    </row>
    <row r="23" spans="1:5" ht="15">
      <c r="A23" s="23">
        <f t="shared" si="0"/>
        <v>14</v>
      </c>
      <c r="B23" s="24" t="str">
        <f>'Backup2-DO NOT PRINT'!B17</f>
        <v>Southern Co.</v>
      </c>
      <c r="C23" s="63">
        <f>'Page 2'!J25</f>
        <v>0.09179701046337818</v>
      </c>
      <c r="D23" s="63">
        <f>'Page 3'!G25</f>
        <v>0.11066367713004485</v>
      </c>
      <c r="E23" s="63">
        <f>'Backup1-DO NOT PRINT'!G19</f>
        <v>0.10721313785244908</v>
      </c>
    </row>
    <row r="24" spans="1:5" ht="15">
      <c r="A24" s="23">
        <f t="shared" si="0"/>
        <v>15</v>
      </c>
      <c r="B24" s="24" t="str">
        <f>'Backup2-DO NOT PRINT'!B18</f>
        <v>Vectren Corp.</v>
      </c>
      <c r="C24" s="63">
        <f>'Page 2'!J26</f>
        <v>0.09247888099949558</v>
      </c>
      <c r="D24" s="63">
        <f>'Page 3'!G26</f>
        <v>0.11174554766616226</v>
      </c>
      <c r="E24" s="63">
        <f>'Backup1-DO NOT PRINT'!G20</f>
        <v>0.10741651687913986</v>
      </c>
    </row>
    <row r="25" spans="1:5" ht="15">
      <c r="A25" s="23">
        <f t="shared" si="0"/>
        <v>16</v>
      </c>
      <c r="B25" s="24" t="str">
        <f>'Backup2-DO NOT PRINT'!B19</f>
        <v>Xcel Energy Inc.</v>
      </c>
      <c r="C25" s="63">
        <f>'Page 2'!J27</f>
        <v>0.0993707476891646</v>
      </c>
      <c r="D25" s="63">
        <f>'Page 3'!G27</f>
        <v>0.10860408102249794</v>
      </c>
      <c r="E25" s="63">
        <f>'Backup1-DO NOT PRINT'!G21</f>
        <v>0.10671790606331333</v>
      </c>
    </row>
    <row r="26" spans="1:5" ht="15">
      <c r="A26" s="64"/>
      <c r="B26" s="59"/>
      <c r="C26" s="66"/>
      <c r="D26" s="65"/>
      <c r="E26" s="65"/>
    </row>
    <row r="27" spans="1:5" ht="15">
      <c r="A27" s="64"/>
      <c r="B27" s="97" t="s">
        <v>1</v>
      </c>
      <c r="C27" s="66">
        <f>'Page 2'!J29</f>
        <v>0.10779409837477472</v>
      </c>
      <c r="D27" s="67">
        <f>'Page 3'!G29</f>
        <v>0.1065603493177905</v>
      </c>
      <c r="E27" s="67">
        <f>'Page 4'!M29</f>
        <v>0.1042713738686995</v>
      </c>
    </row>
    <row r="28" spans="1:6" ht="15.75" thickBot="1">
      <c r="A28" s="36"/>
      <c r="B28" s="98" t="s">
        <v>2</v>
      </c>
      <c r="C28" s="68">
        <f>'Page 2'!J30</f>
        <v>0.10011783717093017</v>
      </c>
      <c r="D28" s="68">
        <f>'Page 3'!G30</f>
        <v>0.10799868273432886</v>
      </c>
      <c r="E28" s="68">
        <f>'Page 4'!M30</f>
        <v>0.10641360296558003</v>
      </c>
      <c r="F28"/>
    </row>
    <row r="29" spans="1:5" ht="15" customHeight="1" thickTop="1">
      <c r="A29"/>
      <c r="B29"/>
      <c r="C29" s="101"/>
      <c r="D29" s="101"/>
      <c r="E29" s="101"/>
    </row>
    <row r="30" spans="1:5" ht="15" customHeight="1">
      <c r="A30" s="69" t="s">
        <v>293</v>
      </c>
      <c r="B30"/>
      <c r="C30" s="101"/>
      <c r="D30" s="101"/>
      <c r="E30"/>
    </row>
    <row r="31" spans="1:5" ht="15" customHeight="1">
      <c r="A31" s="69"/>
      <c r="B31"/>
      <c r="C31" s="101"/>
      <c r="D31" s="101"/>
      <c r="E31"/>
    </row>
    <row r="32" spans="1:5" ht="15" customHeight="1">
      <c r="A32" s="69"/>
      <c r="B32"/>
      <c r="C32"/>
      <c r="D32"/>
      <c r="E32"/>
    </row>
    <row r="33" spans="1:5" ht="15" customHeight="1">
      <c r="A33" s="6" t="s">
        <v>225</v>
      </c>
      <c r="B33"/>
      <c r="C33"/>
      <c r="D33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D36"/>
      <c r="E36"/>
    </row>
    <row r="37" spans="1:5" ht="15">
      <c r="A37"/>
      <c r="B37"/>
      <c r="C37"/>
      <c r="D37"/>
      <c r="E37"/>
    </row>
    <row r="38" spans="1:5" ht="15">
      <c r="A38"/>
      <c r="B38"/>
      <c r="C38"/>
      <c r="D38"/>
      <c r="E38"/>
    </row>
    <row r="39" spans="1:5" ht="15">
      <c r="A39" s="41"/>
      <c r="B39" s="87" t="s">
        <v>3</v>
      </c>
      <c r="C39" s="187">
        <f>AVERAGE(C10:C26)</f>
        <v>0.10779409837477472</v>
      </c>
      <c r="D39" s="187">
        <f>AVERAGE(D10:D26)</f>
        <v>0.1065603493177905</v>
      </c>
      <c r="E39" s="187">
        <f>AVERAGE(E10:E26)</f>
        <v>0.1042713738686995</v>
      </c>
    </row>
    <row r="40" spans="1:5" ht="15">
      <c r="A40" s="41"/>
      <c r="B40" s="87" t="s">
        <v>4</v>
      </c>
      <c r="C40" s="187">
        <f>MEDIAN(C10:C21,C23:C24)</f>
        <v>0.09994233211760795</v>
      </c>
      <c r="D40" s="187">
        <f>MEDIAN(D10:D24)</f>
        <v>0.10739328444615978</v>
      </c>
      <c r="E40" s="187">
        <f>MEDIAN(E10:E24)</f>
        <v>0.10610929986784673</v>
      </c>
    </row>
    <row r="41" spans="1:5" ht="15">
      <c r="A41" s="41"/>
      <c r="B41" s="6"/>
      <c r="C41" s="41"/>
      <c r="D41"/>
      <c r="E41" s="86"/>
    </row>
    <row r="42" spans="1:5" ht="15">
      <c r="A42" s="41"/>
      <c r="B42" s="41"/>
      <c r="C42" s="41"/>
      <c r="D42" s="41"/>
      <c r="E42" s="41"/>
    </row>
    <row r="43" spans="1:5" ht="15">
      <c r="A43" s="41"/>
      <c r="B43" s="41"/>
      <c r="C43" s="41"/>
      <c r="D43" s="41"/>
      <c r="E43" s="41"/>
    </row>
    <row r="44" spans="1:5" ht="15">
      <c r="A44" s="41"/>
      <c r="B44" s="41"/>
      <c r="C44" s="41"/>
      <c r="D44" s="41"/>
      <c r="E44" s="41"/>
    </row>
    <row r="45" spans="1:5" ht="15">
      <c r="A45" s="41"/>
      <c r="B45" s="41"/>
      <c r="C45" s="41"/>
      <c r="D45" s="41"/>
      <c r="E45" s="41"/>
    </row>
    <row r="46" spans="1:5" ht="15">
      <c r="A46" s="41"/>
      <c r="B46" s="41"/>
      <c r="C46" s="41"/>
      <c r="D46" s="41"/>
      <c r="E46" s="41"/>
    </row>
  </sheetData>
  <sheetProtection/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K37"/>
  <sheetViews>
    <sheetView showGridLines="0" defaultGridColor="0" zoomScale="75" zoomScaleNormal="75" colorId="22" workbookViewId="0" topLeftCell="A1">
      <selection activeCell="A1" sqref="A1:J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8" width="9.99609375" style="1" bestFit="1" customWidth="1"/>
    <col min="9" max="9" width="10.6640625" style="1" customWidth="1"/>
    <col min="10" max="10" width="11.6640625" style="1" customWidth="1"/>
    <col min="11" max="16384" width="9.77734375" style="1" customWidth="1"/>
  </cols>
  <sheetData>
    <row r="1" spans="1:10" ht="20.25">
      <c r="A1" s="211" t="str">
        <f>'Page 1'!A1:E1</f>
        <v>PacifiCorp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>
      <c r="A2" s="212" t="str">
        <f>'Page 1'!D6&amp;" "&amp;'Page 1'!D7</f>
        <v>Constant Growth DCF Model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8">
      <c r="A3" s="212" t="str">
        <f>'Page 1'!C8</f>
        <v>Analysts' Growth Rates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5">
      <c r="A4"/>
      <c r="B4" s="4"/>
      <c r="C4" s="4"/>
      <c r="D4" s="4"/>
      <c r="E4" s="4"/>
      <c r="F4" s="4"/>
      <c r="G4" s="4"/>
      <c r="H4" s="4"/>
      <c r="I4" s="4"/>
      <c r="J4" s="4"/>
    </row>
    <row r="5" spans="1:10" s="91" customFormat="1" ht="15.75">
      <c r="A5" s="88"/>
      <c r="B5" s="89"/>
      <c r="C5" s="90">
        <v>-1</v>
      </c>
      <c r="D5" s="90">
        <f aca="true" t="shared" si="0" ref="D5:J5">C5-1</f>
        <v>-2</v>
      </c>
      <c r="E5" s="90">
        <f t="shared" si="0"/>
        <v>-3</v>
      </c>
      <c r="F5" s="90">
        <f t="shared" si="0"/>
        <v>-4</v>
      </c>
      <c r="G5" s="90">
        <f t="shared" si="0"/>
        <v>-5</v>
      </c>
      <c r="H5" s="90">
        <f t="shared" si="0"/>
        <v>-6</v>
      </c>
      <c r="I5" s="90">
        <f t="shared" si="0"/>
        <v>-7</v>
      </c>
      <c r="J5" s="90">
        <f t="shared" si="0"/>
        <v>-8</v>
      </c>
    </row>
    <row r="6" spans="1:10" s="91" customFormat="1" ht="15.75">
      <c r="A6" s="203"/>
      <c r="B6" s="204"/>
      <c r="C6" s="207"/>
      <c r="D6" s="205"/>
      <c r="E6" s="205"/>
      <c r="F6" s="90"/>
      <c r="G6" s="90"/>
      <c r="H6" s="90"/>
      <c r="I6" s="90"/>
      <c r="J6" s="206"/>
    </row>
    <row r="7" spans="1:10" ht="15">
      <c r="A7" s="12"/>
      <c r="B7" s="6"/>
      <c r="C7" s="12"/>
      <c r="D7" s="6"/>
      <c r="E7" s="6"/>
      <c r="F7" s="192" t="s">
        <v>243</v>
      </c>
      <c r="G7" s="193"/>
      <c r="H7" s="193"/>
      <c r="I7" s="198"/>
      <c r="J7" s="13"/>
    </row>
    <row r="8" spans="1:10" ht="15.75">
      <c r="A8" s="12"/>
      <c r="B8" s="6"/>
      <c r="C8" s="12"/>
      <c r="D8" s="19" t="s">
        <v>5</v>
      </c>
      <c r="E8" s="6"/>
      <c r="F8" s="199"/>
      <c r="G8" s="197"/>
      <c r="I8" s="200" t="s">
        <v>6</v>
      </c>
      <c r="J8" s="79" t="s">
        <v>7</v>
      </c>
    </row>
    <row r="9" spans="1:10" ht="15">
      <c r="A9" s="12"/>
      <c r="B9" s="6"/>
      <c r="C9" s="156" t="s">
        <v>8</v>
      </c>
      <c r="D9" s="57" t="s">
        <v>9</v>
      </c>
      <c r="E9" s="76" t="s">
        <v>10</v>
      </c>
      <c r="F9" s="73"/>
      <c r="G9" s="197"/>
      <c r="H9" s="19"/>
      <c r="I9" s="144" t="s">
        <v>11</v>
      </c>
      <c r="J9" s="16" t="s">
        <v>12</v>
      </c>
    </row>
    <row r="10" spans="1:10" ht="15.75" thickBot="1">
      <c r="A10" s="20"/>
      <c r="B10" s="21" t="s">
        <v>0</v>
      </c>
      <c r="C10" s="157" t="s">
        <v>13</v>
      </c>
      <c r="D10" s="22" t="s">
        <v>14</v>
      </c>
      <c r="E10" s="77" t="s">
        <v>15</v>
      </c>
      <c r="F10" s="20" t="s">
        <v>39</v>
      </c>
      <c r="G10" s="196" t="s">
        <v>242</v>
      </c>
      <c r="H10" s="196" t="s">
        <v>262</v>
      </c>
      <c r="I10" s="145" t="s">
        <v>247</v>
      </c>
      <c r="J10" s="78" t="s">
        <v>248</v>
      </c>
    </row>
    <row r="11" spans="1:10" ht="15.75" thickTop="1">
      <c r="A11" s="12"/>
      <c r="B11" s="6"/>
      <c r="C11" s="12"/>
      <c r="D11" s="6"/>
      <c r="E11" s="6"/>
      <c r="F11" s="12"/>
      <c r="G11" s="72"/>
      <c r="H11" s="6"/>
      <c r="I11" s="12"/>
      <c r="J11" s="13"/>
    </row>
    <row r="12" spans="1:10" ht="15">
      <c r="A12" s="23">
        <f aca="true" t="shared" si="1" ref="A12:A27">A11+1</f>
        <v>1</v>
      </c>
      <c r="B12" s="24" t="str">
        <f>'Backup2-DO NOT PRINT'!B4</f>
        <v>ALLETE</v>
      </c>
      <c r="C12" s="127">
        <f>'Backup2-DO NOT PRINT'!S4</f>
        <v>42.02</v>
      </c>
      <c r="D12" s="25">
        <f>'Backup2-DO NOT PRINT'!K4</f>
        <v>1.68</v>
      </c>
      <c r="E12" s="26">
        <f>D12/C12</f>
        <v>0.03998096144693003</v>
      </c>
      <c r="F12" s="152">
        <f>'Backup2-DO NOT PRINT'!O4</f>
        <v>0.05</v>
      </c>
      <c r="G12" s="210">
        <f>'Backup2-DO NOT PRINT'!P4</f>
        <v>0.0875</v>
      </c>
      <c r="H12" s="210">
        <f>'Backup2-DO NOT PRINT'!Q4</f>
        <v>0.075</v>
      </c>
      <c r="I12" s="29">
        <f>AVERAGE(F12:H12)</f>
        <v>0.07083333333333335</v>
      </c>
      <c r="J12" s="30">
        <f>E12+I12</f>
        <v>0.11081429478026338</v>
      </c>
    </row>
    <row r="13" spans="1:10" ht="15">
      <c r="A13" s="23">
        <f t="shared" si="1"/>
        <v>2</v>
      </c>
      <c r="B13" s="24" t="str">
        <f>'Backup2-DO NOT PRINT'!B5</f>
        <v>Alliant Energy Co.</v>
      </c>
      <c r="C13" s="127">
        <f>'Backup2-DO NOT PRINT'!S5</f>
        <v>40.47833333333333</v>
      </c>
      <c r="D13" s="25">
        <f>'Backup2-DO NOT PRINT'!K5</f>
        <v>1.4</v>
      </c>
      <c r="E13" s="26">
        <f aca="true" t="shared" si="2" ref="E13:E27">D13/C13</f>
        <v>0.034586404249186804</v>
      </c>
      <c r="F13" s="152">
        <f>'Backup2-DO NOT PRINT'!O5</f>
        <v>0.06</v>
      </c>
      <c r="G13" s="210">
        <f>'Backup2-DO NOT PRINT'!P5</f>
        <v>0.0633</v>
      </c>
      <c r="H13" s="210">
        <f>'Backup2-DO NOT PRINT'!Q5</f>
        <v>0.07</v>
      </c>
      <c r="I13" s="29">
        <f aca="true" t="shared" si="3" ref="I13:I27">AVERAGE(F13:H13)</f>
        <v>0.06443333333333333</v>
      </c>
      <c r="J13" s="30">
        <f aca="true" t="shared" si="4" ref="J13:J27">E13+I13</f>
        <v>0.09901973758252014</v>
      </c>
    </row>
    <row r="14" spans="1:10" ht="15">
      <c r="A14" s="23">
        <f t="shared" si="1"/>
        <v>3</v>
      </c>
      <c r="B14" s="24" t="str">
        <f>'Backup2-DO NOT PRINT'!B6</f>
        <v>CH Energy Group</v>
      </c>
      <c r="C14" s="127">
        <f>'Backup2-DO NOT PRINT'!S6</f>
        <v>45.105</v>
      </c>
      <c r="D14" s="25">
        <f>'Backup2-DO NOT PRINT'!K6</f>
        <v>2.16</v>
      </c>
      <c r="E14" s="26">
        <f t="shared" si="2"/>
        <v>0.04788826072497507</v>
      </c>
      <c r="F14" s="152" t="str">
        <f>'Backup2-DO NOT PRINT'!O6</f>
        <v>NA</v>
      </c>
      <c r="G14" s="210" t="str">
        <f>'Backup2-DO NOT PRINT'!P6</f>
        <v>NA</v>
      </c>
      <c r="H14" s="210" t="str">
        <f>'Backup2-DO NOT PRINT'!Q6</f>
        <v>NA</v>
      </c>
      <c r="I14" s="152" t="s">
        <v>212</v>
      </c>
      <c r="J14" s="71" t="s">
        <v>212</v>
      </c>
    </row>
    <row r="15" spans="1:10" ht="15">
      <c r="A15" s="23">
        <f t="shared" si="1"/>
        <v>4</v>
      </c>
      <c r="B15" s="24" t="str">
        <f>'Backup2-DO NOT PRINT'!B7</f>
        <v>Cleco Corporation</v>
      </c>
      <c r="C15" s="127">
        <f>'Backup2-DO NOT PRINT'!S7</f>
        <v>26.59166666666667</v>
      </c>
      <c r="D15" s="25">
        <f>'Backup2-DO NOT PRINT'!K7</f>
        <v>0.9</v>
      </c>
      <c r="E15" s="26">
        <f t="shared" si="2"/>
        <v>0.03384518959573801</v>
      </c>
      <c r="F15" s="152">
        <f>'Backup2-DO NOT PRINT'!O7</f>
        <v>0.095</v>
      </c>
      <c r="G15" s="210">
        <f>'Backup2-DO NOT PRINT'!P7</f>
        <v>0.155</v>
      </c>
      <c r="H15" s="210">
        <f>'Backup2-DO NOT PRINT'!Q7</f>
        <v>0.14</v>
      </c>
      <c r="I15" s="29">
        <f t="shared" si="3"/>
        <v>0.13</v>
      </c>
      <c r="J15" s="30">
        <f t="shared" si="4"/>
        <v>0.16384518959573802</v>
      </c>
    </row>
    <row r="16" spans="1:10" ht="15">
      <c r="A16" s="23">
        <f t="shared" si="1"/>
        <v>5</v>
      </c>
      <c r="B16" s="24" t="str">
        <f>'Backup2-DO NOT PRINT'!B8</f>
        <v>Con. Edison</v>
      </c>
      <c r="C16" s="127">
        <f>'Backup2-DO NOT PRINT'!S8</f>
        <v>47.678333333333335</v>
      </c>
      <c r="D16" s="25">
        <f>'Backup2-DO NOT PRINT'!K8</f>
        <v>2.34</v>
      </c>
      <c r="E16" s="26">
        <f t="shared" si="2"/>
        <v>0.04907889677351697</v>
      </c>
      <c r="F16" s="152">
        <f>'Backup2-DO NOT PRINT'!O8</f>
        <v>0.037</v>
      </c>
      <c r="G16" s="210">
        <f>'Backup2-DO NOT PRINT'!P8</f>
        <v>0.0423</v>
      </c>
      <c r="H16" s="210">
        <f>'Backup2-DO NOT PRINT'!Q8</f>
        <v>0.04</v>
      </c>
      <c r="I16" s="29">
        <f t="shared" si="3"/>
        <v>0.039766666666666665</v>
      </c>
      <c r="J16" s="30">
        <f t="shared" si="4"/>
        <v>0.08884556344018363</v>
      </c>
    </row>
    <row r="17" spans="1:10" ht="15">
      <c r="A17" s="23">
        <f t="shared" si="1"/>
        <v>6</v>
      </c>
      <c r="B17" s="24" t="str">
        <f>'Backup2-DO NOT PRINT'!B9</f>
        <v>DTE Energy Co.</v>
      </c>
      <c r="C17" s="127">
        <f>'Backup2-DO NOT PRINT'!S9</f>
        <v>48.38333333333333</v>
      </c>
      <c r="D17" s="25">
        <f>'Backup2-DO NOT PRINT'!K9</f>
        <v>2.18</v>
      </c>
      <c r="E17" s="26">
        <f t="shared" si="2"/>
        <v>0.04505683775404754</v>
      </c>
      <c r="F17" s="152">
        <f>'Backup2-DO NOT PRINT'!O9</f>
        <v>0.06</v>
      </c>
      <c r="G17" s="210">
        <f>'Backup2-DO NOT PRINT'!P9</f>
        <v>0.064</v>
      </c>
      <c r="H17" s="210">
        <f>'Backup2-DO NOT PRINT'!Q9</f>
        <v>0.055</v>
      </c>
      <c r="I17" s="29">
        <f t="shared" si="3"/>
        <v>0.059666666666666666</v>
      </c>
      <c r="J17" s="30">
        <f t="shared" si="4"/>
        <v>0.10472350442071421</v>
      </c>
    </row>
    <row r="18" spans="1:10" ht="15">
      <c r="A18" s="23">
        <f t="shared" si="1"/>
        <v>7</v>
      </c>
      <c r="B18" s="24" t="str">
        <f>'Backup2-DO NOT PRINT'!B10</f>
        <v>FPL Group, Inc.</v>
      </c>
      <c r="C18" s="127">
        <f>'Backup2-DO NOT PRINT'!S10</f>
        <v>67.45</v>
      </c>
      <c r="D18" s="25">
        <f>'Backup2-DO NOT PRINT'!K10</f>
        <v>1.78</v>
      </c>
      <c r="E18" s="26">
        <f t="shared" si="2"/>
        <v>0.026389918458117122</v>
      </c>
      <c r="F18" s="152">
        <f>'Backup2-DO NOT PRINT'!O10</f>
        <v>0.106</v>
      </c>
      <c r="G18" s="210">
        <f>'Backup2-DO NOT PRINT'!P10</f>
        <v>0.0983</v>
      </c>
      <c r="H18" s="210">
        <f>'Backup2-DO NOT PRINT'!Q10</f>
        <v>0.1</v>
      </c>
      <c r="I18" s="29">
        <f t="shared" si="3"/>
        <v>0.10143333333333333</v>
      </c>
      <c r="J18" s="30">
        <f t="shared" si="4"/>
        <v>0.12782325179145046</v>
      </c>
    </row>
    <row r="19" spans="1:10" ht="15">
      <c r="A19" s="23">
        <f t="shared" si="1"/>
        <v>8</v>
      </c>
      <c r="B19" s="24" t="str">
        <f>'Backup2-DO NOT PRINT'!B11</f>
        <v>IDACORP</v>
      </c>
      <c r="C19" s="127">
        <f>'Backup2-DO NOT PRINT'!S11</f>
        <v>34.65833333333334</v>
      </c>
      <c r="D19" s="25">
        <f>'Backup2-DO NOT PRINT'!K11</f>
        <v>1.2</v>
      </c>
      <c r="E19" s="26">
        <f t="shared" si="2"/>
        <v>0.03462370762202452</v>
      </c>
      <c r="F19" s="152">
        <f>'Backup2-DO NOT PRINT'!O11</f>
        <v>0.05</v>
      </c>
      <c r="G19" s="210">
        <f>'Backup2-DO NOT PRINT'!P11</f>
        <v>0.06</v>
      </c>
      <c r="H19" s="210">
        <f>'Backup2-DO NOT PRINT'!Q11</f>
        <v>0.05</v>
      </c>
      <c r="I19" s="29">
        <f t="shared" si="3"/>
        <v>0.05333333333333334</v>
      </c>
      <c r="J19" s="30">
        <f t="shared" si="4"/>
        <v>0.08795704095535786</v>
      </c>
    </row>
    <row r="20" spans="1:10" ht="15">
      <c r="A20" s="23">
        <f t="shared" si="1"/>
        <v>9</v>
      </c>
      <c r="B20" s="24" t="str">
        <f>'Backup2-DO NOT PRINT'!B12</f>
        <v>MGE Energy, Inc.</v>
      </c>
      <c r="C20" s="127">
        <f>'Backup2-DO NOT PRINT'!S12</f>
        <v>34.546666666666674</v>
      </c>
      <c r="D20" s="25">
        <f>'Backup2-DO NOT PRINT'!K12</f>
        <v>1.43</v>
      </c>
      <c r="E20" s="26">
        <f t="shared" si="2"/>
        <v>0.04139328444615977</v>
      </c>
      <c r="F20" s="152" t="str">
        <f>'Backup2-DO NOT PRINT'!O12</f>
        <v>NA</v>
      </c>
      <c r="G20" s="210" t="str">
        <f>'Backup2-DO NOT PRINT'!P12</f>
        <v>NA</v>
      </c>
      <c r="H20" s="210" t="str">
        <f>'Backup2-DO NOT PRINT'!Q12</f>
        <v>NA</v>
      </c>
      <c r="I20" s="152" t="s">
        <v>212</v>
      </c>
      <c r="J20" s="71" t="s">
        <v>212</v>
      </c>
    </row>
    <row r="21" spans="1:10" ht="15">
      <c r="A21" s="23">
        <f t="shared" si="1"/>
        <v>10</v>
      </c>
      <c r="B21" s="24" t="str">
        <f>'Backup2-DO NOT PRINT'!B13</f>
        <v>NSTAR</v>
      </c>
      <c r="C21" s="127">
        <f>'Backup2-DO NOT PRINT'!S13</f>
        <v>34.99333333333334</v>
      </c>
      <c r="D21" s="25">
        <f>'Backup2-DO NOT PRINT'!K13</f>
        <v>1.43</v>
      </c>
      <c r="E21" s="26">
        <f t="shared" si="2"/>
        <v>0.04086492665269574</v>
      </c>
      <c r="F21" s="152">
        <f>'Backup2-DO NOT PRINT'!O13</f>
        <v>0.065</v>
      </c>
      <c r="G21" s="210">
        <f>'Backup2-DO NOT PRINT'!P13</f>
        <v>0.06</v>
      </c>
      <c r="H21" s="210">
        <f>'Backup2-DO NOT PRINT'!Q13</f>
        <v>0.055</v>
      </c>
      <c r="I21" s="29">
        <f t="shared" si="3"/>
        <v>0.06</v>
      </c>
      <c r="J21" s="30">
        <f t="shared" si="4"/>
        <v>0.10086492665269574</v>
      </c>
    </row>
    <row r="22" spans="1:10" ht="15">
      <c r="A22" s="23">
        <f t="shared" si="1"/>
        <v>11</v>
      </c>
      <c r="B22" s="24" t="str">
        <f>'Backup2-DO NOT PRINT'!B14</f>
        <v>PPL Corporation</v>
      </c>
      <c r="C22" s="127">
        <f>'Backup2-DO NOT PRINT'!S14</f>
        <v>50.623333333333335</v>
      </c>
      <c r="D22" s="25">
        <f>'Backup2-DO NOT PRINT'!K14</f>
        <v>1.34</v>
      </c>
      <c r="E22" s="26">
        <f t="shared" si="2"/>
        <v>0.02647000724303681</v>
      </c>
      <c r="F22" s="152">
        <f>'Backup2-DO NOT PRINT'!O14</f>
        <v>0.103</v>
      </c>
      <c r="G22" s="210">
        <f>'Backup2-DO NOT PRINT'!P14</f>
        <v>0.1417</v>
      </c>
      <c r="H22" s="210">
        <f>'Backup2-DO NOT PRINT'!Q14</f>
        <v>0.12</v>
      </c>
      <c r="I22" s="29">
        <f t="shared" si="3"/>
        <v>0.12156666666666666</v>
      </c>
      <c r="J22" s="30">
        <f t="shared" si="4"/>
        <v>0.14803667390970346</v>
      </c>
    </row>
    <row r="23" spans="1:10" ht="15">
      <c r="A23" s="23">
        <f t="shared" si="1"/>
        <v>12</v>
      </c>
      <c r="B23" s="24" t="str">
        <f>'Backup2-DO NOT PRINT'!B15</f>
        <v>Progress Energy</v>
      </c>
      <c r="C23" s="127">
        <f>'Backup2-DO NOT PRINT'!S15</f>
        <v>47.77</v>
      </c>
      <c r="D23" s="25">
        <f>'Backup2-DO NOT PRINT'!K15</f>
        <v>2.47</v>
      </c>
      <c r="E23" s="26">
        <f t="shared" si="2"/>
        <v>0.05170609168934478</v>
      </c>
      <c r="F23" s="152">
        <f>'Backup2-DO NOT PRINT'!O15</f>
        <v>0.055</v>
      </c>
      <c r="G23" s="210">
        <f>'Backup2-DO NOT PRINT'!P15</f>
        <v>0.043</v>
      </c>
      <c r="H23" s="210">
        <f>'Backup2-DO NOT PRINT'!Q15</f>
        <v>0.05</v>
      </c>
      <c r="I23" s="29">
        <f t="shared" si="3"/>
        <v>0.04933333333333334</v>
      </c>
      <c r="J23" s="30">
        <f t="shared" si="4"/>
        <v>0.10103942502267813</v>
      </c>
    </row>
    <row r="24" spans="1:10" ht="15">
      <c r="A24" s="23">
        <f t="shared" si="1"/>
        <v>13</v>
      </c>
      <c r="B24" s="24" t="str">
        <f>'Backup2-DO NOT PRINT'!B16</f>
        <v>SCANA Corp.</v>
      </c>
      <c r="C24" s="127">
        <f>'Backup2-DO NOT PRINT'!S16</f>
        <v>41.3</v>
      </c>
      <c r="D24" s="25">
        <f>'Backup2-DO NOT PRINT'!K16</f>
        <v>1.82</v>
      </c>
      <c r="E24" s="26">
        <f t="shared" si="2"/>
        <v>0.0440677966101695</v>
      </c>
      <c r="F24" s="152">
        <f>'Backup2-DO NOT PRINT'!O16</f>
        <v>0.05</v>
      </c>
      <c r="G24" s="210">
        <f>'Backup2-DO NOT PRINT'!P16</f>
        <v>0.0453</v>
      </c>
      <c r="H24" s="210">
        <f>'Backup2-DO NOT PRINT'!Q16</f>
        <v>0.05</v>
      </c>
      <c r="I24" s="29">
        <f t="shared" si="3"/>
        <v>0.04843333333333333</v>
      </c>
      <c r="J24" s="30">
        <f t="shared" si="4"/>
        <v>0.09250112994350282</v>
      </c>
    </row>
    <row r="25" spans="1:10" ht="15">
      <c r="A25" s="23">
        <f t="shared" si="1"/>
        <v>14</v>
      </c>
      <c r="B25" s="24" t="str">
        <f>'Backup2-DO NOT PRINT'!B17</f>
        <v>Southern Co.</v>
      </c>
      <c r="C25" s="127">
        <f>'Backup2-DO NOT PRINT'!S17</f>
        <v>37.166666666666664</v>
      </c>
      <c r="D25" s="25">
        <f>'Backup2-DO NOT PRINT'!K17</f>
        <v>1.66</v>
      </c>
      <c r="E25" s="26">
        <f t="shared" si="2"/>
        <v>0.04466367713004484</v>
      </c>
      <c r="F25" s="152">
        <f>'Backup2-DO NOT PRINT'!O17</f>
        <v>0.044</v>
      </c>
      <c r="G25" s="210">
        <f>'Backup2-DO NOT PRINT'!P17</f>
        <v>0.0474</v>
      </c>
      <c r="H25" s="210">
        <f>'Backup2-DO NOT PRINT'!Q17</f>
        <v>0.05</v>
      </c>
      <c r="I25" s="29">
        <f t="shared" si="3"/>
        <v>0.04713333333333333</v>
      </c>
      <c r="J25" s="30">
        <f t="shared" si="4"/>
        <v>0.09179701046337818</v>
      </c>
    </row>
    <row r="26" spans="1:10" ht="15">
      <c r="A26" s="23">
        <f t="shared" si="1"/>
        <v>15</v>
      </c>
      <c r="B26" s="24" t="str">
        <f>'Backup2-DO NOT PRINT'!B18</f>
        <v>Vectren Corp.</v>
      </c>
      <c r="C26" s="127">
        <f>'Backup2-DO NOT PRINT'!S18</f>
        <v>28.636666666666667</v>
      </c>
      <c r="D26" s="25">
        <f>'Backup2-DO NOT PRINT'!K18</f>
        <v>1.31</v>
      </c>
      <c r="E26" s="26">
        <f t="shared" si="2"/>
        <v>0.04574554766616226</v>
      </c>
      <c r="F26" s="152">
        <f>'Backup2-DO NOT PRINT'!O18</f>
        <v>0.045</v>
      </c>
      <c r="G26" s="210">
        <f>'Backup2-DO NOT PRINT'!P18</f>
        <v>0.05</v>
      </c>
      <c r="H26" s="210">
        <f>'Backup2-DO NOT PRINT'!Q18</f>
        <v>0.0452</v>
      </c>
      <c r="I26" s="29">
        <f t="shared" si="3"/>
        <v>0.04673333333333333</v>
      </c>
      <c r="J26" s="30">
        <f t="shared" si="4"/>
        <v>0.09247888099949558</v>
      </c>
    </row>
    <row r="27" spans="1:10" ht="15">
      <c r="A27" s="23">
        <f t="shared" si="1"/>
        <v>16</v>
      </c>
      <c r="B27" s="24" t="str">
        <f>'Backup2-DO NOT PRINT'!B19</f>
        <v>Xcel Energy Inc.</v>
      </c>
      <c r="C27" s="127">
        <f>'Backup2-DO NOT PRINT'!S19</f>
        <v>22.298333333333336</v>
      </c>
      <c r="D27" s="25">
        <f>'Backup2-DO NOT PRINT'!K19</f>
        <v>0.95</v>
      </c>
      <c r="E27" s="26">
        <f t="shared" si="2"/>
        <v>0.042604081022497936</v>
      </c>
      <c r="F27" s="152">
        <f>'Backup2-DO NOT PRINT'!O19</f>
        <v>0.052</v>
      </c>
      <c r="G27" s="210">
        <f>'Backup2-DO NOT PRINT'!P19</f>
        <v>0.0583</v>
      </c>
      <c r="H27" s="210">
        <f>'Backup2-DO NOT PRINT'!Q19</f>
        <v>0.06</v>
      </c>
      <c r="I27" s="29">
        <f t="shared" si="3"/>
        <v>0.05676666666666667</v>
      </c>
      <c r="J27" s="30">
        <f t="shared" si="4"/>
        <v>0.0993707476891646</v>
      </c>
    </row>
    <row r="28" spans="1:10" ht="15">
      <c r="A28" s="183"/>
      <c r="B28" s="18"/>
      <c r="C28" s="32"/>
      <c r="D28" s="25"/>
      <c r="E28" s="26"/>
      <c r="F28" s="29"/>
      <c r="G28" s="149"/>
      <c r="H28" s="26"/>
      <c r="I28" s="29"/>
      <c r="J28" s="30"/>
    </row>
    <row r="29" spans="1:11" ht="15">
      <c r="A29" s="8"/>
      <c r="B29" s="33" t="s">
        <v>1</v>
      </c>
      <c r="C29" s="174">
        <f aca="true" t="shared" si="5" ref="C29:J29">AVERAGE(C12:C28)</f>
        <v>40.606249999999996</v>
      </c>
      <c r="D29" s="175">
        <f t="shared" si="5"/>
        <v>1.6281249999999998</v>
      </c>
      <c r="E29" s="34">
        <f t="shared" si="5"/>
        <v>0.04056034931779048</v>
      </c>
      <c r="F29" s="176">
        <f t="shared" si="5"/>
        <v>0.0622857142857143</v>
      </c>
      <c r="G29" s="176">
        <f t="shared" si="5"/>
        <v>0.07257857142857142</v>
      </c>
      <c r="H29" s="176">
        <f t="shared" si="5"/>
        <v>0.06858571428571429</v>
      </c>
      <c r="I29" s="34">
        <f t="shared" si="5"/>
        <v>0.06781666666666665</v>
      </c>
      <c r="J29" s="35">
        <f t="shared" si="5"/>
        <v>0.10779409837477472</v>
      </c>
      <c r="K29" s="194"/>
    </row>
    <row r="30" spans="1:11" ht="15.75" thickBot="1">
      <c r="A30" s="36"/>
      <c r="B30" s="37" t="s">
        <v>2</v>
      </c>
      <c r="C30" s="36"/>
      <c r="D30" s="21"/>
      <c r="E30" s="38">
        <f>MEDIAN(E12:E28)</f>
        <v>0.04199868273432886</v>
      </c>
      <c r="F30" s="38"/>
      <c r="G30" s="38"/>
      <c r="H30" s="38"/>
      <c r="I30" s="38"/>
      <c r="J30" s="169">
        <f>MEDIAN(J12:J13,J15:J19,J21:J27)</f>
        <v>0.10011783717093017</v>
      </c>
      <c r="K30" s="194"/>
    </row>
    <row r="31" spans="1:10" ht="15.75" thickTop="1">
      <c r="A31" s="6"/>
      <c r="B31" s="6"/>
      <c r="C31" s="6"/>
      <c r="D31" s="6"/>
      <c r="E31" s="6"/>
      <c r="F31" s="26"/>
      <c r="G31" s="26"/>
      <c r="H31" s="26"/>
      <c r="I31" s="6"/>
      <c r="J31" s="26"/>
    </row>
    <row r="32" spans="1:10" ht="15">
      <c r="A32" s="69" t="s">
        <v>293</v>
      </c>
      <c r="B32"/>
      <c r="C32" s="69"/>
      <c r="D32" s="6"/>
      <c r="E32" s="6"/>
      <c r="F32" s="18"/>
      <c r="G32" s="18"/>
      <c r="H32" s="18"/>
      <c r="I32" s="39"/>
      <c r="J32" s="18"/>
    </row>
    <row r="33" spans="1:10" ht="15">
      <c r="A33" s="69"/>
      <c r="B33"/>
      <c r="C33" s="69"/>
      <c r="D33" s="6"/>
      <c r="E33" s="6"/>
      <c r="F33" s="18"/>
      <c r="G33" s="18"/>
      <c r="H33" s="18"/>
      <c r="I33" s="39"/>
      <c r="J33" s="18"/>
    </row>
    <row r="34" spans="1:10" ht="15">
      <c r="A34" s="69"/>
      <c r="B34"/>
      <c r="C34" s="69"/>
      <c r="D34" s="6"/>
      <c r="E34" s="6"/>
      <c r="F34" s="18"/>
      <c r="G34" s="18"/>
      <c r="H34" s="18"/>
      <c r="I34" s="39"/>
      <c r="J34" s="18"/>
    </row>
    <row r="35" spans="1:10" ht="15">
      <c r="A35" s="6" t="s">
        <v>225</v>
      </c>
      <c r="B35" s="6"/>
      <c r="C35" s="6"/>
      <c r="D35" s="6"/>
      <c r="E35" s="6"/>
      <c r="F35" s="18"/>
      <c r="G35" s="18"/>
      <c r="H35" s="18"/>
      <c r="I35" s="39"/>
      <c r="J35" s="18"/>
    </row>
    <row r="36" spans="1:10" ht="15">
      <c r="A36" s="6"/>
      <c r="B36" s="6"/>
      <c r="C36" s="6"/>
      <c r="D36" s="6"/>
      <c r="E36" s="6"/>
      <c r="F36" s="18"/>
      <c r="G36" s="18"/>
      <c r="H36" s="18"/>
      <c r="I36" s="39"/>
      <c r="J36" s="18"/>
    </row>
    <row r="37" ht="15">
      <c r="A37" s="69"/>
    </row>
  </sheetData>
  <sheetProtection/>
  <mergeCells count="3">
    <mergeCell ref="A2:J2"/>
    <mergeCell ref="A3:J3"/>
    <mergeCell ref="A1:J1"/>
  </mergeCells>
  <printOptions horizontalCentered="1"/>
  <pageMargins left="0.5" right="0.75" top="1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G37"/>
  <sheetViews>
    <sheetView showGridLines="0" defaultGridColor="0" zoomScale="75" zoomScaleNormal="75" colorId="22" workbookViewId="0" topLeftCell="A1">
      <selection activeCell="A1" sqref="A1:G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11.6640625" style="1" customWidth="1"/>
    <col min="8" max="16384" width="9.77734375" style="1" customWidth="1"/>
  </cols>
  <sheetData>
    <row r="1" spans="1:7" ht="20.25">
      <c r="A1" s="211" t="str">
        <f>'Page 1'!A1:E1</f>
        <v>PacifiCorp</v>
      </c>
      <c r="B1" s="211"/>
      <c r="C1" s="211"/>
      <c r="D1" s="211"/>
      <c r="E1" s="211"/>
      <c r="F1" s="211"/>
      <c r="G1" s="211"/>
    </row>
    <row r="2" spans="1:7" ht="18">
      <c r="A2" s="212" t="str">
        <f>'Page 1'!D6&amp;" "&amp;'Page 1'!D7</f>
        <v>Constant Growth DCF Model</v>
      </c>
      <c r="B2" s="212"/>
      <c r="C2" s="212"/>
      <c r="D2" s="212"/>
      <c r="E2" s="212"/>
      <c r="F2" s="212"/>
      <c r="G2" s="212"/>
    </row>
    <row r="3" spans="1:7" ht="18">
      <c r="A3" s="212" t="str">
        <f>'Page 1'!D8</f>
        <v>Long-Term GDP Growth</v>
      </c>
      <c r="B3" s="212"/>
      <c r="C3" s="212"/>
      <c r="D3" s="212"/>
      <c r="E3" s="212"/>
      <c r="F3" s="212"/>
      <c r="G3" s="212"/>
    </row>
    <row r="4" spans="2:7" ht="18">
      <c r="B4" s="201"/>
      <c r="C4" s="201"/>
      <c r="D4" s="201"/>
      <c r="E4" s="201"/>
      <c r="F4" s="201"/>
      <c r="G4" s="201"/>
    </row>
    <row r="5" spans="1:7" ht="15">
      <c r="A5"/>
      <c r="B5" s="4"/>
      <c r="C5" s="4"/>
      <c r="D5" s="4"/>
      <c r="E5" s="4"/>
      <c r="F5" s="4"/>
      <c r="G5" s="4"/>
    </row>
    <row r="6" spans="1:7" s="91" customFormat="1" ht="15.75">
      <c r="A6" s="88"/>
      <c r="B6" s="89"/>
      <c r="C6" s="90">
        <v>-9</v>
      </c>
      <c r="D6" s="90">
        <f>C6-1</f>
        <v>-10</v>
      </c>
      <c r="E6" s="90">
        <f>D6-1</f>
        <v>-11</v>
      </c>
      <c r="F6" s="90">
        <f>E6-1</f>
        <v>-12</v>
      </c>
      <c r="G6" s="151">
        <f>F6-1</f>
        <v>-13</v>
      </c>
    </row>
    <row r="7" spans="1:7" ht="15.75">
      <c r="A7" s="8"/>
      <c r="B7" s="9"/>
      <c r="C7" s="10"/>
      <c r="D7" s="11"/>
      <c r="E7" s="11"/>
      <c r="F7" s="11"/>
      <c r="G7" s="141"/>
    </row>
    <row r="8" spans="1:7" ht="15.75">
      <c r="A8" s="12"/>
      <c r="B8" s="6"/>
      <c r="C8" s="12"/>
      <c r="D8" s="19" t="s">
        <v>5</v>
      </c>
      <c r="E8" s="6"/>
      <c r="F8" s="147"/>
      <c r="G8" s="143" t="s">
        <v>7</v>
      </c>
    </row>
    <row r="9" spans="1:7" ht="15">
      <c r="A9" s="12"/>
      <c r="B9" s="6"/>
      <c r="C9" s="74" t="s">
        <v>8</v>
      </c>
      <c r="D9" s="57" t="s">
        <v>9</v>
      </c>
      <c r="E9" s="76" t="s">
        <v>10</v>
      </c>
      <c r="F9" s="148" t="s">
        <v>210</v>
      </c>
      <c r="G9" s="144" t="s">
        <v>12</v>
      </c>
    </row>
    <row r="10" spans="1:7" ht="15.75" thickBot="1">
      <c r="A10" s="20"/>
      <c r="B10" s="21" t="s">
        <v>0</v>
      </c>
      <c r="C10" s="75" t="s">
        <v>13</v>
      </c>
      <c r="D10" s="22" t="s">
        <v>14</v>
      </c>
      <c r="E10" s="77" t="s">
        <v>15</v>
      </c>
      <c r="F10" s="22" t="s">
        <v>11</v>
      </c>
      <c r="G10" s="145" t="s">
        <v>249</v>
      </c>
    </row>
    <row r="11" spans="1:7" ht="15.75" thickTop="1">
      <c r="A11" s="12"/>
      <c r="B11" s="6"/>
      <c r="C11" s="12"/>
      <c r="D11" s="6"/>
      <c r="E11" s="6"/>
      <c r="F11" s="72"/>
      <c r="G11" s="142"/>
    </row>
    <row r="12" spans="1:7" ht="15">
      <c r="A12" s="23">
        <f>A11+1</f>
        <v>1</v>
      </c>
      <c r="B12" s="24" t="str">
        <f>'Backup2-DO NOT PRINT'!B4</f>
        <v>ALLETE</v>
      </c>
      <c r="C12" s="127">
        <f>'Page 2'!C12</f>
        <v>42.02</v>
      </c>
      <c r="D12" s="127">
        <f>'Page 2'!D12</f>
        <v>1.68</v>
      </c>
      <c r="E12" s="26">
        <f>D12/C12</f>
        <v>0.03998096144693003</v>
      </c>
      <c r="F12" s="149">
        <v>0.066</v>
      </c>
      <c r="G12" s="146">
        <f>E12+F12</f>
        <v>0.10598096144693003</v>
      </c>
    </row>
    <row r="13" spans="1:7" ht="15">
      <c r="A13" s="23">
        <f aca="true" t="shared" si="0" ref="A13:A27">A12+1</f>
        <v>2</v>
      </c>
      <c r="B13" s="24" t="str">
        <f>'Backup2-DO NOT PRINT'!B5</f>
        <v>Alliant Energy Co.</v>
      </c>
      <c r="C13" s="127">
        <f>'Page 2'!C13</f>
        <v>40.47833333333333</v>
      </c>
      <c r="D13" s="127">
        <f>'Page 2'!D13</f>
        <v>1.4</v>
      </c>
      <c r="E13" s="26">
        <f aca="true" t="shared" si="1" ref="E13:E20">D13/C13</f>
        <v>0.034586404249186804</v>
      </c>
      <c r="F13" s="149">
        <f>F12</f>
        <v>0.066</v>
      </c>
      <c r="G13" s="146">
        <f aca="true" t="shared" si="2" ref="G13:G20">E13+F13</f>
        <v>0.1005864042491868</v>
      </c>
    </row>
    <row r="14" spans="1:7" ht="15">
      <c r="A14" s="23">
        <f t="shared" si="0"/>
        <v>3</v>
      </c>
      <c r="B14" s="24" t="str">
        <f>'Backup2-DO NOT PRINT'!B6</f>
        <v>CH Energy Group</v>
      </c>
      <c r="C14" s="127">
        <f>'Page 2'!C14</f>
        <v>45.105</v>
      </c>
      <c r="D14" s="127">
        <f>'Page 2'!D14</f>
        <v>2.16</v>
      </c>
      <c r="E14" s="26">
        <f t="shared" si="1"/>
        <v>0.04788826072497507</v>
      </c>
      <c r="F14" s="149">
        <f aca="true" t="shared" si="3" ref="F14:F27">F13</f>
        <v>0.066</v>
      </c>
      <c r="G14" s="146">
        <f t="shared" si="2"/>
        <v>0.11388826072497507</v>
      </c>
    </row>
    <row r="15" spans="1:7" ht="15">
      <c r="A15" s="23">
        <f t="shared" si="0"/>
        <v>4</v>
      </c>
      <c r="B15" s="24" t="str">
        <f>'Backup2-DO NOT PRINT'!B7</f>
        <v>Cleco Corporation</v>
      </c>
      <c r="C15" s="127">
        <f>'Page 2'!C15</f>
        <v>26.59166666666667</v>
      </c>
      <c r="D15" s="127">
        <f>'Page 2'!D15</f>
        <v>0.9</v>
      </c>
      <c r="E15" s="26">
        <f t="shared" si="1"/>
        <v>0.03384518959573801</v>
      </c>
      <c r="F15" s="149">
        <f t="shared" si="3"/>
        <v>0.066</v>
      </c>
      <c r="G15" s="146">
        <f t="shared" si="2"/>
        <v>0.09984518959573802</v>
      </c>
    </row>
    <row r="16" spans="1:7" ht="15">
      <c r="A16" s="23">
        <f t="shared" si="0"/>
        <v>5</v>
      </c>
      <c r="B16" s="24" t="str">
        <f>'Backup2-DO NOT PRINT'!B8</f>
        <v>Con. Edison</v>
      </c>
      <c r="C16" s="127">
        <f>'Page 2'!C16</f>
        <v>47.678333333333335</v>
      </c>
      <c r="D16" s="127">
        <f>'Page 2'!D16</f>
        <v>2.34</v>
      </c>
      <c r="E16" s="26">
        <f t="shared" si="1"/>
        <v>0.04907889677351697</v>
      </c>
      <c r="F16" s="149">
        <f t="shared" si="3"/>
        <v>0.066</v>
      </c>
      <c r="G16" s="146">
        <f t="shared" si="2"/>
        <v>0.11507889677351697</v>
      </c>
    </row>
    <row r="17" spans="1:7" ht="15">
      <c r="A17" s="23">
        <f t="shared" si="0"/>
        <v>6</v>
      </c>
      <c r="B17" s="24" t="str">
        <f>'Backup2-DO NOT PRINT'!B9</f>
        <v>DTE Energy Co.</v>
      </c>
      <c r="C17" s="127">
        <f>'Page 2'!C17</f>
        <v>48.38333333333333</v>
      </c>
      <c r="D17" s="127">
        <f>'Page 2'!D17</f>
        <v>2.18</v>
      </c>
      <c r="E17" s="26">
        <f t="shared" si="1"/>
        <v>0.04505683775404754</v>
      </c>
      <c r="F17" s="149">
        <f t="shared" si="3"/>
        <v>0.066</v>
      </c>
      <c r="G17" s="146">
        <f t="shared" si="2"/>
        <v>0.11105683775404754</v>
      </c>
    </row>
    <row r="18" spans="1:7" ht="15">
      <c r="A18" s="23">
        <f t="shared" si="0"/>
        <v>7</v>
      </c>
      <c r="B18" s="24" t="str">
        <f>'Backup2-DO NOT PRINT'!B10</f>
        <v>FPL Group, Inc.</v>
      </c>
      <c r="C18" s="127">
        <f>'Page 2'!C18</f>
        <v>67.45</v>
      </c>
      <c r="D18" s="127">
        <f>'Page 2'!D18</f>
        <v>1.78</v>
      </c>
      <c r="E18" s="26">
        <f t="shared" si="1"/>
        <v>0.026389918458117122</v>
      </c>
      <c r="F18" s="149">
        <f t="shared" si="3"/>
        <v>0.066</v>
      </c>
      <c r="G18" s="146">
        <f t="shared" si="2"/>
        <v>0.09238991845811713</v>
      </c>
    </row>
    <row r="19" spans="1:7" ht="15">
      <c r="A19" s="23">
        <f t="shared" si="0"/>
        <v>8</v>
      </c>
      <c r="B19" s="24" t="str">
        <f>'Backup2-DO NOT PRINT'!B11</f>
        <v>IDACORP</v>
      </c>
      <c r="C19" s="127">
        <f>'Page 2'!C19</f>
        <v>34.65833333333334</v>
      </c>
      <c r="D19" s="127">
        <f>'Page 2'!D19</f>
        <v>1.2</v>
      </c>
      <c r="E19" s="26">
        <f t="shared" si="1"/>
        <v>0.03462370762202452</v>
      </c>
      <c r="F19" s="149">
        <f t="shared" si="3"/>
        <v>0.066</v>
      </c>
      <c r="G19" s="146">
        <f t="shared" si="2"/>
        <v>0.10062370762202452</v>
      </c>
    </row>
    <row r="20" spans="1:7" ht="15">
      <c r="A20" s="23">
        <f t="shared" si="0"/>
        <v>9</v>
      </c>
      <c r="B20" s="24" t="str">
        <f>'Backup2-DO NOT PRINT'!B12</f>
        <v>MGE Energy, Inc.</v>
      </c>
      <c r="C20" s="127">
        <f>'Page 2'!C20</f>
        <v>34.546666666666674</v>
      </c>
      <c r="D20" s="127">
        <f>'Page 2'!D20</f>
        <v>1.43</v>
      </c>
      <c r="E20" s="26">
        <f t="shared" si="1"/>
        <v>0.04139328444615977</v>
      </c>
      <c r="F20" s="149">
        <f t="shared" si="3"/>
        <v>0.066</v>
      </c>
      <c r="G20" s="146">
        <f t="shared" si="2"/>
        <v>0.10739328444615978</v>
      </c>
    </row>
    <row r="21" spans="1:7" ht="15">
      <c r="A21" s="23">
        <f t="shared" si="0"/>
        <v>10</v>
      </c>
      <c r="B21" s="24" t="str">
        <f>'Backup2-DO NOT PRINT'!B13</f>
        <v>NSTAR</v>
      </c>
      <c r="C21" s="127">
        <f>'Page 2'!C21</f>
        <v>34.99333333333334</v>
      </c>
      <c r="D21" s="127">
        <f>'Page 2'!D21</f>
        <v>1.43</v>
      </c>
      <c r="E21" s="26">
        <f aca="true" t="shared" si="4" ref="E21:E26">D21/C21</f>
        <v>0.04086492665269574</v>
      </c>
      <c r="F21" s="149">
        <f t="shared" si="3"/>
        <v>0.066</v>
      </c>
      <c r="G21" s="146">
        <f aca="true" t="shared" si="5" ref="G21:G26">E21+F21</f>
        <v>0.10686492665269574</v>
      </c>
    </row>
    <row r="22" spans="1:7" ht="15">
      <c r="A22" s="23">
        <f t="shared" si="0"/>
        <v>11</v>
      </c>
      <c r="B22" s="24" t="str">
        <f>'Backup2-DO NOT PRINT'!B14</f>
        <v>PPL Corporation</v>
      </c>
      <c r="C22" s="127">
        <f>'Page 2'!C22</f>
        <v>50.623333333333335</v>
      </c>
      <c r="D22" s="127">
        <f>'Page 2'!D22</f>
        <v>1.34</v>
      </c>
      <c r="E22" s="26">
        <f t="shared" si="4"/>
        <v>0.02647000724303681</v>
      </c>
      <c r="F22" s="149">
        <f t="shared" si="3"/>
        <v>0.066</v>
      </c>
      <c r="G22" s="146">
        <f t="shared" si="5"/>
        <v>0.0924700072430368</v>
      </c>
    </row>
    <row r="23" spans="1:7" ht="15">
      <c r="A23" s="23">
        <f t="shared" si="0"/>
        <v>12</v>
      </c>
      <c r="B23" s="24" t="str">
        <f>'Backup2-DO NOT PRINT'!B15</f>
        <v>Progress Energy</v>
      </c>
      <c r="C23" s="127">
        <f>'Page 2'!C23</f>
        <v>47.77</v>
      </c>
      <c r="D23" s="127">
        <f>'Page 2'!D23</f>
        <v>2.47</v>
      </c>
      <c r="E23" s="26">
        <f t="shared" si="4"/>
        <v>0.05170609168934478</v>
      </c>
      <c r="F23" s="149">
        <f t="shared" si="3"/>
        <v>0.066</v>
      </c>
      <c r="G23" s="146">
        <f t="shared" si="5"/>
        <v>0.11770609168934479</v>
      </c>
    </row>
    <row r="24" spans="1:7" ht="15">
      <c r="A24" s="23">
        <f t="shared" si="0"/>
        <v>13</v>
      </c>
      <c r="B24" s="24" t="str">
        <f>'Backup2-DO NOT PRINT'!B16</f>
        <v>SCANA Corp.</v>
      </c>
      <c r="C24" s="127">
        <f>'Page 2'!C24</f>
        <v>41.3</v>
      </c>
      <c r="D24" s="127">
        <f>'Page 2'!D24</f>
        <v>1.82</v>
      </c>
      <c r="E24" s="26">
        <f t="shared" si="4"/>
        <v>0.0440677966101695</v>
      </c>
      <c r="F24" s="149">
        <f t="shared" si="3"/>
        <v>0.066</v>
      </c>
      <c r="G24" s="146">
        <f t="shared" si="5"/>
        <v>0.1100677966101695</v>
      </c>
    </row>
    <row r="25" spans="1:7" ht="15">
      <c r="A25" s="23">
        <f t="shared" si="0"/>
        <v>14</v>
      </c>
      <c r="B25" s="24" t="str">
        <f>'Backup2-DO NOT PRINT'!B17</f>
        <v>Southern Co.</v>
      </c>
      <c r="C25" s="127">
        <f>'Page 2'!C25</f>
        <v>37.166666666666664</v>
      </c>
      <c r="D25" s="127">
        <f>'Page 2'!D25</f>
        <v>1.66</v>
      </c>
      <c r="E25" s="26">
        <f t="shared" si="4"/>
        <v>0.04466367713004484</v>
      </c>
      <c r="F25" s="149">
        <f t="shared" si="3"/>
        <v>0.066</v>
      </c>
      <c r="G25" s="146">
        <f t="shared" si="5"/>
        <v>0.11066367713004485</v>
      </c>
    </row>
    <row r="26" spans="1:7" ht="15">
      <c r="A26" s="23">
        <f t="shared" si="0"/>
        <v>15</v>
      </c>
      <c r="B26" s="24" t="str">
        <f>'Backup2-DO NOT PRINT'!B18</f>
        <v>Vectren Corp.</v>
      </c>
      <c r="C26" s="127">
        <f>'Page 2'!C26</f>
        <v>28.636666666666667</v>
      </c>
      <c r="D26" s="127">
        <f>'Page 2'!D26</f>
        <v>1.31</v>
      </c>
      <c r="E26" s="26">
        <f t="shared" si="4"/>
        <v>0.04574554766616226</v>
      </c>
      <c r="F26" s="149">
        <f t="shared" si="3"/>
        <v>0.066</v>
      </c>
      <c r="G26" s="146">
        <f t="shared" si="5"/>
        <v>0.11174554766616226</v>
      </c>
    </row>
    <row r="27" spans="1:7" ht="15">
      <c r="A27" s="23">
        <f t="shared" si="0"/>
        <v>16</v>
      </c>
      <c r="B27" s="24" t="str">
        <f>'Backup2-DO NOT PRINT'!B19</f>
        <v>Xcel Energy Inc.</v>
      </c>
      <c r="C27" s="127">
        <f>'Page 2'!C27</f>
        <v>22.298333333333336</v>
      </c>
      <c r="D27" s="127">
        <f>'Page 2'!D27</f>
        <v>0.95</v>
      </c>
      <c r="E27" s="26">
        <f>D27/C27</f>
        <v>0.042604081022497936</v>
      </c>
      <c r="F27" s="149">
        <f t="shared" si="3"/>
        <v>0.066</v>
      </c>
      <c r="G27" s="146">
        <f>E27+F27</f>
        <v>0.10860408102249794</v>
      </c>
    </row>
    <row r="28" spans="1:7" ht="15">
      <c r="A28" s="31"/>
      <c r="B28" s="18"/>
      <c r="C28" s="32"/>
      <c r="D28" s="25"/>
      <c r="E28" s="26"/>
      <c r="F28" s="150"/>
      <c r="G28" s="146"/>
    </row>
    <row r="29" spans="1:7" ht="15">
      <c r="A29" s="8"/>
      <c r="B29" s="33" t="s">
        <v>1</v>
      </c>
      <c r="C29" s="177">
        <f>AVERAGE(C12:C28)</f>
        <v>40.606249999999996</v>
      </c>
      <c r="D29" s="178">
        <f>AVERAGE(D12:D28)</f>
        <v>1.6281249999999998</v>
      </c>
      <c r="E29" s="34">
        <f>AVERAGE(E12:E28)</f>
        <v>0.04056034931779048</v>
      </c>
      <c r="F29" s="34">
        <f>AVERAGE(F12:F28)</f>
        <v>0.06600000000000003</v>
      </c>
      <c r="G29" s="35">
        <f>AVERAGE(G12:G28)</f>
        <v>0.1065603493177905</v>
      </c>
    </row>
    <row r="30" spans="1:7" ht="15.75" thickBot="1">
      <c r="A30" s="36"/>
      <c r="B30" s="37" t="s">
        <v>2</v>
      </c>
      <c r="C30" s="21"/>
      <c r="D30" s="21"/>
      <c r="E30" s="38">
        <f>MEDIAN(E12:E28)</f>
        <v>0.04199868273432886</v>
      </c>
      <c r="F30" s="38"/>
      <c r="G30" s="169">
        <f>MEDIAN(G12:G28)</f>
        <v>0.10799868273432886</v>
      </c>
    </row>
    <row r="31" spans="1:7" ht="15.75" thickTop="1">
      <c r="A31" s="6"/>
      <c r="B31" s="6"/>
      <c r="C31" s="6"/>
      <c r="D31" s="6"/>
      <c r="E31" s="6"/>
      <c r="F31" s="26"/>
      <c r="G31" s="26"/>
    </row>
    <row r="32" spans="1:7" ht="15">
      <c r="A32" s="69" t="s">
        <v>293</v>
      </c>
      <c r="B32"/>
      <c r="C32" s="69"/>
      <c r="D32" s="6"/>
      <c r="E32" s="6"/>
      <c r="F32" s="18"/>
      <c r="G32" s="18"/>
    </row>
    <row r="33" spans="1:7" ht="15">
      <c r="A33" s="69"/>
      <c r="B33"/>
      <c r="C33" s="69"/>
      <c r="D33" s="6"/>
      <c r="E33" s="6"/>
      <c r="F33" s="18"/>
      <c r="G33" s="18"/>
    </row>
    <row r="34" spans="1:7" ht="15">
      <c r="A34" s="69"/>
      <c r="B34"/>
      <c r="C34" s="69"/>
      <c r="D34" s="6"/>
      <c r="E34" s="6"/>
      <c r="F34" s="18"/>
      <c r="G34" s="18"/>
    </row>
    <row r="35" spans="1:7" ht="15">
      <c r="A35" s="6" t="s">
        <v>225</v>
      </c>
      <c r="B35" s="6"/>
      <c r="C35" s="6"/>
      <c r="D35" s="6"/>
      <c r="E35" s="6"/>
      <c r="F35" s="18"/>
      <c r="G35" s="18"/>
    </row>
    <row r="36" spans="1:7" ht="15">
      <c r="A36" s="6"/>
      <c r="B36" s="6"/>
      <c r="C36" s="6"/>
      <c r="D36" s="6"/>
      <c r="E36" s="6"/>
      <c r="F36" s="18"/>
      <c r="G36" s="18"/>
    </row>
    <row r="37" ht="15">
      <c r="A37" s="69"/>
    </row>
  </sheetData>
  <sheetProtection/>
  <mergeCells count="3">
    <mergeCell ref="A2:G2"/>
    <mergeCell ref="A3:G3"/>
    <mergeCell ref="A1:G1"/>
  </mergeCells>
  <printOptions horizontalCentered="1"/>
  <pageMargins left="0.5" right="0.75" top="1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35"/>
  <sheetViews>
    <sheetView showGridLines="0" defaultGridColor="0" zoomScale="75" zoomScaleNormal="75" colorId="22" workbookViewId="0" topLeftCell="A1">
      <selection activeCell="A1" sqref="A1:M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211" t="str">
        <f>'Page 1'!A1:E1</f>
        <v>PacifiCorp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">
      <c r="A2" s="214" t="str">
        <f>'Page 1'!E6</f>
        <v>Low Near-Term Growth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8">
      <c r="A3" s="214" t="str">
        <f>'Page 1'!E7&amp;" "&amp;'Page 1'!E8</f>
        <v>Two-Stage Growth DCF Model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2:13" ht="18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5">
      <c r="A5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91" customFormat="1" ht="15.75">
      <c r="A6" s="92"/>
      <c r="B6" s="93"/>
      <c r="C6" s="94">
        <v>-14</v>
      </c>
      <c r="D6" s="94">
        <f aca="true" t="shared" si="0" ref="D6:M6">C6-1</f>
        <v>-15</v>
      </c>
      <c r="E6" s="94">
        <f t="shared" si="0"/>
        <v>-16</v>
      </c>
      <c r="F6" s="94">
        <f t="shared" si="0"/>
        <v>-17</v>
      </c>
      <c r="G6" s="94">
        <f t="shared" si="0"/>
        <v>-18</v>
      </c>
      <c r="H6" s="94">
        <f t="shared" si="0"/>
        <v>-19</v>
      </c>
      <c r="I6" s="94">
        <f t="shared" si="0"/>
        <v>-20</v>
      </c>
      <c r="J6" s="94">
        <f t="shared" si="0"/>
        <v>-21</v>
      </c>
      <c r="K6" s="94">
        <f t="shared" si="0"/>
        <v>-22</v>
      </c>
      <c r="L6" s="94">
        <f t="shared" si="0"/>
        <v>-23</v>
      </c>
      <c r="M6" s="95">
        <f t="shared" si="0"/>
        <v>-24</v>
      </c>
    </row>
    <row r="7" spans="1:13" s="91" customFormat="1" ht="15.75">
      <c r="A7" s="164"/>
      <c r="B7" s="165"/>
      <c r="C7" s="167"/>
      <c r="D7" s="166"/>
      <c r="E7" s="166"/>
      <c r="F7" s="167"/>
      <c r="G7" s="166"/>
      <c r="H7" s="166"/>
      <c r="I7" s="166"/>
      <c r="J7" s="166"/>
      <c r="K7" s="166"/>
      <c r="L7" s="166"/>
      <c r="M7" s="168"/>
    </row>
    <row r="8" spans="1:13" ht="15">
      <c r="A8" s="42"/>
      <c r="B8" s="41"/>
      <c r="C8" s="15" t="s">
        <v>5</v>
      </c>
      <c r="D8" s="41"/>
      <c r="E8" s="44" t="s">
        <v>16</v>
      </c>
      <c r="F8" s="134" t="s">
        <v>17</v>
      </c>
      <c r="G8" s="45"/>
      <c r="H8" s="2"/>
      <c r="I8" s="2"/>
      <c r="J8" s="2"/>
      <c r="K8" s="2"/>
      <c r="L8" s="2"/>
      <c r="M8" s="80" t="s">
        <v>18</v>
      </c>
    </row>
    <row r="9" spans="1:13" ht="15">
      <c r="A9" s="42"/>
      <c r="B9" s="41"/>
      <c r="C9" s="17" t="s">
        <v>9</v>
      </c>
      <c r="D9" s="110">
        <v>2011</v>
      </c>
      <c r="E9" s="44" t="s">
        <v>19</v>
      </c>
      <c r="F9" s="17" t="s">
        <v>8</v>
      </c>
      <c r="G9" s="85" t="s">
        <v>20</v>
      </c>
      <c r="H9" s="85" t="s">
        <v>21</v>
      </c>
      <c r="I9" s="85" t="s">
        <v>22</v>
      </c>
      <c r="J9" s="85" t="s">
        <v>23</v>
      </c>
      <c r="K9" s="85" t="s">
        <v>193</v>
      </c>
      <c r="L9" s="85" t="s">
        <v>196</v>
      </c>
      <c r="M9" s="81" t="s">
        <v>24</v>
      </c>
    </row>
    <row r="10" spans="1:13" ht="15.75" thickBot="1">
      <c r="A10" s="46"/>
      <c r="B10" s="47" t="s">
        <v>0</v>
      </c>
      <c r="C10" s="46" t="s">
        <v>25</v>
      </c>
      <c r="D10" s="48" t="s">
        <v>25</v>
      </c>
      <c r="E10" s="70" t="s">
        <v>239</v>
      </c>
      <c r="F10" s="46" t="s">
        <v>26</v>
      </c>
      <c r="G10" s="48" t="s">
        <v>25</v>
      </c>
      <c r="H10" s="48" t="s">
        <v>25</v>
      </c>
      <c r="I10" s="48" t="s">
        <v>25</v>
      </c>
      <c r="J10" s="48" t="s">
        <v>25</v>
      </c>
      <c r="K10" s="48" t="s">
        <v>25</v>
      </c>
      <c r="L10" s="70" t="s">
        <v>194</v>
      </c>
      <c r="M10" s="82" t="s">
        <v>195</v>
      </c>
    </row>
    <row r="11" spans="1:13" ht="15.75" thickTop="1">
      <c r="A11" s="42"/>
      <c r="B11" s="41"/>
      <c r="C11" s="42"/>
      <c r="D11" s="41"/>
      <c r="E11" s="41"/>
      <c r="F11" s="42"/>
      <c r="G11" s="41"/>
      <c r="H11" s="41"/>
      <c r="I11" s="41"/>
      <c r="J11" s="41"/>
      <c r="K11" s="41"/>
      <c r="L11" s="41"/>
      <c r="M11" s="43"/>
    </row>
    <row r="12" spans="1:15" ht="15">
      <c r="A12" s="23">
        <f aca="true" t="shared" si="1" ref="A12:A27">A11+1</f>
        <v>1</v>
      </c>
      <c r="B12" s="24" t="str">
        <f>'Backup2-DO NOT PRINT'!B4</f>
        <v>ALLETE</v>
      </c>
      <c r="C12" s="27">
        <f>'Page 2'!D12</f>
        <v>1.68</v>
      </c>
      <c r="D12" s="28">
        <f>'Backup2-DO NOT PRINT'!L4</f>
        <v>1.8</v>
      </c>
      <c r="E12" s="28">
        <f>(D12-C12)/3</f>
        <v>0.040000000000000036</v>
      </c>
      <c r="F12" s="27">
        <f>-'Page 2'!C12</f>
        <v>-42.02</v>
      </c>
      <c r="G12" s="28">
        <f>'Backup1-DO NOT PRINT'!I6</f>
        <v>1.68</v>
      </c>
      <c r="H12" s="28">
        <f>'Backup1-DO NOT PRINT'!J6</f>
        <v>1.72</v>
      </c>
      <c r="I12" s="28">
        <f>'Backup1-DO NOT PRINT'!K6</f>
        <v>1.76</v>
      </c>
      <c r="J12" s="28">
        <f>'Backup1-DO NOT PRINT'!L6</f>
        <v>1.8</v>
      </c>
      <c r="K12" s="28">
        <f>'Backup1-DO NOT PRINT'!M6</f>
        <v>1.9188</v>
      </c>
      <c r="L12" s="158">
        <f>'Backup1-DO NOT PRINT'!$M$3</f>
        <v>0.066</v>
      </c>
      <c r="M12" s="71">
        <f>'Backup1-DO NOT PRINT'!G6</f>
        <v>0.10138675473441469</v>
      </c>
      <c r="O12" s="126"/>
    </row>
    <row r="13" spans="1:15" ht="15">
      <c r="A13" s="23">
        <f t="shared" si="1"/>
        <v>2</v>
      </c>
      <c r="B13" s="24" t="str">
        <f>'Backup2-DO NOT PRINT'!B5</f>
        <v>Alliant Energy Co.</v>
      </c>
      <c r="C13" s="27">
        <f>'Page 2'!D13</f>
        <v>1.4</v>
      </c>
      <c r="D13" s="28">
        <f>'Backup2-DO NOT PRINT'!L5</f>
        <v>1.7</v>
      </c>
      <c r="E13" s="28">
        <f aca="true" t="shared" si="2" ref="E13:E20">(D13-C13)/3</f>
        <v>0.10000000000000002</v>
      </c>
      <c r="F13" s="27">
        <f>-'Page 2'!C13</f>
        <v>-40.47833333333333</v>
      </c>
      <c r="G13" s="28">
        <f>'Backup1-DO NOT PRINT'!I7</f>
        <v>1.4</v>
      </c>
      <c r="H13" s="28">
        <f>'Backup1-DO NOT PRINT'!J7</f>
        <v>1.5</v>
      </c>
      <c r="I13" s="28">
        <f>'Backup1-DO NOT PRINT'!K7</f>
        <v>1.6</v>
      </c>
      <c r="J13" s="28">
        <f>'Backup1-DO NOT PRINT'!L7</f>
        <v>1.7</v>
      </c>
      <c r="K13" s="28">
        <f>'Backup1-DO NOT PRINT'!M7</f>
        <v>1.8122</v>
      </c>
      <c r="L13" s="158">
        <f>'Backup1-DO NOT PRINT'!$M$3</f>
        <v>0.066</v>
      </c>
      <c r="M13" s="71">
        <f>'Backup1-DO NOT PRINT'!G7</f>
        <v>0.10037690197008581</v>
      </c>
      <c r="O13" s="126"/>
    </row>
    <row r="14" spans="1:15" ht="15">
      <c r="A14" s="23">
        <f t="shared" si="1"/>
        <v>3</v>
      </c>
      <c r="B14" s="24" t="str">
        <f>'Backup2-DO NOT PRINT'!B6</f>
        <v>CH Energy Group</v>
      </c>
      <c r="C14" s="27">
        <f>'Page 2'!D14</f>
        <v>2.16</v>
      </c>
      <c r="D14" s="28">
        <f>'Backup2-DO NOT PRINT'!L6</f>
        <v>2.26</v>
      </c>
      <c r="E14" s="28">
        <f t="shared" si="2"/>
        <v>0.033333333333333215</v>
      </c>
      <c r="F14" s="27">
        <f>-'Page 2'!C14</f>
        <v>-45.105</v>
      </c>
      <c r="G14" s="28">
        <f>'Backup1-DO NOT PRINT'!I8</f>
        <v>2.16</v>
      </c>
      <c r="H14" s="28">
        <f>'Backup1-DO NOT PRINT'!J8</f>
        <v>2.1933333333333334</v>
      </c>
      <c r="I14" s="28">
        <f>'Backup1-DO NOT PRINT'!K8</f>
        <v>2.2266666666666666</v>
      </c>
      <c r="J14" s="28">
        <f>'Backup1-DO NOT PRINT'!L8</f>
        <v>2.26</v>
      </c>
      <c r="K14" s="28">
        <f>'Backup1-DO NOT PRINT'!M8</f>
        <v>2.40916</v>
      </c>
      <c r="L14" s="158">
        <f>'Backup1-DO NOT PRINT'!$M$3</f>
        <v>0.066</v>
      </c>
      <c r="M14" s="71">
        <f>'Backup1-DO NOT PRINT'!G8</f>
        <v>0.10770451113161926</v>
      </c>
      <c r="O14" s="126"/>
    </row>
    <row r="15" spans="1:15" ht="15">
      <c r="A15" s="23">
        <f t="shared" si="1"/>
        <v>4</v>
      </c>
      <c r="B15" s="24" t="str">
        <f>'Backup2-DO NOT PRINT'!B7</f>
        <v>Cleco Corporation</v>
      </c>
      <c r="C15" s="27">
        <f>'Page 2'!D15</f>
        <v>0.9</v>
      </c>
      <c r="D15" s="28">
        <f>'Backup2-DO NOT PRINT'!L7</f>
        <v>1.3</v>
      </c>
      <c r="E15" s="28">
        <f t="shared" si="2"/>
        <v>0.13333333333333333</v>
      </c>
      <c r="F15" s="27">
        <f>-'Page 2'!C15</f>
        <v>-26.59166666666667</v>
      </c>
      <c r="G15" s="28">
        <f>'Backup1-DO NOT PRINT'!I9</f>
        <v>0.9</v>
      </c>
      <c r="H15" s="28">
        <f>'Backup1-DO NOT PRINT'!J9</f>
        <v>1.0333333333333334</v>
      </c>
      <c r="I15" s="28">
        <f>'Backup1-DO NOT PRINT'!K9</f>
        <v>1.1666666666666667</v>
      </c>
      <c r="J15" s="28">
        <f>'Backup1-DO NOT PRINT'!L9</f>
        <v>1.3</v>
      </c>
      <c r="K15" s="28">
        <f>'Backup1-DO NOT PRINT'!M9</f>
        <v>1.3858000000000001</v>
      </c>
      <c r="L15" s="158">
        <f>'Backup1-DO NOT PRINT'!$M$3</f>
        <v>0.066</v>
      </c>
      <c r="M15" s="71">
        <f>'Backup1-DO NOT PRINT'!G9</f>
        <v>0.10576366918188744</v>
      </c>
      <c r="O15" s="126"/>
    </row>
    <row r="16" spans="1:15" ht="15">
      <c r="A16" s="23">
        <f t="shared" si="1"/>
        <v>5</v>
      </c>
      <c r="B16" s="24" t="str">
        <f>'Backup2-DO NOT PRINT'!B8</f>
        <v>Con. Edison</v>
      </c>
      <c r="C16" s="27">
        <f>'Page 2'!D16</f>
        <v>2.34</v>
      </c>
      <c r="D16" s="28">
        <f>'Backup2-DO NOT PRINT'!L8</f>
        <v>2.4</v>
      </c>
      <c r="E16" s="28">
        <f t="shared" si="2"/>
        <v>0.020000000000000018</v>
      </c>
      <c r="F16" s="27">
        <f>-'Page 2'!C16</f>
        <v>-47.678333333333335</v>
      </c>
      <c r="G16" s="28">
        <f>'Backup1-DO NOT PRINT'!I10</f>
        <v>2.34</v>
      </c>
      <c r="H16" s="28">
        <f>'Backup1-DO NOT PRINT'!J10</f>
        <v>2.36</v>
      </c>
      <c r="I16" s="28">
        <f>'Backup1-DO NOT PRINT'!K10</f>
        <v>2.38</v>
      </c>
      <c r="J16" s="28">
        <f>'Backup1-DO NOT PRINT'!L10</f>
        <v>2.4</v>
      </c>
      <c r="K16" s="28">
        <f>'Backup1-DO NOT PRINT'!M10</f>
        <v>2.5584000000000002</v>
      </c>
      <c r="L16" s="158">
        <f>'Backup1-DO NOT PRINT'!$M$3</f>
        <v>0.066</v>
      </c>
      <c r="M16" s="71">
        <f>'Backup1-DO NOT PRINT'!G10</f>
        <v>0.10797397034504835</v>
      </c>
      <c r="O16" s="126"/>
    </row>
    <row r="17" spans="1:15" ht="15">
      <c r="A17" s="23">
        <f t="shared" si="1"/>
        <v>6</v>
      </c>
      <c r="B17" s="24" t="str">
        <f>'Backup2-DO NOT PRINT'!B9</f>
        <v>DTE Energy Co.</v>
      </c>
      <c r="C17" s="27">
        <f>'Page 2'!D17</f>
        <v>2.18</v>
      </c>
      <c r="D17" s="28">
        <f>'Backup2-DO NOT PRINT'!L9</f>
        <v>2.4</v>
      </c>
      <c r="E17" s="28">
        <f t="shared" si="2"/>
        <v>0.07333333333333325</v>
      </c>
      <c r="F17" s="27">
        <f>-'Page 2'!C17</f>
        <v>-48.38333333333333</v>
      </c>
      <c r="G17" s="28">
        <f>'Backup1-DO NOT PRINT'!I11</f>
        <v>2.18</v>
      </c>
      <c r="H17" s="28">
        <f>'Backup1-DO NOT PRINT'!J11</f>
        <v>2.2533333333333334</v>
      </c>
      <c r="I17" s="28">
        <f>'Backup1-DO NOT PRINT'!K11</f>
        <v>2.3266666666666667</v>
      </c>
      <c r="J17" s="28">
        <f>'Backup1-DO NOT PRINT'!L11</f>
        <v>2.4</v>
      </c>
      <c r="K17" s="28">
        <f>'Backup1-DO NOT PRINT'!M11</f>
        <v>2.5584000000000002</v>
      </c>
      <c r="L17" s="158">
        <f>'Backup1-DO NOT PRINT'!$M$3</f>
        <v>0.066</v>
      </c>
      <c r="M17" s="71">
        <f>'Backup1-DO NOT PRINT'!G11</f>
        <v>0.10710622711217847</v>
      </c>
      <c r="O17" s="126"/>
    </row>
    <row r="18" spans="1:15" ht="15">
      <c r="A18" s="23">
        <f t="shared" si="1"/>
        <v>7</v>
      </c>
      <c r="B18" s="24" t="str">
        <f>'Backup2-DO NOT PRINT'!B10</f>
        <v>FPL Group, Inc.</v>
      </c>
      <c r="C18" s="27">
        <f>'Page 2'!D18</f>
        <v>1.78</v>
      </c>
      <c r="D18" s="28">
        <f>'Backup2-DO NOT PRINT'!L10</f>
        <v>2.5</v>
      </c>
      <c r="E18" s="28">
        <f t="shared" si="2"/>
        <v>0.24</v>
      </c>
      <c r="F18" s="27">
        <f>-'Page 2'!C18</f>
        <v>-67.45</v>
      </c>
      <c r="G18" s="28">
        <f>'Backup1-DO NOT PRINT'!I12</f>
        <v>1.78</v>
      </c>
      <c r="H18" s="28">
        <f>'Backup1-DO NOT PRINT'!J12</f>
        <v>2.02</v>
      </c>
      <c r="I18" s="28">
        <f>'Backup1-DO NOT PRINT'!K12</f>
        <v>2.26</v>
      </c>
      <c r="J18" s="28">
        <f>'Backup1-DO NOT PRINT'!L12</f>
        <v>2.5</v>
      </c>
      <c r="K18" s="28">
        <f>'Backup1-DO NOT PRINT'!M12</f>
        <v>2.665</v>
      </c>
      <c r="L18" s="158">
        <f>'Backup1-DO NOT PRINT'!$M$3</f>
        <v>0.066</v>
      </c>
      <c r="M18" s="71">
        <f>'Backup1-DO NOT PRINT'!G12</f>
        <v>0.09590525816918861</v>
      </c>
      <c r="O18" s="126"/>
    </row>
    <row r="19" spans="1:15" ht="15">
      <c r="A19" s="23">
        <f t="shared" si="1"/>
        <v>8</v>
      </c>
      <c r="B19" s="24" t="str">
        <f>'Backup2-DO NOT PRINT'!B11</f>
        <v>IDACORP</v>
      </c>
      <c r="C19" s="27">
        <f>'Page 2'!D19</f>
        <v>1.2</v>
      </c>
      <c r="D19" s="28">
        <f>'Backup2-DO NOT PRINT'!L11</f>
        <v>1.2</v>
      </c>
      <c r="E19" s="28">
        <f t="shared" si="2"/>
        <v>0</v>
      </c>
      <c r="F19" s="27">
        <f>-'Page 2'!C19</f>
        <v>-34.65833333333334</v>
      </c>
      <c r="G19" s="28">
        <f>'Backup1-DO NOT PRINT'!I13</f>
        <v>1.2</v>
      </c>
      <c r="H19" s="28">
        <f>'Backup1-DO NOT PRINT'!J13</f>
        <v>1.2</v>
      </c>
      <c r="I19" s="28">
        <f>'Backup1-DO NOT PRINT'!K13</f>
        <v>1.2</v>
      </c>
      <c r="J19" s="28">
        <f>'Backup1-DO NOT PRINT'!L13</f>
        <v>1.2</v>
      </c>
      <c r="K19" s="28">
        <f>'Backup1-DO NOT PRINT'!M13</f>
        <v>1.2792000000000001</v>
      </c>
      <c r="L19" s="158">
        <f>'Backup1-DO NOT PRINT'!$M$3</f>
        <v>0.066</v>
      </c>
      <c r="M19" s="71">
        <f>'Backup1-DO NOT PRINT'!G13</f>
        <v>0.09432408550025474</v>
      </c>
      <c r="O19" s="126"/>
    </row>
    <row r="20" spans="1:15" ht="15">
      <c r="A20" s="23">
        <f t="shared" si="1"/>
        <v>9</v>
      </c>
      <c r="B20" s="24" t="str">
        <f>'Backup2-DO NOT PRINT'!B12</f>
        <v>MGE Energy, Inc.</v>
      </c>
      <c r="C20" s="27">
        <f>'Page 2'!D20</f>
        <v>1.43</v>
      </c>
      <c r="D20" s="28">
        <f>'Backup2-DO NOT PRINT'!L12</f>
        <v>1.5</v>
      </c>
      <c r="E20" s="28">
        <f t="shared" si="2"/>
        <v>0.023333333333333355</v>
      </c>
      <c r="F20" s="27">
        <f>-'Page 2'!C20</f>
        <v>-34.546666666666674</v>
      </c>
      <c r="G20" s="28">
        <f>'Backup1-DO NOT PRINT'!I14</f>
        <v>1.43</v>
      </c>
      <c r="H20" s="28">
        <f>'Backup1-DO NOT PRINT'!J14</f>
        <v>1.4533333333333334</v>
      </c>
      <c r="I20" s="28">
        <f>'Backup1-DO NOT PRINT'!K14</f>
        <v>1.4766666666666668</v>
      </c>
      <c r="J20" s="28">
        <f>'Backup1-DO NOT PRINT'!L14</f>
        <v>1.5</v>
      </c>
      <c r="K20" s="28">
        <f>'Backup1-DO NOT PRINT'!M14</f>
        <v>1.5990000000000002</v>
      </c>
      <c r="L20" s="158">
        <f>'Backup1-DO NOT PRINT'!$M$3</f>
        <v>0.066</v>
      </c>
      <c r="M20" s="71">
        <f>'Backup1-DO NOT PRINT'!G14</f>
        <v>0.10194536040653082</v>
      </c>
      <c r="O20" s="126"/>
    </row>
    <row r="21" spans="1:15" ht="15">
      <c r="A21" s="23">
        <f t="shared" si="1"/>
        <v>10</v>
      </c>
      <c r="B21" s="24" t="str">
        <f>'Backup2-DO NOT PRINT'!B13</f>
        <v>NSTAR</v>
      </c>
      <c r="C21" s="27">
        <f>'Page 2'!D21</f>
        <v>1.43</v>
      </c>
      <c r="D21" s="28">
        <f>'Backup2-DO NOT PRINT'!L13</f>
        <v>1.75</v>
      </c>
      <c r="E21" s="28">
        <f aca="true" t="shared" si="3" ref="E21:E26">(D21-C21)/3</f>
        <v>0.10666666666666669</v>
      </c>
      <c r="F21" s="27">
        <f>-'Page 2'!C21</f>
        <v>-34.99333333333334</v>
      </c>
      <c r="G21" s="28">
        <f>'Backup1-DO NOT PRINT'!I15</f>
        <v>1.43</v>
      </c>
      <c r="H21" s="28">
        <f>'Backup1-DO NOT PRINT'!J15</f>
        <v>1.5366666666666666</v>
      </c>
      <c r="I21" s="28">
        <f>'Backup1-DO NOT PRINT'!K15</f>
        <v>1.6433333333333333</v>
      </c>
      <c r="J21" s="28">
        <f>'Backup1-DO NOT PRINT'!L15</f>
        <v>1.75</v>
      </c>
      <c r="K21" s="28">
        <f>'Backup1-DO NOT PRINT'!M15</f>
        <v>1.8655000000000002</v>
      </c>
      <c r="L21" s="158">
        <f>'Backup1-DO NOT PRINT'!$M$3</f>
        <v>0.066</v>
      </c>
      <c r="M21" s="71">
        <f>'Backup1-DO NOT PRINT'!G15</f>
        <v>0.1071254235191611</v>
      </c>
      <c r="O21" s="126"/>
    </row>
    <row r="22" spans="1:15" ht="15">
      <c r="A22" s="23">
        <f t="shared" si="1"/>
        <v>11</v>
      </c>
      <c r="B22" s="24" t="str">
        <f>'Backup2-DO NOT PRINT'!B14</f>
        <v>PPL Corporation</v>
      </c>
      <c r="C22" s="27">
        <f>'Page 2'!D22</f>
        <v>1.34</v>
      </c>
      <c r="D22" s="28">
        <f>'Backup2-DO NOT PRINT'!L14</f>
        <v>2.2</v>
      </c>
      <c r="E22" s="28">
        <f t="shared" si="3"/>
        <v>0.2866666666666667</v>
      </c>
      <c r="F22" s="27">
        <f>-'Page 2'!C22</f>
        <v>-50.623333333333335</v>
      </c>
      <c r="G22" s="28">
        <f>'Backup1-DO NOT PRINT'!I16</f>
        <v>1.34</v>
      </c>
      <c r="H22" s="28">
        <f>'Backup1-DO NOT PRINT'!J16</f>
        <v>1.6266666666666667</v>
      </c>
      <c r="I22" s="28">
        <f>'Backup1-DO NOT PRINT'!K16</f>
        <v>1.9133333333333333</v>
      </c>
      <c r="J22" s="28">
        <f>'Backup1-DO NOT PRINT'!L16</f>
        <v>2.2</v>
      </c>
      <c r="K22" s="28">
        <f>'Backup1-DO NOT PRINT'!M16</f>
        <v>2.3452</v>
      </c>
      <c r="L22" s="158">
        <f>'Backup1-DO NOT PRINT'!$M$3</f>
        <v>0.066</v>
      </c>
      <c r="M22" s="71">
        <f>'Backup1-DO NOT PRINT'!G16</f>
        <v>0.10104125763471453</v>
      </c>
      <c r="O22" s="126"/>
    </row>
    <row r="23" spans="1:15" ht="15">
      <c r="A23" s="23">
        <f t="shared" si="1"/>
        <v>12</v>
      </c>
      <c r="B23" s="24" t="str">
        <f>'Backup2-DO NOT PRINT'!B15</f>
        <v>Progress Energy</v>
      </c>
      <c r="C23" s="27">
        <f>'Page 2'!D23</f>
        <v>2.47</v>
      </c>
      <c r="D23" s="28">
        <f>'Backup2-DO NOT PRINT'!L15</f>
        <v>2.53</v>
      </c>
      <c r="E23" s="28">
        <f t="shared" si="3"/>
        <v>0.01999999999999987</v>
      </c>
      <c r="F23" s="27">
        <f>-'Page 2'!C23</f>
        <v>-47.77</v>
      </c>
      <c r="G23" s="28">
        <f>'Backup1-DO NOT PRINT'!I17</f>
        <v>2.47</v>
      </c>
      <c r="H23" s="28">
        <f>'Backup1-DO NOT PRINT'!J17</f>
        <v>2.49</v>
      </c>
      <c r="I23" s="28">
        <f>'Backup1-DO NOT PRINT'!K17</f>
        <v>2.5100000000000002</v>
      </c>
      <c r="J23" s="28">
        <f>'Backup1-DO NOT PRINT'!L17</f>
        <v>2.53</v>
      </c>
      <c r="K23" s="28">
        <f>'Backup1-DO NOT PRINT'!M17</f>
        <v>2.69698</v>
      </c>
      <c r="L23" s="158">
        <f>'Backup1-DO NOT PRINT'!$M$3</f>
        <v>0.066</v>
      </c>
      <c r="M23" s="71">
        <f>'Backup1-DO NOT PRINT'!G17</f>
        <v>0.11023170153135929</v>
      </c>
      <c r="O23" s="126"/>
    </row>
    <row r="24" spans="1:15" ht="15">
      <c r="A24" s="23">
        <f t="shared" si="1"/>
        <v>13</v>
      </c>
      <c r="B24" s="24" t="str">
        <f>'Backup2-DO NOT PRINT'!B16</f>
        <v>SCANA Corp.</v>
      </c>
      <c r="C24" s="27">
        <f>'Page 2'!D24</f>
        <v>1.82</v>
      </c>
      <c r="D24" s="28">
        <f>'Backup2-DO NOT PRINT'!L16</f>
        <v>2</v>
      </c>
      <c r="E24" s="28">
        <f t="shared" si="3"/>
        <v>0.05999999999999998</v>
      </c>
      <c r="F24" s="27">
        <f>-'Page 2'!C24</f>
        <v>-41.3</v>
      </c>
      <c r="G24" s="28">
        <f>'Backup1-DO NOT PRINT'!I18</f>
        <v>1.82</v>
      </c>
      <c r="H24" s="28">
        <f>'Backup1-DO NOT PRINT'!J18</f>
        <v>1.8800000000000001</v>
      </c>
      <c r="I24" s="28">
        <f>'Backup1-DO NOT PRINT'!K18</f>
        <v>1.9400000000000002</v>
      </c>
      <c r="J24" s="28">
        <f>'Backup1-DO NOT PRINT'!L18</f>
        <v>2</v>
      </c>
      <c r="K24" s="28">
        <f>'Backup1-DO NOT PRINT'!M18</f>
        <v>2.132</v>
      </c>
      <c r="L24" s="158">
        <f>'Backup1-DO NOT PRINT'!$M$3</f>
        <v>0.066</v>
      </c>
      <c r="M24" s="71">
        <f>'Backup1-DO NOT PRINT'!G18</f>
        <v>0.10610929986784673</v>
      </c>
      <c r="O24" s="126"/>
    </row>
    <row r="25" spans="1:15" ht="15">
      <c r="A25" s="23">
        <f t="shared" si="1"/>
        <v>14</v>
      </c>
      <c r="B25" s="24" t="str">
        <f>'Backup2-DO NOT PRINT'!B17</f>
        <v>Southern Co.</v>
      </c>
      <c r="C25" s="27">
        <f>'Page 2'!D25</f>
        <v>1.66</v>
      </c>
      <c r="D25" s="28">
        <f>'Backup2-DO NOT PRINT'!L17</f>
        <v>1.85</v>
      </c>
      <c r="E25" s="28">
        <f t="shared" si="3"/>
        <v>0.0633333333333334</v>
      </c>
      <c r="F25" s="27">
        <f>-'Page 2'!C25</f>
        <v>-37.166666666666664</v>
      </c>
      <c r="G25" s="28">
        <f>'Backup1-DO NOT PRINT'!I19</f>
        <v>1.66</v>
      </c>
      <c r="H25" s="28">
        <f>'Backup1-DO NOT PRINT'!J19</f>
        <v>1.7233333333333334</v>
      </c>
      <c r="I25" s="28">
        <f>'Backup1-DO NOT PRINT'!K19</f>
        <v>1.7866666666666668</v>
      </c>
      <c r="J25" s="28">
        <f>'Backup1-DO NOT PRINT'!L19</f>
        <v>1.85</v>
      </c>
      <c r="K25" s="28">
        <f>'Backup1-DO NOT PRINT'!M19</f>
        <v>1.9721000000000002</v>
      </c>
      <c r="L25" s="158">
        <f>'Backup1-DO NOT PRINT'!$M$3</f>
        <v>0.066</v>
      </c>
      <c r="M25" s="71">
        <f>'Backup1-DO NOT PRINT'!G19</f>
        <v>0.10721313785244908</v>
      </c>
      <c r="O25" s="126"/>
    </row>
    <row r="26" spans="1:15" ht="15">
      <c r="A26" s="23">
        <f t="shared" si="1"/>
        <v>15</v>
      </c>
      <c r="B26" s="24" t="str">
        <f>'Backup2-DO NOT PRINT'!B18</f>
        <v>Vectren Corp.</v>
      </c>
      <c r="C26" s="27">
        <f>'Page 2'!D26</f>
        <v>1.31</v>
      </c>
      <c r="D26" s="28">
        <f>'Backup2-DO NOT PRINT'!L18</f>
        <v>1.43</v>
      </c>
      <c r="E26" s="28">
        <f t="shared" si="3"/>
        <v>0.03999999999999996</v>
      </c>
      <c r="F26" s="27">
        <f>-'Page 2'!C26</f>
        <v>-28.636666666666667</v>
      </c>
      <c r="G26" s="28">
        <f>'Backup1-DO NOT PRINT'!I20</f>
        <v>1.31</v>
      </c>
      <c r="H26" s="28">
        <f>'Backup1-DO NOT PRINT'!J20</f>
        <v>1.35</v>
      </c>
      <c r="I26" s="28">
        <f>'Backup1-DO NOT PRINT'!K20</f>
        <v>1.3900000000000001</v>
      </c>
      <c r="J26" s="28">
        <f>'Backup1-DO NOT PRINT'!L20</f>
        <v>1.43</v>
      </c>
      <c r="K26" s="28">
        <f>'Backup1-DO NOT PRINT'!M20</f>
        <v>1.52438</v>
      </c>
      <c r="L26" s="158">
        <f>'Backup1-DO NOT PRINT'!$M$3</f>
        <v>0.066</v>
      </c>
      <c r="M26" s="71">
        <f>'Backup1-DO NOT PRINT'!G20</f>
        <v>0.10741651687913986</v>
      </c>
      <c r="O26" s="126"/>
    </row>
    <row r="27" spans="1:15" ht="15">
      <c r="A27" s="23">
        <f t="shared" si="1"/>
        <v>16</v>
      </c>
      <c r="B27" s="24" t="str">
        <f>'Backup2-DO NOT PRINT'!B19</f>
        <v>Xcel Energy Inc.</v>
      </c>
      <c r="C27" s="27">
        <f>'Page 2'!D27</f>
        <v>0.95</v>
      </c>
      <c r="D27" s="28">
        <f>'Backup2-DO NOT PRINT'!L19</f>
        <v>1.1</v>
      </c>
      <c r="E27" s="28">
        <f>(D27-C27)/3</f>
        <v>0.050000000000000044</v>
      </c>
      <c r="F27" s="27">
        <f>-'Page 2'!C27</f>
        <v>-22.298333333333336</v>
      </c>
      <c r="G27" s="28">
        <f>'Backup1-DO NOT PRINT'!I21</f>
        <v>0.95</v>
      </c>
      <c r="H27" s="28">
        <f>'Backup1-DO NOT PRINT'!J21</f>
        <v>1</v>
      </c>
      <c r="I27" s="28">
        <f>'Backup1-DO NOT PRINT'!K21</f>
        <v>1.05</v>
      </c>
      <c r="J27" s="28">
        <f>'Backup1-DO NOT PRINT'!L21</f>
        <v>1.1</v>
      </c>
      <c r="K27" s="28">
        <f>'Backup1-DO NOT PRINT'!M21</f>
        <v>1.1726</v>
      </c>
      <c r="L27" s="158">
        <f>'Backup1-DO NOT PRINT'!$M$3</f>
        <v>0.066</v>
      </c>
      <c r="M27" s="71">
        <f>'Backup1-DO NOT PRINT'!G21</f>
        <v>0.10671790606331333</v>
      </c>
      <c r="O27" s="126"/>
    </row>
    <row r="28" spans="1:15" ht="14.25" customHeight="1">
      <c r="A28" s="49"/>
      <c r="B28" s="50"/>
      <c r="C28" s="51"/>
      <c r="D28" s="52"/>
      <c r="E28" s="52"/>
      <c r="F28" s="51"/>
      <c r="G28" s="52"/>
      <c r="H28" s="52"/>
      <c r="I28" s="52"/>
      <c r="J28" s="52"/>
      <c r="K28" s="52"/>
      <c r="L28" s="52"/>
      <c r="M28" s="170"/>
      <c r="O28" s="126"/>
    </row>
    <row r="29" spans="1:13" ht="15">
      <c r="A29" s="53"/>
      <c r="B29" s="54" t="s">
        <v>1</v>
      </c>
      <c r="C29" s="180"/>
      <c r="D29" s="175"/>
      <c r="E29" s="175"/>
      <c r="F29" s="175"/>
      <c r="G29" s="34"/>
      <c r="H29" s="34"/>
      <c r="I29" s="34"/>
      <c r="J29" s="34"/>
      <c r="K29" s="34"/>
      <c r="L29" s="34"/>
      <c r="M29" s="173">
        <f>AVERAGE(M12:M28)</f>
        <v>0.1042713738686995</v>
      </c>
    </row>
    <row r="30" spans="1:13" ht="15.75" thickBot="1">
      <c r="A30" s="55"/>
      <c r="B30" s="56" t="s">
        <v>2</v>
      </c>
      <c r="C30" s="47"/>
      <c r="D30" s="47"/>
      <c r="E30" s="38"/>
      <c r="F30" s="38"/>
      <c r="G30" s="38"/>
      <c r="H30" s="38"/>
      <c r="I30" s="38"/>
      <c r="J30" s="38"/>
      <c r="K30" s="38"/>
      <c r="L30" s="38"/>
      <c r="M30" s="179">
        <f>MEDIAN(M12:M28)</f>
        <v>0.10641360296558003</v>
      </c>
    </row>
    <row r="31" spans="1:13" ht="15.75" thickTop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5">
      <c r="A32" s="69" t="s">
        <v>293</v>
      </c>
    </row>
    <row r="33" ht="15">
      <c r="A33" s="69"/>
    </row>
    <row r="34" ht="15">
      <c r="A34" s="69"/>
    </row>
    <row r="35" ht="15">
      <c r="A35" s="6" t="s">
        <v>225</v>
      </c>
    </row>
  </sheetData>
  <sheetProtection/>
  <mergeCells count="3">
    <mergeCell ref="A1:M1"/>
    <mergeCell ref="A2:M2"/>
    <mergeCell ref="A3:M3"/>
  </mergeCells>
  <printOptions horizontalCentered="1"/>
  <pageMargins left="0.5" right="0.75" top="1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75"/>
  <sheetViews>
    <sheetView showGridLines="0" defaultGridColor="0" view="pageBreakPreview" zoomScale="60" zoomScaleNormal="80" colorId="22" workbookViewId="0" topLeftCell="A1">
      <selection activeCell="A1" sqref="A1:L1"/>
    </sheetView>
  </sheetViews>
  <sheetFormatPr defaultColWidth="9.77734375" defaultRowHeight="15"/>
  <cols>
    <col min="1" max="16384" width="9.77734375" style="1" customWidth="1"/>
  </cols>
  <sheetData>
    <row r="1" spans="1:12" ht="20.25">
      <c r="A1" s="216" t="str">
        <f>'Page 1'!A1:E1</f>
        <v>PacifiCorp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ht="18">
      <c r="A2" s="215" t="str">
        <f>'Page 1'!A2:E2</f>
        <v>Discounted Cash Flow Analysis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N2" s="84"/>
    </row>
    <row r="3" spans="1:16" ht="18">
      <c r="A3" s="5" t="s">
        <v>250</v>
      </c>
      <c r="B3" s="14"/>
      <c r="C3" s="14"/>
      <c r="D3" s="14"/>
      <c r="E3" s="14"/>
      <c r="F3" s="58"/>
      <c r="G3" s="58"/>
      <c r="H3" s="58"/>
      <c r="I3" s="58"/>
      <c r="J3" s="4"/>
      <c r="K3" s="58"/>
      <c r="L3" s="58"/>
      <c r="M3"/>
      <c r="N3"/>
      <c r="O3" s="26"/>
      <c r="P3" s="26"/>
    </row>
    <row r="4" spans="1:16" ht="15">
      <c r="A4" s="7"/>
      <c r="B4" s="6"/>
      <c r="C4" s="6"/>
      <c r="D4" s="6"/>
      <c r="E4" s="6"/>
      <c r="F4" s="26"/>
      <c r="G4" s="26"/>
      <c r="H4" s="26"/>
      <c r="I4" s="26"/>
      <c r="J4" s="7"/>
      <c r="K4" s="26"/>
      <c r="L4" s="26"/>
      <c r="M4" s="26"/>
      <c r="N4" s="26"/>
      <c r="O4" s="26"/>
      <c r="P4" s="26"/>
    </row>
    <row r="5" spans="1:16" ht="15">
      <c r="A5" s="7"/>
      <c r="B5" s="6"/>
      <c r="C5" s="6"/>
      <c r="D5" s="6"/>
      <c r="E5" s="6"/>
      <c r="F5" s="26"/>
      <c r="G5" s="26"/>
      <c r="H5" s="26"/>
      <c r="I5" s="26"/>
      <c r="J5" s="7"/>
      <c r="K5" s="26"/>
      <c r="L5" s="26"/>
      <c r="M5" s="26"/>
      <c r="N5" s="26"/>
      <c r="O5" s="26"/>
      <c r="P5" s="26"/>
    </row>
    <row r="6" spans="1:16" ht="15">
      <c r="A6" s="83" t="s">
        <v>294</v>
      </c>
      <c r="B6" s="6"/>
      <c r="C6" s="6"/>
      <c r="D6" s="6"/>
      <c r="E6" s="6"/>
      <c r="F6" s="26"/>
      <c r="G6" s="7"/>
      <c r="H6" s="1" t="s">
        <v>266</v>
      </c>
      <c r="L6" s="26"/>
      <c r="M6" s="26"/>
      <c r="N6" s="26"/>
      <c r="O6" s="26"/>
      <c r="P6" s="26"/>
    </row>
    <row r="7" spans="1:16" ht="15">
      <c r="A7" s="6"/>
      <c r="B7" s="6"/>
      <c r="C7" s="6"/>
      <c r="D7" s="6"/>
      <c r="E7" s="6"/>
      <c r="F7" s="26"/>
      <c r="G7" s="7"/>
      <c r="H7" s="83" t="s">
        <v>240</v>
      </c>
      <c r="L7" s="26"/>
      <c r="M7" s="26"/>
      <c r="N7" s="26"/>
      <c r="O7" s="26"/>
      <c r="P7" s="26"/>
    </row>
    <row r="8" spans="1:16" ht="15">
      <c r="A8" s="83" t="s">
        <v>238</v>
      </c>
      <c r="H8" s="83" t="s">
        <v>261</v>
      </c>
      <c r="L8" s="26"/>
      <c r="M8" s="26"/>
      <c r="N8" s="26"/>
      <c r="O8" s="26"/>
      <c r="P8" s="26"/>
    </row>
    <row r="9" spans="1:16" ht="15">
      <c r="A9" s="6"/>
      <c r="B9" s="6"/>
      <c r="C9" s="6"/>
      <c r="D9" s="6"/>
      <c r="E9" s="6"/>
      <c r="F9" s="26"/>
      <c r="G9" s="7"/>
      <c r="L9" s="26"/>
      <c r="M9" s="26"/>
      <c r="N9" s="26"/>
      <c r="O9" s="26"/>
      <c r="P9" s="26"/>
    </row>
    <row r="10" spans="1:16" ht="15">
      <c r="A10" s="83" t="s">
        <v>27</v>
      </c>
      <c r="B10" s="6"/>
      <c r="C10" s="6"/>
      <c r="D10" s="6"/>
      <c r="E10" s="6"/>
      <c r="F10" s="26"/>
      <c r="G10" s="7"/>
      <c r="H10" s="6" t="s">
        <v>274</v>
      </c>
      <c r="J10" s="7"/>
      <c r="K10" s="26"/>
      <c r="L10" s="26"/>
      <c r="M10" s="26"/>
      <c r="N10" s="26"/>
      <c r="O10" s="26"/>
      <c r="P10" s="26"/>
    </row>
    <row r="11" spans="1:16" ht="15">
      <c r="A11" s="6"/>
      <c r="B11" s="6"/>
      <c r="C11" s="6"/>
      <c r="D11" s="6"/>
      <c r="E11" s="6"/>
      <c r="F11" s="26"/>
      <c r="G11" s="7"/>
      <c r="I11" s="6"/>
      <c r="J11" s="7"/>
      <c r="L11" s="26"/>
      <c r="M11" s="26"/>
      <c r="N11" s="26"/>
      <c r="O11" s="26"/>
      <c r="P11" s="26"/>
    </row>
    <row r="12" spans="1:16" ht="15">
      <c r="A12" s="83" t="s">
        <v>246</v>
      </c>
      <c r="B12" s="6"/>
      <c r="C12" s="6"/>
      <c r="D12" s="6"/>
      <c r="E12" s="6"/>
      <c r="F12" s="26"/>
      <c r="G12" s="7"/>
      <c r="H12" s="6" t="s">
        <v>267</v>
      </c>
      <c r="I12" s="6"/>
      <c r="J12" s="7"/>
      <c r="K12" s="26"/>
      <c r="L12" s="26"/>
      <c r="M12" s="26"/>
      <c r="N12" s="26"/>
      <c r="O12" s="26"/>
      <c r="P12" s="26"/>
    </row>
    <row r="13" spans="1:16" ht="15">
      <c r="A13" s="83" t="s">
        <v>211</v>
      </c>
      <c r="B13" s="6"/>
      <c r="C13" s="6"/>
      <c r="D13" s="6"/>
      <c r="E13" s="6"/>
      <c r="F13" s="26"/>
      <c r="G13" s="7"/>
      <c r="H13" s="6"/>
      <c r="I13" s="6"/>
      <c r="J13" s="7"/>
      <c r="K13" s="26"/>
      <c r="L13" s="26"/>
      <c r="M13" s="26"/>
      <c r="N13" s="26"/>
      <c r="O13" s="26"/>
      <c r="P13" s="26"/>
    </row>
    <row r="14" spans="1:16" ht="15">
      <c r="A14" s="6"/>
      <c r="B14" s="6"/>
      <c r="C14" s="6"/>
      <c r="D14" s="6"/>
      <c r="E14" s="6"/>
      <c r="F14" s="26"/>
      <c r="G14" s="7"/>
      <c r="H14" s="83" t="s">
        <v>268</v>
      </c>
      <c r="I14" s="6"/>
      <c r="J14" s="7"/>
      <c r="K14" s="26"/>
      <c r="L14" s="26"/>
      <c r="M14" s="26"/>
      <c r="N14" s="26"/>
      <c r="O14" s="26"/>
      <c r="P14" s="26"/>
    </row>
    <row r="15" spans="1:16" ht="15">
      <c r="A15" s="83" t="s">
        <v>295</v>
      </c>
      <c r="B15" s="6"/>
      <c r="C15" s="6"/>
      <c r="D15" s="6"/>
      <c r="E15" s="6"/>
      <c r="F15" s="26"/>
      <c r="G15" s="7"/>
      <c r="H15" s="83"/>
      <c r="I15" s="6"/>
      <c r="J15" s="7"/>
      <c r="K15" s="26"/>
      <c r="L15" s="26"/>
      <c r="M15" s="26"/>
      <c r="N15" s="26"/>
      <c r="O15" s="26"/>
      <c r="P15" s="26"/>
    </row>
    <row r="16" spans="1:16" ht="15">
      <c r="A16" s="83" t="s">
        <v>245</v>
      </c>
      <c r="B16" s="6"/>
      <c r="C16" s="6"/>
      <c r="E16" s="6"/>
      <c r="F16" s="26"/>
      <c r="G16" s="7"/>
      <c r="H16" s="83" t="s">
        <v>275</v>
      </c>
      <c r="I16" s="6"/>
      <c r="J16" s="7"/>
      <c r="K16" s="26"/>
      <c r="L16" s="26"/>
      <c r="M16" s="26"/>
      <c r="N16" s="26"/>
      <c r="O16" s="26"/>
      <c r="P16" s="26"/>
    </row>
    <row r="17" spans="2:16" ht="15">
      <c r="B17" s="6"/>
      <c r="C17" s="6"/>
      <c r="E17" s="6"/>
      <c r="F17" s="26"/>
      <c r="G17" s="7"/>
      <c r="H17" s="83"/>
      <c r="I17" s="6"/>
      <c r="J17" s="7"/>
      <c r="K17" s="26"/>
      <c r="L17" s="26"/>
      <c r="M17" s="26"/>
      <c r="N17" s="26"/>
      <c r="O17" s="26"/>
      <c r="P17" s="26"/>
    </row>
    <row r="18" spans="1:16" ht="15">
      <c r="A18" s="83" t="s">
        <v>296</v>
      </c>
      <c r="E18" s="6"/>
      <c r="F18" s="26"/>
      <c r="G18" s="7"/>
      <c r="H18" s="6" t="s">
        <v>269</v>
      </c>
      <c r="I18" s="6"/>
      <c r="J18" s="7"/>
      <c r="K18" s="26"/>
      <c r="L18" s="26"/>
      <c r="M18" s="26"/>
      <c r="N18" s="26"/>
      <c r="O18" s="26"/>
      <c r="P18" s="26"/>
    </row>
    <row r="19" spans="1:16" ht="15">
      <c r="A19" s="83" t="s">
        <v>263</v>
      </c>
      <c r="B19" s="6"/>
      <c r="C19" s="6"/>
      <c r="D19" s="6"/>
      <c r="E19" s="6"/>
      <c r="F19" s="26"/>
      <c r="G19" s="7"/>
      <c r="H19" s="6"/>
      <c r="I19" s="6"/>
      <c r="J19" s="7"/>
      <c r="K19" s="26"/>
      <c r="L19" s="26"/>
      <c r="M19" s="26"/>
      <c r="N19" s="26"/>
      <c r="O19" s="26"/>
      <c r="P19" s="26"/>
    </row>
    <row r="20" spans="1:16" ht="15">
      <c r="A20" s="6"/>
      <c r="B20" s="6"/>
      <c r="C20" s="6"/>
      <c r="D20" s="6"/>
      <c r="E20" s="6"/>
      <c r="F20" s="26"/>
      <c r="G20" s="7"/>
      <c r="H20" s="6" t="s">
        <v>276</v>
      </c>
      <c r="I20" s="6"/>
      <c r="J20" s="7"/>
      <c r="K20" s="26"/>
      <c r="L20" s="26"/>
      <c r="M20" s="26"/>
      <c r="N20" s="26"/>
      <c r="O20" s="26"/>
      <c r="P20" s="26"/>
    </row>
    <row r="21" spans="1:16" ht="15">
      <c r="A21" s="83" t="s">
        <v>271</v>
      </c>
      <c r="B21" s="6"/>
      <c r="C21" s="6"/>
      <c r="D21" s="6"/>
      <c r="E21" s="6"/>
      <c r="F21" s="26"/>
      <c r="G21" s="7"/>
      <c r="H21" s="83"/>
      <c r="I21" s="6"/>
      <c r="J21" s="7"/>
      <c r="K21" s="26"/>
      <c r="L21" s="26"/>
      <c r="M21" s="26"/>
      <c r="N21" s="26"/>
      <c r="O21" s="26"/>
      <c r="P21" s="26"/>
    </row>
    <row r="22" spans="1:16" ht="15">
      <c r="A22" s="6"/>
      <c r="B22" s="6"/>
      <c r="C22" s="6"/>
      <c r="D22" s="6"/>
      <c r="E22" s="6"/>
      <c r="F22" s="26"/>
      <c r="G22" s="7"/>
      <c r="H22" s="83" t="s">
        <v>277</v>
      </c>
      <c r="I22" s="6"/>
      <c r="J22" s="7"/>
      <c r="K22" s="26"/>
      <c r="L22" s="26"/>
      <c r="M22" s="26"/>
      <c r="N22" s="26"/>
      <c r="O22" s="26"/>
      <c r="P22" s="26"/>
    </row>
    <row r="23" spans="1:16" ht="15">
      <c r="A23" s="83" t="s">
        <v>272</v>
      </c>
      <c r="B23" s="6"/>
      <c r="C23" s="6"/>
      <c r="D23" s="6"/>
      <c r="E23" s="6"/>
      <c r="F23" s="26"/>
      <c r="G23" s="7"/>
      <c r="H23" s="6"/>
      <c r="I23" s="6"/>
      <c r="J23" s="7"/>
      <c r="K23" s="26"/>
      <c r="L23" s="26"/>
      <c r="M23" s="26"/>
      <c r="N23" s="26"/>
      <c r="O23" s="26"/>
      <c r="P23" s="26"/>
    </row>
    <row r="24" spans="2:16" ht="15">
      <c r="B24" s="6"/>
      <c r="C24" s="6"/>
      <c r="D24" s="6"/>
      <c r="E24" s="6"/>
      <c r="F24" s="26"/>
      <c r="G24" s="7"/>
      <c r="H24" s="83" t="s">
        <v>278</v>
      </c>
      <c r="I24" s="6"/>
      <c r="J24" s="7"/>
      <c r="K24" s="26"/>
      <c r="L24" s="26"/>
      <c r="M24" s="26"/>
      <c r="N24" s="26"/>
      <c r="O24" s="26"/>
      <c r="P24" s="26"/>
    </row>
    <row r="25" spans="1:16" ht="15">
      <c r="A25" s="6" t="s">
        <v>264</v>
      </c>
      <c r="C25" s="6"/>
      <c r="D25" s="6"/>
      <c r="E25" s="6"/>
      <c r="F25" s="26"/>
      <c r="G25" s="7"/>
      <c r="H25" s="83"/>
      <c r="I25" s="6"/>
      <c r="J25" s="7"/>
      <c r="K25" s="26"/>
      <c r="L25" s="26"/>
      <c r="M25" s="26"/>
      <c r="N25" s="26"/>
      <c r="O25" s="26"/>
      <c r="P25" s="26"/>
    </row>
    <row r="26" spans="3:16" ht="15">
      <c r="C26" s="6"/>
      <c r="D26" s="6"/>
      <c r="E26" s="6"/>
      <c r="F26" s="26"/>
      <c r="G26" s="7"/>
      <c r="H26" s="83" t="s">
        <v>279</v>
      </c>
      <c r="I26" s="6"/>
      <c r="J26" s="7"/>
      <c r="K26" s="26"/>
      <c r="L26" s="26"/>
      <c r="M26" s="26"/>
      <c r="N26" s="26"/>
      <c r="O26" s="26"/>
      <c r="P26" s="26"/>
    </row>
    <row r="27" spans="1:16" ht="15">
      <c r="A27" s="6" t="s">
        <v>265</v>
      </c>
      <c r="C27" s="6"/>
      <c r="D27" s="6"/>
      <c r="E27" s="6"/>
      <c r="F27" s="6"/>
      <c r="G27" s="7"/>
      <c r="H27" s="6"/>
      <c r="I27" s="6"/>
      <c r="J27" s="7"/>
      <c r="K27" s="26"/>
      <c r="L27" s="26"/>
      <c r="M27" s="26"/>
      <c r="N27" s="26"/>
      <c r="O27" s="26"/>
      <c r="P27" s="26"/>
    </row>
    <row r="28" spans="3:16" ht="15">
      <c r="C28" s="6"/>
      <c r="D28" s="6"/>
      <c r="E28" s="6"/>
      <c r="F28" s="6"/>
      <c r="G28" s="7"/>
      <c r="H28" s="83" t="s">
        <v>280</v>
      </c>
      <c r="I28" s="6"/>
      <c r="J28" s="7"/>
      <c r="K28" s="26"/>
      <c r="L28" s="26"/>
      <c r="M28" s="26"/>
      <c r="N28" s="26"/>
      <c r="O28" s="26"/>
      <c r="P28" s="26"/>
    </row>
    <row r="29" spans="1:16" ht="15">
      <c r="A29" s="83" t="s">
        <v>273</v>
      </c>
      <c r="C29" s="6"/>
      <c r="D29" s="6"/>
      <c r="E29" s="6"/>
      <c r="F29" s="6"/>
      <c r="G29" s="7"/>
      <c r="H29" s="83" t="s">
        <v>281</v>
      </c>
      <c r="I29" s="6"/>
      <c r="J29" s="7"/>
      <c r="K29" s="6"/>
      <c r="L29" s="6"/>
      <c r="M29" s="6"/>
      <c r="N29" s="6"/>
      <c r="O29" s="6"/>
      <c r="P29" s="6"/>
    </row>
    <row r="30" spans="3:16" ht="15">
      <c r="C30" s="6"/>
      <c r="D30" s="6"/>
      <c r="E30" s="6"/>
      <c r="F30" s="6"/>
      <c r="G30" s="7"/>
      <c r="H30" s="83"/>
      <c r="I30" s="6"/>
      <c r="J30" s="7"/>
      <c r="K30" s="6"/>
      <c r="L30" s="6"/>
      <c r="M30" s="6"/>
      <c r="N30" s="6"/>
      <c r="O30" s="6"/>
      <c r="P30" s="6"/>
    </row>
    <row r="31" spans="3:16" ht="15">
      <c r="C31" s="6"/>
      <c r="D31" s="6"/>
      <c r="E31" s="6"/>
      <c r="F31" s="6"/>
      <c r="G31" s="7"/>
      <c r="H31" s="6" t="s">
        <v>282</v>
      </c>
      <c r="I31" s="6"/>
      <c r="J31" s="7"/>
      <c r="K31" s="6"/>
      <c r="L31" s="6"/>
      <c r="M31" s="6"/>
      <c r="N31" s="6"/>
      <c r="O31" s="6"/>
      <c r="P31" s="6"/>
    </row>
    <row r="32" spans="3:16" ht="15">
      <c r="C32" s="6"/>
      <c r="D32" s="6"/>
      <c r="E32" s="6"/>
      <c r="F32" s="6"/>
      <c r="G32" s="7"/>
      <c r="H32" s="83"/>
      <c r="I32" s="6"/>
      <c r="J32" s="7"/>
      <c r="K32" s="6"/>
      <c r="L32" s="6"/>
      <c r="M32" s="6"/>
      <c r="N32" s="6"/>
      <c r="O32" s="6"/>
      <c r="P32" s="6"/>
    </row>
    <row r="33" spans="1:16" ht="15">
      <c r="A33" s="6"/>
      <c r="B33" s="6"/>
      <c r="C33" s="6"/>
      <c r="D33" s="6"/>
      <c r="E33" s="6"/>
      <c r="F33" s="6"/>
      <c r="G33" s="7"/>
      <c r="H33" s="83" t="s">
        <v>270</v>
      </c>
      <c r="I33" s="6"/>
      <c r="J33" s="7"/>
      <c r="K33" s="6"/>
      <c r="L33" s="6"/>
      <c r="M33" s="6"/>
      <c r="N33" s="6"/>
      <c r="O33" s="6"/>
      <c r="P33" s="6"/>
    </row>
    <row r="34" spans="1:16" ht="15">
      <c r="A34" s="83"/>
      <c r="B34" s="6"/>
      <c r="D34" s="6"/>
      <c r="E34" s="6"/>
      <c r="F34" s="6"/>
      <c r="G34" s="7"/>
      <c r="H34" s="83" t="s">
        <v>283</v>
      </c>
      <c r="I34" s="6"/>
      <c r="J34" s="7"/>
      <c r="K34" s="6"/>
      <c r="L34" s="6"/>
      <c r="M34" s="6"/>
      <c r="N34" s="6"/>
      <c r="O34" s="6"/>
      <c r="P34" s="6"/>
    </row>
    <row r="35" spans="1:16" ht="15">
      <c r="A35" s="83"/>
      <c r="B35" s="6"/>
      <c r="D35" s="6"/>
      <c r="E35" s="6"/>
      <c r="F35" s="6"/>
      <c r="G35" s="7"/>
      <c r="H35" s="83" t="s">
        <v>197</v>
      </c>
      <c r="I35" s="6"/>
      <c r="J35" s="7"/>
      <c r="K35" s="6"/>
      <c r="L35" s="6"/>
      <c r="M35" s="6"/>
      <c r="N35" s="6"/>
      <c r="O35" s="6"/>
      <c r="P35" s="6"/>
    </row>
    <row r="36" spans="2:16" ht="15">
      <c r="B36" s="6"/>
      <c r="C36" s="6"/>
      <c r="D36" s="6"/>
      <c r="E36" s="6"/>
      <c r="F36" s="6"/>
      <c r="G36" s="7"/>
      <c r="H36" s="83" t="s">
        <v>284</v>
      </c>
      <c r="I36" s="7"/>
      <c r="K36" s="6"/>
      <c r="L36" s="6"/>
      <c r="M36" s="6"/>
      <c r="N36" s="6"/>
      <c r="O36" s="6"/>
      <c r="P36" s="6"/>
    </row>
    <row r="37" spans="3:16" ht="15">
      <c r="C37" s="6"/>
      <c r="D37" s="6"/>
      <c r="E37" s="6"/>
      <c r="F37" s="6"/>
      <c r="G37" s="7"/>
      <c r="L37" s="6"/>
      <c r="M37" s="6"/>
      <c r="N37" s="6"/>
      <c r="O37" s="6"/>
      <c r="P37" s="6"/>
    </row>
    <row r="38" spans="2:16" ht="15">
      <c r="B38" s="6"/>
      <c r="C38" s="6"/>
      <c r="D38" s="6"/>
      <c r="E38" s="6"/>
      <c r="F38" s="6"/>
      <c r="G38" s="7"/>
      <c r="K38" s="6"/>
      <c r="L38" s="6"/>
      <c r="M38" s="6"/>
      <c r="N38" s="6"/>
      <c r="O38" s="6"/>
      <c r="P38" s="6"/>
    </row>
    <row r="39" spans="2:16" ht="15">
      <c r="B39" s="6"/>
      <c r="C39" s="6"/>
      <c r="D39" s="6"/>
      <c r="E39" s="6"/>
      <c r="F39" s="6"/>
      <c r="G39" s="7"/>
      <c r="K39" s="6"/>
      <c r="L39" s="6"/>
      <c r="M39" s="6"/>
      <c r="N39" s="6"/>
      <c r="O39" s="6"/>
      <c r="P39" s="6"/>
    </row>
    <row r="40" spans="1:16" ht="15">
      <c r="A40" s="6"/>
      <c r="B40" s="6"/>
      <c r="C40" s="6"/>
      <c r="D40" s="6"/>
      <c r="E40" s="6"/>
      <c r="F40" s="6"/>
      <c r="G40" s="7"/>
      <c r="I40" s="6"/>
      <c r="J40" s="7"/>
      <c r="K40" s="6"/>
      <c r="L40" s="6"/>
      <c r="M40" s="6"/>
      <c r="N40" s="6"/>
      <c r="O40" s="6"/>
      <c r="P40" s="6"/>
    </row>
    <row r="41" spans="2:16" ht="15">
      <c r="B41" s="6"/>
      <c r="C41" s="6"/>
      <c r="D41" s="6"/>
      <c r="E41" s="6"/>
      <c r="F41" s="6"/>
      <c r="G41" s="7"/>
      <c r="I41" s="6"/>
      <c r="J41" s="7"/>
      <c r="K41" s="6"/>
      <c r="L41" s="6"/>
      <c r="M41" s="6"/>
      <c r="N41" s="6"/>
      <c r="O41" s="6"/>
      <c r="P41" s="6"/>
    </row>
    <row r="42" spans="2:16" ht="15">
      <c r="B42" s="6"/>
      <c r="C42" s="6"/>
      <c r="D42" s="6"/>
      <c r="E42" s="6"/>
      <c r="F42" s="6"/>
      <c r="G42" s="7"/>
      <c r="I42" s="6"/>
      <c r="J42" s="7"/>
      <c r="K42" s="6"/>
      <c r="L42" s="6"/>
      <c r="M42" s="6"/>
      <c r="N42" s="6"/>
      <c r="O42" s="6"/>
      <c r="P42" s="6"/>
    </row>
    <row r="43" spans="2:16" ht="15">
      <c r="B43" s="6"/>
      <c r="C43" s="6"/>
      <c r="D43" s="6"/>
      <c r="E43" s="6"/>
      <c r="F43" s="6"/>
      <c r="G43" s="7"/>
      <c r="I43" s="6"/>
      <c r="J43" s="7"/>
      <c r="K43" s="6"/>
      <c r="L43" s="6"/>
      <c r="M43" s="6"/>
      <c r="N43" s="6"/>
      <c r="O43" s="6"/>
      <c r="P43" s="6"/>
    </row>
    <row r="44" spans="2:16" ht="15">
      <c r="B44" s="6"/>
      <c r="C44" s="6"/>
      <c r="D44" s="6"/>
      <c r="E44" s="6"/>
      <c r="F44" s="6"/>
      <c r="G44" s="7"/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2:16" ht="15"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2:16" ht="15"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83"/>
    </row>
    <row r="66" ht="15">
      <c r="A66" s="6"/>
    </row>
    <row r="67" ht="15">
      <c r="A67" s="83"/>
    </row>
    <row r="68" ht="15">
      <c r="A68" s="6"/>
    </row>
    <row r="69" ht="15">
      <c r="A69" s="6"/>
    </row>
    <row r="70" ht="15">
      <c r="A70" s="6"/>
    </row>
    <row r="71" ht="15">
      <c r="A71" s="83"/>
    </row>
    <row r="73" ht="15">
      <c r="A73" s="6"/>
    </row>
    <row r="75" ht="15">
      <c r="A75" s="6"/>
    </row>
  </sheetData>
  <sheetProtection/>
  <mergeCells count="2">
    <mergeCell ref="A2:L2"/>
    <mergeCell ref="A1:L1"/>
  </mergeCells>
  <printOptions horizontalCentered="1"/>
  <pageMargins left="0.5" right="0.75" top="1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B26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7.10546875" style="111" customWidth="1"/>
    <col min="2" max="2" width="16.21484375" style="111" bestFit="1" customWidth="1"/>
    <col min="3" max="6" width="7.10546875" style="111" customWidth="1"/>
    <col min="7" max="157" width="8.4453125" style="111" customWidth="1"/>
    <col min="158" max="158" width="8.4453125" style="111" bestFit="1" customWidth="1"/>
    <col min="159" max="16384" width="7.10546875" style="111" customWidth="1"/>
  </cols>
  <sheetData>
    <row r="1" spans="1:7" ht="15.75">
      <c r="A1" s="132" t="s">
        <v>198</v>
      </c>
      <c r="F1"/>
      <c r="G1"/>
    </row>
    <row r="2" spans="1:13" ht="15.75">
      <c r="A2" s="133" t="s">
        <v>201</v>
      </c>
      <c r="F2"/>
      <c r="G2"/>
      <c r="M2" s="130" t="s">
        <v>200</v>
      </c>
    </row>
    <row r="3" spans="1:14" ht="15.75">
      <c r="A3" s="133"/>
      <c r="B3" s="115"/>
      <c r="C3" s="217" t="s">
        <v>199</v>
      </c>
      <c r="D3" s="217"/>
      <c r="E3" s="217"/>
      <c r="F3" s="120"/>
      <c r="M3" s="131">
        <f>'Page 3'!F12</f>
        <v>0.066</v>
      </c>
      <c r="N3"/>
    </row>
    <row r="4" spans="1:158" ht="15">
      <c r="A4" s="115"/>
      <c r="B4" s="115"/>
      <c r="C4" s="116">
        <f>I4</f>
        <v>2008</v>
      </c>
      <c r="D4" s="117">
        <f>C4+3</f>
        <v>2011</v>
      </c>
      <c r="H4" s="111">
        <v>2007</v>
      </c>
      <c r="I4" s="111">
        <f>H4+1</f>
        <v>2008</v>
      </c>
      <c r="J4" s="111">
        <f aca="true" t="shared" si="0" ref="J4:BU4">I4+1</f>
        <v>2009</v>
      </c>
      <c r="K4" s="111">
        <f t="shared" si="0"/>
        <v>2010</v>
      </c>
      <c r="L4" s="111">
        <f t="shared" si="0"/>
        <v>2011</v>
      </c>
      <c r="M4" s="111">
        <f t="shared" si="0"/>
        <v>2012</v>
      </c>
      <c r="N4" s="111">
        <f t="shared" si="0"/>
        <v>2013</v>
      </c>
      <c r="O4" s="111">
        <f t="shared" si="0"/>
        <v>2014</v>
      </c>
      <c r="P4" s="111">
        <f t="shared" si="0"/>
        <v>2015</v>
      </c>
      <c r="Q4" s="111">
        <f t="shared" si="0"/>
        <v>2016</v>
      </c>
      <c r="R4" s="111">
        <f t="shared" si="0"/>
        <v>2017</v>
      </c>
      <c r="S4" s="111">
        <f t="shared" si="0"/>
        <v>2018</v>
      </c>
      <c r="T4" s="111">
        <f t="shared" si="0"/>
        <v>2019</v>
      </c>
      <c r="U4" s="111">
        <f t="shared" si="0"/>
        <v>2020</v>
      </c>
      <c r="V4" s="111">
        <f t="shared" si="0"/>
        <v>2021</v>
      </c>
      <c r="W4" s="111">
        <f t="shared" si="0"/>
        <v>2022</v>
      </c>
      <c r="X4" s="111">
        <f t="shared" si="0"/>
        <v>2023</v>
      </c>
      <c r="Y4" s="111">
        <f t="shared" si="0"/>
        <v>2024</v>
      </c>
      <c r="Z4" s="111">
        <f t="shared" si="0"/>
        <v>2025</v>
      </c>
      <c r="AA4" s="111">
        <f t="shared" si="0"/>
        <v>2026</v>
      </c>
      <c r="AB4" s="111">
        <f t="shared" si="0"/>
        <v>2027</v>
      </c>
      <c r="AC4" s="111">
        <f t="shared" si="0"/>
        <v>2028</v>
      </c>
      <c r="AD4" s="111">
        <f t="shared" si="0"/>
        <v>2029</v>
      </c>
      <c r="AE4" s="111">
        <f t="shared" si="0"/>
        <v>2030</v>
      </c>
      <c r="AF4" s="111">
        <f t="shared" si="0"/>
        <v>2031</v>
      </c>
      <c r="AG4" s="111">
        <f t="shared" si="0"/>
        <v>2032</v>
      </c>
      <c r="AH4" s="111">
        <f t="shared" si="0"/>
        <v>2033</v>
      </c>
      <c r="AI4" s="111">
        <f t="shared" si="0"/>
        <v>2034</v>
      </c>
      <c r="AJ4" s="111">
        <f t="shared" si="0"/>
        <v>2035</v>
      </c>
      <c r="AK4" s="111">
        <f t="shared" si="0"/>
        <v>2036</v>
      </c>
      <c r="AL4" s="111">
        <f t="shared" si="0"/>
        <v>2037</v>
      </c>
      <c r="AM4" s="111">
        <f t="shared" si="0"/>
        <v>2038</v>
      </c>
      <c r="AN4" s="111">
        <f t="shared" si="0"/>
        <v>2039</v>
      </c>
      <c r="AO4" s="111">
        <f t="shared" si="0"/>
        <v>2040</v>
      </c>
      <c r="AP4" s="111">
        <f t="shared" si="0"/>
        <v>2041</v>
      </c>
      <c r="AQ4" s="111">
        <f t="shared" si="0"/>
        <v>2042</v>
      </c>
      <c r="AR4" s="111">
        <f t="shared" si="0"/>
        <v>2043</v>
      </c>
      <c r="AS4" s="111">
        <f t="shared" si="0"/>
        <v>2044</v>
      </c>
      <c r="AT4" s="111">
        <f t="shared" si="0"/>
        <v>2045</v>
      </c>
      <c r="AU4" s="111">
        <f t="shared" si="0"/>
        <v>2046</v>
      </c>
      <c r="AV4" s="111">
        <f t="shared" si="0"/>
        <v>2047</v>
      </c>
      <c r="AW4" s="111">
        <f t="shared" si="0"/>
        <v>2048</v>
      </c>
      <c r="AX4" s="111">
        <f t="shared" si="0"/>
        <v>2049</v>
      </c>
      <c r="AY4" s="111">
        <f t="shared" si="0"/>
        <v>2050</v>
      </c>
      <c r="AZ4" s="111">
        <f t="shared" si="0"/>
        <v>2051</v>
      </c>
      <c r="BA4" s="111">
        <f t="shared" si="0"/>
        <v>2052</v>
      </c>
      <c r="BB4" s="111">
        <f t="shared" si="0"/>
        <v>2053</v>
      </c>
      <c r="BC4" s="111">
        <f t="shared" si="0"/>
        <v>2054</v>
      </c>
      <c r="BD4" s="111">
        <f t="shared" si="0"/>
        <v>2055</v>
      </c>
      <c r="BE4" s="111">
        <f t="shared" si="0"/>
        <v>2056</v>
      </c>
      <c r="BF4" s="111">
        <f t="shared" si="0"/>
        <v>2057</v>
      </c>
      <c r="BG4" s="111">
        <f t="shared" si="0"/>
        <v>2058</v>
      </c>
      <c r="BH4" s="111">
        <f t="shared" si="0"/>
        <v>2059</v>
      </c>
      <c r="BI4" s="111">
        <f t="shared" si="0"/>
        <v>2060</v>
      </c>
      <c r="BJ4" s="111">
        <f t="shared" si="0"/>
        <v>2061</v>
      </c>
      <c r="BK4" s="111">
        <f t="shared" si="0"/>
        <v>2062</v>
      </c>
      <c r="BL4" s="111">
        <f t="shared" si="0"/>
        <v>2063</v>
      </c>
      <c r="BM4" s="111">
        <f t="shared" si="0"/>
        <v>2064</v>
      </c>
      <c r="BN4" s="111">
        <f t="shared" si="0"/>
        <v>2065</v>
      </c>
      <c r="BO4" s="111">
        <f t="shared" si="0"/>
        <v>2066</v>
      </c>
      <c r="BP4" s="111">
        <f t="shared" si="0"/>
        <v>2067</v>
      </c>
      <c r="BQ4" s="111">
        <f t="shared" si="0"/>
        <v>2068</v>
      </c>
      <c r="BR4" s="111">
        <f t="shared" si="0"/>
        <v>2069</v>
      </c>
      <c r="BS4" s="111">
        <f t="shared" si="0"/>
        <v>2070</v>
      </c>
      <c r="BT4" s="111">
        <f t="shared" si="0"/>
        <v>2071</v>
      </c>
      <c r="BU4" s="111">
        <f t="shared" si="0"/>
        <v>2072</v>
      </c>
      <c r="BV4" s="111">
        <f aca="true" t="shared" si="1" ref="BV4:EG4">BU4+1</f>
        <v>2073</v>
      </c>
      <c r="BW4" s="111">
        <f t="shared" si="1"/>
        <v>2074</v>
      </c>
      <c r="BX4" s="111">
        <f t="shared" si="1"/>
        <v>2075</v>
      </c>
      <c r="BY4" s="111">
        <f t="shared" si="1"/>
        <v>2076</v>
      </c>
      <c r="BZ4" s="111">
        <f t="shared" si="1"/>
        <v>2077</v>
      </c>
      <c r="CA4" s="111">
        <f t="shared" si="1"/>
        <v>2078</v>
      </c>
      <c r="CB4" s="111">
        <f t="shared" si="1"/>
        <v>2079</v>
      </c>
      <c r="CC4" s="111">
        <f t="shared" si="1"/>
        <v>2080</v>
      </c>
      <c r="CD4" s="111">
        <f t="shared" si="1"/>
        <v>2081</v>
      </c>
      <c r="CE4" s="111">
        <f t="shared" si="1"/>
        <v>2082</v>
      </c>
      <c r="CF4" s="111">
        <f t="shared" si="1"/>
        <v>2083</v>
      </c>
      <c r="CG4" s="111">
        <f t="shared" si="1"/>
        <v>2084</v>
      </c>
      <c r="CH4" s="111">
        <f t="shared" si="1"/>
        <v>2085</v>
      </c>
      <c r="CI4" s="111">
        <f t="shared" si="1"/>
        <v>2086</v>
      </c>
      <c r="CJ4" s="111">
        <f t="shared" si="1"/>
        <v>2087</v>
      </c>
      <c r="CK4" s="111">
        <f t="shared" si="1"/>
        <v>2088</v>
      </c>
      <c r="CL4" s="111">
        <f t="shared" si="1"/>
        <v>2089</v>
      </c>
      <c r="CM4" s="111">
        <f t="shared" si="1"/>
        <v>2090</v>
      </c>
      <c r="CN4" s="111">
        <f t="shared" si="1"/>
        <v>2091</v>
      </c>
      <c r="CO4" s="111">
        <f t="shared" si="1"/>
        <v>2092</v>
      </c>
      <c r="CP4" s="111">
        <f t="shared" si="1"/>
        <v>2093</v>
      </c>
      <c r="CQ4" s="111">
        <f t="shared" si="1"/>
        <v>2094</v>
      </c>
      <c r="CR4" s="111">
        <f t="shared" si="1"/>
        <v>2095</v>
      </c>
      <c r="CS4" s="111">
        <f t="shared" si="1"/>
        <v>2096</v>
      </c>
      <c r="CT4" s="111">
        <f t="shared" si="1"/>
        <v>2097</v>
      </c>
      <c r="CU4" s="111">
        <f t="shared" si="1"/>
        <v>2098</v>
      </c>
      <c r="CV4" s="111">
        <f t="shared" si="1"/>
        <v>2099</v>
      </c>
      <c r="CW4" s="111">
        <f t="shared" si="1"/>
        <v>2100</v>
      </c>
      <c r="CX4" s="111">
        <f t="shared" si="1"/>
        <v>2101</v>
      </c>
      <c r="CY4" s="111">
        <f t="shared" si="1"/>
        <v>2102</v>
      </c>
      <c r="CZ4" s="111">
        <f t="shared" si="1"/>
        <v>2103</v>
      </c>
      <c r="DA4" s="111">
        <f t="shared" si="1"/>
        <v>2104</v>
      </c>
      <c r="DB4" s="111">
        <f t="shared" si="1"/>
        <v>2105</v>
      </c>
      <c r="DC4" s="111">
        <f t="shared" si="1"/>
        <v>2106</v>
      </c>
      <c r="DD4" s="111">
        <f t="shared" si="1"/>
        <v>2107</v>
      </c>
      <c r="DE4" s="111">
        <f t="shared" si="1"/>
        <v>2108</v>
      </c>
      <c r="DF4" s="111">
        <f t="shared" si="1"/>
        <v>2109</v>
      </c>
      <c r="DG4" s="111">
        <f t="shared" si="1"/>
        <v>2110</v>
      </c>
      <c r="DH4" s="111">
        <f t="shared" si="1"/>
        <v>2111</v>
      </c>
      <c r="DI4" s="111">
        <f t="shared" si="1"/>
        <v>2112</v>
      </c>
      <c r="DJ4" s="111">
        <f t="shared" si="1"/>
        <v>2113</v>
      </c>
      <c r="DK4" s="111">
        <f t="shared" si="1"/>
        <v>2114</v>
      </c>
      <c r="DL4" s="111">
        <f t="shared" si="1"/>
        <v>2115</v>
      </c>
      <c r="DM4" s="111">
        <f t="shared" si="1"/>
        <v>2116</v>
      </c>
      <c r="DN4" s="111">
        <f t="shared" si="1"/>
        <v>2117</v>
      </c>
      <c r="DO4" s="111">
        <f t="shared" si="1"/>
        <v>2118</v>
      </c>
      <c r="DP4" s="111">
        <f t="shared" si="1"/>
        <v>2119</v>
      </c>
      <c r="DQ4" s="111">
        <f t="shared" si="1"/>
        <v>2120</v>
      </c>
      <c r="DR4" s="111">
        <f t="shared" si="1"/>
        <v>2121</v>
      </c>
      <c r="DS4" s="111">
        <f t="shared" si="1"/>
        <v>2122</v>
      </c>
      <c r="DT4" s="111">
        <f t="shared" si="1"/>
        <v>2123</v>
      </c>
      <c r="DU4" s="111">
        <f t="shared" si="1"/>
        <v>2124</v>
      </c>
      <c r="DV4" s="111">
        <f t="shared" si="1"/>
        <v>2125</v>
      </c>
      <c r="DW4" s="111">
        <f t="shared" si="1"/>
        <v>2126</v>
      </c>
      <c r="DX4" s="111">
        <f t="shared" si="1"/>
        <v>2127</v>
      </c>
      <c r="DY4" s="111">
        <f t="shared" si="1"/>
        <v>2128</v>
      </c>
      <c r="DZ4" s="111">
        <f t="shared" si="1"/>
        <v>2129</v>
      </c>
      <c r="EA4" s="111">
        <f t="shared" si="1"/>
        <v>2130</v>
      </c>
      <c r="EB4" s="111">
        <f t="shared" si="1"/>
        <v>2131</v>
      </c>
      <c r="EC4" s="111">
        <f t="shared" si="1"/>
        <v>2132</v>
      </c>
      <c r="ED4" s="111">
        <f t="shared" si="1"/>
        <v>2133</v>
      </c>
      <c r="EE4" s="111">
        <f t="shared" si="1"/>
        <v>2134</v>
      </c>
      <c r="EF4" s="111">
        <f t="shared" si="1"/>
        <v>2135</v>
      </c>
      <c r="EG4" s="111">
        <f t="shared" si="1"/>
        <v>2136</v>
      </c>
      <c r="EH4" s="111">
        <f aca="true" t="shared" si="2" ref="EH4:FB4">EG4+1</f>
        <v>2137</v>
      </c>
      <c r="EI4" s="111">
        <f t="shared" si="2"/>
        <v>2138</v>
      </c>
      <c r="EJ4" s="111">
        <f t="shared" si="2"/>
        <v>2139</v>
      </c>
      <c r="EK4" s="111">
        <f t="shared" si="2"/>
        <v>2140</v>
      </c>
      <c r="EL4" s="111">
        <f t="shared" si="2"/>
        <v>2141</v>
      </c>
      <c r="EM4" s="111">
        <f t="shared" si="2"/>
        <v>2142</v>
      </c>
      <c r="EN4" s="111">
        <f t="shared" si="2"/>
        <v>2143</v>
      </c>
      <c r="EO4" s="111">
        <f t="shared" si="2"/>
        <v>2144</v>
      </c>
      <c r="EP4" s="111">
        <f t="shared" si="2"/>
        <v>2145</v>
      </c>
      <c r="EQ4" s="111">
        <f t="shared" si="2"/>
        <v>2146</v>
      </c>
      <c r="ER4" s="111">
        <f t="shared" si="2"/>
        <v>2147</v>
      </c>
      <c r="ES4" s="111">
        <f t="shared" si="2"/>
        <v>2148</v>
      </c>
      <c r="ET4" s="111">
        <f t="shared" si="2"/>
        <v>2149</v>
      </c>
      <c r="EU4" s="111">
        <f t="shared" si="2"/>
        <v>2150</v>
      </c>
      <c r="EV4" s="111">
        <f t="shared" si="2"/>
        <v>2151</v>
      </c>
      <c r="EW4" s="111">
        <f t="shared" si="2"/>
        <v>2152</v>
      </c>
      <c r="EX4" s="111">
        <f t="shared" si="2"/>
        <v>2153</v>
      </c>
      <c r="EY4" s="111">
        <f t="shared" si="2"/>
        <v>2154</v>
      </c>
      <c r="EZ4" s="111">
        <f t="shared" si="2"/>
        <v>2155</v>
      </c>
      <c r="FA4" s="111">
        <f t="shared" si="2"/>
        <v>2156</v>
      </c>
      <c r="FB4" s="111">
        <f t="shared" si="2"/>
        <v>2157</v>
      </c>
    </row>
    <row r="5" spans="1:158" ht="15">
      <c r="A5" s="121"/>
      <c r="B5" s="122" t="s">
        <v>0</v>
      </c>
      <c r="C5" s="121" t="s">
        <v>25</v>
      </c>
      <c r="D5" s="121" t="s">
        <v>25</v>
      </c>
      <c r="E5" s="114" t="s">
        <v>11</v>
      </c>
      <c r="G5" s="114" t="s">
        <v>40</v>
      </c>
      <c r="H5" s="114" t="s">
        <v>41</v>
      </c>
      <c r="I5" s="114" t="s">
        <v>42</v>
      </c>
      <c r="J5" s="114" t="s">
        <v>43</v>
      </c>
      <c r="K5" s="114" t="s">
        <v>44</v>
      </c>
      <c r="L5" s="114" t="s">
        <v>45</v>
      </c>
      <c r="M5" s="114" t="s">
        <v>46</v>
      </c>
      <c r="N5" s="114" t="s">
        <v>47</v>
      </c>
      <c r="O5" s="114" t="s">
        <v>48</v>
      </c>
      <c r="P5" s="114" t="s">
        <v>49</v>
      </c>
      <c r="Q5" s="114" t="s">
        <v>50</v>
      </c>
      <c r="R5" s="114" t="s">
        <v>51</v>
      </c>
      <c r="S5" s="114" t="s">
        <v>52</v>
      </c>
      <c r="T5" s="114" t="s">
        <v>53</v>
      </c>
      <c r="U5" s="114" t="s">
        <v>54</v>
      </c>
      <c r="V5" s="114" t="s">
        <v>55</v>
      </c>
      <c r="W5" s="114" t="s">
        <v>56</v>
      </c>
      <c r="X5" s="114" t="s">
        <v>57</v>
      </c>
      <c r="Y5" s="114" t="s">
        <v>58</v>
      </c>
      <c r="Z5" s="114" t="s">
        <v>59</v>
      </c>
      <c r="AA5" s="114" t="s">
        <v>60</v>
      </c>
      <c r="AB5" s="114" t="s">
        <v>61</v>
      </c>
      <c r="AC5" s="114" t="s">
        <v>62</v>
      </c>
      <c r="AD5" s="114" t="s">
        <v>63</v>
      </c>
      <c r="AE5" s="114" t="s">
        <v>64</v>
      </c>
      <c r="AF5" s="114" t="s">
        <v>65</v>
      </c>
      <c r="AG5" s="114" t="s">
        <v>66</v>
      </c>
      <c r="AH5" s="114" t="s">
        <v>67</v>
      </c>
      <c r="AI5" s="114" t="s">
        <v>68</v>
      </c>
      <c r="AJ5" s="114" t="s">
        <v>69</v>
      </c>
      <c r="AK5" s="114" t="s">
        <v>70</v>
      </c>
      <c r="AL5" s="114" t="s">
        <v>71</v>
      </c>
      <c r="AM5" s="114" t="s">
        <v>72</v>
      </c>
      <c r="AN5" s="114" t="s">
        <v>73</v>
      </c>
      <c r="AO5" s="114" t="s">
        <v>74</v>
      </c>
      <c r="AP5" s="114" t="s">
        <v>75</v>
      </c>
      <c r="AQ5" s="114" t="s">
        <v>76</v>
      </c>
      <c r="AR5" s="114" t="s">
        <v>77</v>
      </c>
      <c r="AS5" s="114" t="s">
        <v>78</v>
      </c>
      <c r="AT5" s="114" t="s">
        <v>79</v>
      </c>
      <c r="AU5" s="114" t="s">
        <v>80</v>
      </c>
      <c r="AV5" s="114" t="s">
        <v>81</v>
      </c>
      <c r="AW5" s="114" t="s">
        <v>82</v>
      </c>
      <c r="AX5" s="114" t="s">
        <v>83</v>
      </c>
      <c r="AY5" s="114" t="s">
        <v>84</v>
      </c>
      <c r="AZ5" s="114" t="s">
        <v>85</v>
      </c>
      <c r="BA5" s="114" t="s">
        <v>86</v>
      </c>
      <c r="BB5" s="114" t="s">
        <v>87</v>
      </c>
      <c r="BC5" s="114" t="s">
        <v>88</v>
      </c>
      <c r="BD5" s="114" t="s">
        <v>89</v>
      </c>
      <c r="BE5" s="114" t="s">
        <v>90</v>
      </c>
      <c r="BF5" s="114" t="s">
        <v>91</v>
      </c>
      <c r="BG5" s="114" t="s">
        <v>92</v>
      </c>
      <c r="BH5" s="114" t="s">
        <v>93</v>
      </c>
      <c r="BI5" s="114" t="s">
        <v>94</v>
      </c>
      <c r="BJ5" s="114" t="s">
        <v>95</v>
      </c>
      <c r="BK5" s="114" t="s">
        <v>96</v>
      </c>
      <c r="BL5" s="114" t="s">
        <v>97</v>
      </c>
      <c r="BM5" s="114" t="s">
        <v>98</v>
      </c>
      <c r="BN5" s="114" t="s">
        <v>99</v>
      </c>
      <c r="BO5" s="114" t="s">
        <v>100</v>
      </c>
      <c r="BP5" s="114" t="s">
        <v>101</v>
      </c>
      <c r="BQ5" s="114" t="s">
        <v>102</v>
      </c>
      <c r="BR5" s="114" t="s">
        <v>103</v>
      </c>
      <c r="BS5" s="114" t="s">
        <v>104</v>
      </c>
      <c r="BT5" s="114" t="s">
        <v>105</v>
      </c>
      <c r="BU5" s="114" t="s">
        <v>106</v>
      </c>
      <c r="BV5" s="114" t="s">
        <v>107</v>
      </c>
      <c r="BW5" s="114" t="s">
        <v>108</v>
      </c>
      <c r="BX5" s="114" t="s">
        <v>109</v>
      </c>
      <c r="BY5" s="114" t="s">
        <v>110</v>
      </c>
      <c r="BZ5" s="114" t="s">
        <v>111</v>
      </c>
      <c r="CA5" s="114" t="s">
        <v>112</v>
      </c>
      <c r="CB5" s="114" t="s">
        <v>113</v>
      </c>
      <c r="CC5" s="114" t="s">
        <v>114</v>
      </c>
      <c r="CD5" s="114" t="s">
        <v>115</v>
      </c>
      <c r="CE5" s="114" t="s">
        <v>116</v>
      </c>
      <c r="CF5" s="114" t="s">
        <v>117</v>
      </c>
      <c r="CG5" s="114" t="s">
        <v>118</v>
      </c>
      <c r="CH5" s="114" t="s">
        <v>119</v>
      </c>
      <c r="CI5" s="114" t="s">
        <v>120</v>
      </c>
      <c r="CJ5" s="114" t="s">
        <v>121</v>
      </c>
      <c r="CK5" s="114" t="s">
        <v>122</v>
      </c>
      <c r="CL5" s="114" t="s">
        <v>123</v>
      </c>
      <c r="CM5" s="114" t="s">
        <v>124</v>
      </c>
      <c r="CN5" s="114" t="s">
        <v>125</v>
      </c>
      <c r="CO5" s="114" t="s">
        <v>126</v>
      </c>
      <c r="CP5" s="114" t="s">
        <v>127</v>
      </c>
      <c r="CQ5" s="114" t="s">
        <v>128</v>
      </c>
      <c r="CR5" s="114" t="s">
        <v>129</v>
      </c>
      <c r="CS5" s="114" t="s">
        <v>130</v>
      </c>
      <c r="CT5" s="114" t="s">
        <v>131</v>
      </c>
      <c r="CU5" s="114" t="s">
        <v>132</v>
      </c>
      <c r="CV5" s="114" t="s">
        <v>133</v>
      </c>
      <c r="CW5" s="114" t="s">
        <v>134</v>
      </c>
      <c r="CX5" s="114" t="s">
        <v>135</v>
      </c>
      <c r="CY5" s="114" t="s">
        <v>136</v>
      </c>
      <c r="CZ5" s="114" t="s">
        <v>137</v>
      </c>
      <c r="DA5" s="114" t="s">
        <v>138</v>
      </c>
      <c r="DB5" s="114" t="s">
        <v>139</v>
      </c>
      <c r="DC5" s="114" t="s">
        <v>140</v>
      </c>
      <c r="DD5" s="114" t="s">
        <v>141</v>
      </c>
      <c r="DE5" s="114" t="s">
        <v>142</v>
      </c>
      <c r="DF5" s="114" t="s">
        <v>143</v>
      </c>
      <c r="DG5" s="114" t="s">
        <v>144</v>
      </c>
      <c r="DH5" s="114" t="s">
        <v>145</v>
      </c>
      <c r="DI5" s="114" t="s">
        <v>146</v>
      </c>
      <c r="DJ5" s="114" t="s">
        <v>147</v>
      </c>
      <c r="DK5" s="114" t="s">
        <v>148</v>
      </c>
      <c r="DL5" s="114" t="s">
        <v>149</v>
      </c>
      <c r="DM5" s="114" t="s">
        <v>150</v>
      </c>
      <c r="DN5" s="114" t="s">
        <v>151</v>
      </c>
      <c r="DO5" s="114" t="s">
        <v>152</v>
      </c>
      <c r="DP5" s="114" t="s">
        <v>153</v>
      </c>
      <c r="DQ5" s="114" t="s">
        <v>154</v>
      </c>
      <c r="DR5" s="114" t="s">
        <v>155</v>
      </c>
      <c r="DS5" s="114" t="s">
        <v>156</v>
      </c>
      <c r="DT5" s="114" t="s">
        <v>157</v>
      </c>
      <c r="DU5" s="114" t="s">
        <v>158</v>
      </c>
      <c r="DV5" s="114" t="s">
        <v>159</v>
      </c>
      <c r="DW5" s="114" t="s">
        <v>160</v>
      </c>
      <c r="DX5" s="114" t="s">
        <v>161</v>
      </c>
      <c r="DY5" s="114" t="s">
        <v>162</v>
      </c>
      <c r="DZ5" s="114" t="s">
        <v>163</v>
      </c>
      <c r="EA5" s="114" t="s">
        <v>164</v>
      </c>
      <c r="EB5" s="114" t="s">
        <v>165</v>
      </c>
      <c r="EC5" s="114" t="s">
        <v>166</v>
      </c>
      <c r="ED5" s="114" t="s">
        <v>167</v>
      </c>
      <c r="EE5" s="114" t="s">
        <v>168</v>
      </c>
      <c r="EF5" s="114" t="s">
        <v>169</v>
      </c>
      <c r="EG5" s="114" t="s">
        <v>170</v>
      </c>
      <c r="EH5" s="114" t="s">
        <v>171</v>
      </c>
      <c r="EI5" s="114" t="s">
        <v>172</v>
      </c>
      <c r="EJ5" s="114" t="s">
        <v>173</v>
      </c>
      <c r="EK5" s="114" t="s">
        <v>174</v>
      </c>
      <c r="EL5" s="114" t="s">
        <v>175</v>
      </c>
      <c r="EM5" s="114" t="s">
        <v>176</v>
      </c>
      <c r="EN5" s="114" t="s">
        <v>177</v>
      </c>
      <c r="EO5" s="114" t="s">
        <v>178</v>
      </c>
      <c r="EP5" s="114" t="s">
        <v>179</v>
      </c>
      <c r="EQ5" s="114" t="s">
        <v>180</v>
      </c>
      <c r="ER5" s="114" t="s">
        <v>181</v>
      </c>
      <c r="ES5" s="114" t="s">
        <v>182</v>
      </c>
      <c r="ET5" s="114" t="s">
        <v>183</v>
      </c>
      <c r="EU5" s="114" t="s">
        <v>184</v>
      </c>
      <c r="EV5" s="114" t="s">
        <v>185</v>
      </c>
      <c r="EW5" s="114" t="s">
        <v>186</v>
      </c>
      <c r="EX5" s="114" t="s">
        <v>187</v>
      </c>
      <c r="EY5" s="114" t="s">
        <v>188</v>
      </c>
      <c r="EZ5" s="114" t="s">
        <v>189</v>
      </c>
      <c r="FA5" s="114" t="s">
        <v>190</v>
      </c>
      <c r="FB5" s="114" t="s">
        <v>191</v>
      </c>
    </row>
    <row r="6" spans="1:158" ht="15">
      <c r="A6" s="118">
        <f>'Page 4'!A12</f>
        <v>1</v>
      </c>
      <c r="B6" s="118" t="str">
        <f>'Page 4'!B12</f>
        <v>ALLETE</v>
      </c>
      <c r="C6" s="119">
        <f>'Page 4'!C12</f>
        <v>1.68</v>
      </c>
      <c r="D6" s="119">
        <f>'Page 4'!D12</f>
        <v>1.8</v>
      </c>
      <c r="E6" s="112">
        <f>(D6/C6)^(1/3)-1</f>
        <v>0.023264108093813185</v>
      </c>
      <c r="F6" s="112"/>
      <c r="G6" s="112">
        <f aca="true" t="shared" si="3" ref="G6:G20">IRR(H6:FB6,0.12)</f>
        <v>0.10138675473441469</v>
      </c>
      <c r="H6" s="113">
        <f>'Page 4'!F12</f>
        <v>-42.02</v>
      </c>
      <c r="I6" s="113">
        <f>C6</f>
        <v>1.68</v>
      </c>
      <c r="J6" s="113">
        <f aca="true" t="shared" si="4" ref="J6:K14">I6+($L6-$I6)/3</f>
        <v>1.72</v>
      </c>
      <c r="K6" s="113">
        <f t="shared" si="4"/>
        <v>1.76</v>
      </c>
      <c r="L6" s="113">
        <f>D6</f>
        <v>1.8</v>
      </c>
      <c r="M6" s="113">
        <f>L6*(1+$M$3)</f>
        <v>1.9188</v>
      </c>
      <c r="N6" s="113">
        <f aca="true" t="shared" si="5" ref="N6:BY6">M6*(1+$M$3)</f>
        <v>2.0454408</v>
      </c>
      <c r="O6" s="113">
        <f t="shared" si="5"/>
        <v>2.1804398928000004</v>
      </c>
      <c r="P6" s="113">
        <f t="shared" si="5"/>
        <v>2.3243489257248005</v>
      </c>
      <c r="Q6" s="113">
        <f t="shared" si="5"/>
        <v>2.4777559548226376</v>
      </c>
      <c r="R6" s="113">
        <f t="shared" si="5"/>
        <v>2.641287847840932</v>
      </c>
      <c r="S6" s="113">
        <f t="shared" si="5"/>
        <v>2.8156128457984333</v>
      </c>
      <c r="T6" s="113">
        <f t="shared" si="5"/>
        <v>3.00144329362113</v>
      </c>
      <c r="U6" s="113">
        <f t="shared" si="5"/>
        <v>3.199538551000125</v>
      </c>
      <c r="V6" s="113">
        <f t="shared" si="5"/>
        <v>3.4107080953661337</v>
      </c>
      <c r="W6" s="113">
        <f t="shared" si="5"/>
        <v>3.6358148296602986</v>
      </c>
      <c r="X6" s="113">
        <f t="shared" si="5"/>
        <v>3.8757786084178787</v>
      </c>
      <c r="Y6" s="113">
        <f t="shared" si="5"/>
        <v>4.131579996573459</v>
      </c>
      <c r="Z6" s="113">
        <f t="shared" si="5"/>
        <v>4.404264276347307</v>
      </c>
      <c r="AA6" s="113">
        <f t="shared" si="5"/>
        <v>4.694945718586229</v>
      </c>
      <c r="AB6" s="113">
        <f t="shared" si="5"/>
        <v>5.004812136012921</v>
      </c>
      <c r="AC6" s="113">
        <f t="shared" si="5"/>
        <v>5.335129736989774</v>
      </c>
      <c r="AD6" s="113">
        <f t="shared" si="5"/>
        <v>5.6872482996311</v>
      </c>
      <c r="AE6" s="113">
        <f t="shared" si="5"/>
        <v>6.062606687406753</v>
      </c>
      <c r="AF6" s="113">
        <f t="shared" si="5"/>
        <v>6.462738728775599</v>
      </c>
      <c r="AG6" s="113">
        <f t="shared" si="5"/>
        <v>6.8892794848747885</v>
      </c>
      <c r="AH6" s="113">
        <f t="shared" si="5"/>
        <v>7.343971930876525</v>
      </c>
      <c r="AI6" s="113">
        <f t="shared" si="5"/>
        <v>7.828674078314376</v>
      </c>
      <c r="AJ6" s="113">
        <f t="shared" si="5"/>
        <v>8.345366567483126</v>
      </c>
      <c r="AK6" s="113">
        <f t="shared" si="5"/>
        <v>8.896160760937013</v>
      </c>
      <c r="AL6" s="113">
        <f t="shared" si="5"/>
        <v>9.483307371158856</v>
      </c>
      <c r="AM6" s="113">
        <f t="shared" si="5"/>
        <v>10.109205657655341</v>
      </c>
      <c r="AN6" s="113">
        <f t="shared" si="5"/>
        <v>10.776413231060594</v>
      </c>
      <c r="AO6" s="113">
        <f t="shared" si="5"/>
        <v>11.487656504310594</v>
      </c>
      <c r="AP6" s="113">
        <f t="shared" si="5"/>
        <v>12.245841833595094</v>
      </c>
      <c r="AQ6" s="113">
        <f t="shared" si="5"/>
        <v>13.054067394612371</v>
      </c>
      <c r="AR6" s="113">
        <f t="shared" si="5"/>
        <v>13.915635842656789</v>
      </c>
      <c r="AS6" s="113">
        <f t="shared" si="5"/>
        <v>14.834067808272138</v>
      </c>
      <c r="AT6" s="113">
        <f t="shared" si="5"/>
        <v>15.8131162836181</v>
      </c>
      <c r="AU6" s="113">
        <f t="shared" si="5"/>
        <v>16.856781958336896</v>
      </c>
      <c r="AV6" s="113">
        <f t="shared" si="5"/>
        <v>17.96932956758713</v>
      </c>
      <c r="AW6" s="113">
        <f t="shared" si="5"/>
        <v>19.155305319047883</v>
      </c>
      <c r="AX6" s="113">
        <f t="shared" si="5"/>
        <v>20.419555470105045</v>
      </c>
      <c r="AY6" s="113">
        <f t="shared" si="5"/>
        <v>21.76724613113198</v>
      </c>
      <c r="AZ6" s="113">
        <f t="shared" si="5"/>
        <v>23.203884375786693</v>
      </c>
      <c r="BA6" s="113">
        <f t="shared" si="5"/>
        <v>24.735340744588616</v>
      </c>
      <c r="BB6" s="113">
        <f t="shared" si="5"/>
        <v>26.367873233731466</v>
      </c>
      <c r="BC6" s="113">
        <f t="shared" si="5"/>
        <v>28.108152867157745</v>
      </c>
      <c r="BD6" s="113">
        <f t="shared" si="5"/>
        <v>29.963290956390157</v>
      </c>
      <c r="BE6" s="113">
        <f t="shared" si="5"/>
        <v>31.940868159511908</v>
      </c>
      <c r="BF6" s="113">
        <f t="shared" si="5"/>
        <v>34.048965458039696</v>
      </c>
      <c r="BG6" s="113">
        <f t="shared" si="5"/>
        <v>36.29619717827032</v>
      </c>
      <c r="BH6" s="113">
        <f t="shared" si="5"/>
        <v>38.69174619203616</v>
      </c>
      <c r="BI6" s="113">
        <f t="shared" si="5"/>
        <v>41.24540144071055</v>
      </c>
      <c r="BJ6" s="113">
        <f t="shared" si="5"/>
        <v>43.96759793579745</v>
      </c>
      <c r="BK6" s="113">
        <f t="shared" si="5"/>
        <v>46.869459399560085</v>
      </c>
      <c r="BL6" s="113">
        <f t="shared" si="5"/>
        <v>49.96284371993105</v>
      </c>
      <c r="BM6" s="113">
        <f t="shared" si="5"/>
        <v>53.260391405446505</v>
      </c>
      <c r="BN6" s="113">
        <f t="shared" si="5"/>
        <v>56.775577238205976</v>
      </c>
      <c r="BO6" s="113">
        <f t="shared" si="5"/>
        <v>60.52276533592757</v>
      </c>
      <c r="BP6" s="113">
        <f t="shared" si="5"/>
        <v>64.5172678480988</v>
      </c>
      <c r="BQ6" s="113">
        <f t="shared" si="5"/>
        <v>68.77540752607332</v>
      </c>
      <c r="BR6" s="113">
        <f t="shared" si="5"/>
        <v>73.31458442279417</v>
      </c>
      <c r="BS6" s="113">
        <f t="shared" si="5"/>
        <v>78.1533469946986</v>
      </c>
      <c r="BT6" s="113">
        <f t="shared" si="5"/>
        <v>83.3114678963487</v>
      </c>
      <c r="BU6" s="113">
        <f t="shared" si="5"/>
        <v>88.81002477750772</v>
      </c>
      <c r="BV6" s="113">
        <f t="shared" si="5"/>
        <v>94.67148641282324</v>
      </c>
      <c r="BW6" s="113">
        <f t="shared" si="5"/>
        <v>100.91980451606958</v>
      </c>
      <c r="BX6" s="113">
        <f t="shared" si="5"/>
        <v>107.58051161413017</v>
      </c>
      <c r="BY6" s="113">
        <f t="shared" si="5"/>
        <v>114.68082538066277</v>
      </c>
      <c r="BZ6" s="113">
        <f aca="true" t="shared" si="6" ref="BZ6:DE6">BY6*(1+$M$3)</f>
        <v>122.24975985578652</v>
      </c>
      <c r="CA6" s="113">
        <f t="shared" si="6"/>
        <v>130.31824400626843</v>
      </c>
      <c r="CB6" s="113">
        <f t="shared" si="6"/>
        <v>138.91924811068216</v>
      </c>
      <c r="CC6" s="113">
        <f t="shared" si="6"/>
        <v>148.0879184859872</v>
      </c>
      <c r="CD6" s="113">
        <f t="shared" si="6"/>
        <v>157.86172110606236</v>
      </c>
      <c r="CE6" s="113">
        <f t="shared" si="6"/>
        <v>168.28059469906248</v>
      </c>
      <c r="CF6" s="113">
        <f t="shared" si="6"/>
        <v>179.3871139492006</v>
      </c>
      <c r="CG6" s="113">
        <f t="shared" si="6"/>
        <v>191.22666346984784</v>
      </c>
      <c r="CH6" s="113">
        <f t="shared" si="6"/>
        <v>203.8476232588578</v>
      </c>
      <c r="CI6" s="113">
        <f t="shared" si="6"/>
        <v>217.3015663939424</v>
      </c>
      <c r="CJ6" s="113">
        <f t="shared" si="6"/>
        <v>231.64346977594263</v>
      </c>
      <c r="CK6" s="113">
        <f t="shared" si="6"/>
        <v>246.93193878115486</v>
      </c>
      <c r="CL6" s="113">
        <f t="shared" si="6"/>
        <v>263.22944674071107</v>
      </c>
      <c r="CM6" s="113">
        <f t="shared" si="6"/>
        <v>280.602590225598</v>
      </c>
      <c r="CN6" s="113">
        <f t="shared" si="6"/>
        <v>299.12236118048753</v>
      </c>
      <c r="CO6" s="113">
        <f t="shared" si="6"/>
        <v>318.8644370183997</v>
      </c>
      <c r="CP6" s="113">
        <f t="shared" si="6"/>
        <v>339.90948986161413</v>
      </c>
      <c r="CQ6" s="113">
        <f t="shared" si="6"/>
        <v>362.3435161924807</v>
      </c>
      <c r="CR6" s="113">
        <f t="shared" si="6"/>
        <v>386.25818826118444</v>
      </c>
      <c r="CS6" s="113">
        <f t="shared" si="6"/>
        <v>411.7512286864226</v>
      </c>
      <c r="CT6" s="113">
        <f t="shared" si="6"/>
        <v>438.9268097797265</v>
      </c>
      <c r="CU6" s="113">
        <f t="shared" si="6"/>
        <v>467.8959792251885</v>
      </c>
      <c r="CV6" s="113">
        <f t="shared" si="6"/>
        <v>498.777113854051</v>
      </c>
      <c r="CW6" s="113">
        <f t="shared" si="6"/>
        <v>531.6964033684184</v>
      </c>
      <c r="CX6" s="113">
        <f t="shared" si="6"/>
        <v>566.7883659907341</v>
      </c>
      <c r="CY6" s="113">
        <f t="shared" si="6"/>
        <v>604.1963981461225</v>
      </c>
      <c r="CZ6" s="113">
        <f t="shared" si="6"/>
        <v>644.0733604237666</v>
      </c>
      <c r="DA6" s="113">
        <f t="shared" si="6"/>
        <v>686.5822022117353</v>
      </c>
      <c r="DB6" s="113">
        <f t="shared" si="6"/>
        <v>731.8966275577098</v>
      </c>
      <c r="DC6" s="113">
        <f t="shared" si="6"/>
        <v>780.2018049765187</v>
      </c>
      <c r="DD6" s="113">
        <f t="shared" si="6"/>
        <v>831.695124104969</v>
      </c>
      <c r="DE6" s="113">
        <f t="shared" si="6"/>
        <v>886.5870022958969</v>
      </c>
      <c r="DF6" s="113">
        <f aca="true" t="shared" si="7" ref="DF6:EK6">DE6*(1+$M$3)</f>
        <v>945.1017444474262</v>
      </c>
      <c r="DG6" s="113">
        <f t="shared" si="7"/>
        <v>1007.4784595809564</v>
      </c>
      <c r="DH6" s="113">
        <f t="shared" si="7"/>
        <v>1073.9720379132996</v>
      </c>
      <c r="DI6" s="113">
        <f t="shared" si="7"/>
        <v>1144.8541924155775</v>
      </c>
      <c r="DJ6" s="113">
        <f t="shared" si="7"/>
        <v>1220.4145691150056</v>
      </c>
      <c r="DK6" s="113">
        <f t="shared" si="7"/>
        <v>1300.961930676596</v>
      </c>
      <c r="DL6" s="113">
        <f t="shared" si="7"/>
        <v>1386.8254181012514</v>
      </c>
      <c r="DM6" s="113">
        <f t="shared" si="7"/>
        <v>1478.3558956959341</v>
      </c>
      <c r="DN6" s="113">
        <f t="shared" si="7"/>
        <v>1575.9273848118657</v>
      </c>
      <c r="DO6" s="113">
        <f t="shared" si="7"/>
        <v>1679.9385922094489</v>
      </c>
      <c r="DP6" s="113">
        <f t="shared" si="7"/>
        <v>1790.8145392952727</v>
      </c>
      <c r="DQ6" s="113">
        <f t="shared" si="7"/>
        <v>1909.0082988887607</v>
      </c>
      <c r="DR6" s="113">
        <f t="shared" si="7"/>
        <v>2035.002846615419</v>
      </c>
      <c r="DS6" s="113">
        <f t="shared" si="7"/>
        <v>2169.313034492037</v>
      </c>
      <c r="DT6" s="113">
        <f t="shared" si="7"/>
        <v>2312.4876947685116</v>
      </c>
      <c r="DU6" s="113">
        <f t="shared" si="7"/>
        <v>2465.1118826232337</v>
      </c>
      <c r="DV6" s="113">
        <f t="shared" si="7"/>
        <v>2627.809266876367</v>
      </c>
      <c r="DW6" s="113">
        <f t="shared" si="7"/>
        <v>2801.244678490207</v>
      </c>
      <c r="DX6" s="113">
        <f t="shared" si="7"/>
        <v>2986.126827270561</v>
      </c>
      <c r="DY6" s="113">
        <f t="shared" si="7"/>
        <v>3183.2111978704183</v>
      </c>
      <c r="DZ6" s="113">
        <f t="shared" si="7"/>
        <v>3393.303136929866</v>
      </c>
      <c r="EA6" s="113">
        <f t="shared" si="7"/>
        <v>3617.2611439672373</v>
      </c>
      <c r="EB6" s="113">
        <f t="shared" si="7"/>
        <v>3856.000379469075</v>
      </c>
      <c r="EC6" s="113">
        <f t="shared" si="7"/>
        <v>4110.496404514034</v>
      </c>
      <c r="ED6" s="113">
        <f t="shared" si="7"/>
        <v>4381.78916721196</v>
      </c>
      <c r="EE6" s="113">
        <f t="shared" si="7"/>
        <v>4670.98725224795</v>
      </c>
      <c r="EF6" s="113">
        <f t="shared" si="7"/>
        <v>4979.272410896315</v>
      </c>
      <c r="EG6" s="113">
        <f t="shared" si="7"/>
        <v>5307.904390015472</v>
      </c>
      <c r="EH6" s="113">
        <f t="shared" si="7"/>
        <v>5658.226079756493</v>
      </c>
      <c r="EI6" s="113">
        <f t="shared" si="7"/>
        <v>6031.669001020422</v>
      </c>
      <c r="EJ6" s="113">
        <f t="shared" si="7"/>
        <v>6429.7591550877705</v>
      </c>
      <c r="EK6" s="113">
        <f t="shared" si="7"/>
        <v>6854.123259323564</v>
      </c>
      <c r="EL6" s="113">
        <f aca="true" t="shared" si="8" ref="EL6:FB6">EK6*(1+$M$3)</f>
        <v>7306.495394438919</v>
      </c>
      <c r="EM6" s="113">
        <f t="shared" si="8"/>
        <v>7788.724090471888</v>
      </c>
      <c r="EN6" s="113">
        <f t="shared" si="8"/>
        <v>8302.779880443033</v>
      </c>
      <c r="EO6" s="113">
        <f t="shared" si="8"/>
        <v>8850.763352552274</v>
      </c>
      <c r="EP6" s="113">
        <f t="shared" si="8"/>
        <v>9434.913733820726</v>
      </c>
      <c r="EQ6" s="113">
        <f t="shared" si="8"/>
        <v>10057.618040252893</v>
      </c>
      <c r="ER6" s="113">
        <f t="shared" si="8"/>
        <v>10721.420830909585</v>
      </c>
      <c r="ES6" s="113">
        <f t="shared" si="8"/>
        <v>11429.034605749617</v>
      </c>
      <c r="ET6" s="113">
        <f t="shared" si="8"/>
        <v>12183.350889729092</v>
      </c>
      <c r="EU6" s="113">
        <f t="shared" si="8"/>
        <v>12987.452048451212</v>
      </c>
      <c r="EV6" s="113">
        <f t="shared" si="8"/>
        <v>13844.623883648994</v>
      </c>
      <c r="EW6" s="113">
        <f t="shared" si="8"/>
        <v>14758.369059969828</v>
      </c>
      <c r="EX6" s="113">
        <f t="shared" si="8"/>
        <v>15732.421417927837</v>
      </c>
      <c r="EY6" s="113">
        <f t="shared" si="8"/>
        <v>16770.761231511075</v>
      </c>
      <c r="EZ6" s="113">
        <f t="shared" si="8"/>
        <v>17877.631472790807</v>
      </c>
      <c r="FA6" s="113">
        <f t="shared" si="8"/>
        <v>19057.555149995</v>
      </c>
      <c r="FB6" s="113">
        <f t="shared" si="8"/>
        <v>20315.353789894674</v>
      </c>
    </row>
    <row r="7" spans="1:158" ht="15">
      <c r="A7" s="118">
        <f>'Page 4'!A13</f>
        <v>2</v>
      </c>
      <c r="B7" s="118" t="str">
        <f>'Page 4'!B13</f>
        <v>Alliant Energy Co.</v>
      </c>
      <c r="C7" s="119">
        <f>'Page 4'!C13</f>
        <v>1.4</v>
      </c>
      <c r="D7" s="119">
        <f>'Page 4'!D13</f>
        <v>1.7</v>
      </c>
      <c r="E7" s="112">
        <f aca="true" t="shared" si="9" ref="E7:E14">(D7/C7)^(1/3)-1</f>
        <v>0.06685884434218181</v>
      </c>
      <c r="F7" s="112"/>
      <c r="G7" s="112">
        <f t="shared" si="3"/>
        <v>0.10037690197008581</v>
      </c>
      <c r="H7" s="113">
        <f>'Page 4'!F13</f>
        <v>-40.47833333333333</v>
      </c>
      <c r="I7" s="113">
        <f aca="true" t="shared" si="10" ref="I7:I14">C7</f>
        <v>1.4</v>
      </c>
      <c r="J7" s="113">
        <f t="shared" si="4"/>
        <v>1.5</v>
      </c>
      <c r="K7" s="113">
        <f t="shared" si="4"/>
        <v>1.6</v>
      </c>
      <c r="L7" s="113">
        <f aca="true" t="shared" si="11" ref="L7:L14">D7</f>
        <v>1.7</v>
      </c>
      <c r="M7" s="113">
        <f aca="true" t="shared" si="12" ref="M7:BX7">L7*(1+$M$3)</f>
        <v>1.8122</v>
      </c>
      <c r="N7" s="113">
        <f t="shared" si="12"/>
        <v>1.9318052000000001</v>
      </c>
      <c r="O7" s="113">
        <f t="shared" si="12"/>
        <v>2.0593043432000004</v>
      </c>
      <c r="P7" s="113">
        <f t="shared" si="12"/>
        <v>2.1952184298512005</v>
      </c>
      <c r="Q7" s="113">
        <f t="shared" si="12"/>
        <v>2.34010284622138</v>
      </c>
      <c r="R7" s="113">
        <f t="shared" si="12"/>
        <v>2.494549634071991</v>
      </c>
      <c r="S7" s="113">
        <f t="shared" si="12"/>
        <v>2.659189909920743</v>
      </c>
      <c r="T7" s="113">
        <f t="shared" si="12"/>
        <v>2.834696443975512</v>
      </c>
      <c r="U7" s="113">
        <f t="shared" si="12"/>
        <v>3.021786409277896</v>
      </c>
      <c r="V7" s="113">
        <f t="shared" si="12"/>
        <v>3.2212243122902375</v>
      </c>
      <c r="W7" s="113">
        <f t="shared" si="12"/>
        <v>3.4338251169013936</v>
      </c>
      <c r="X7" s="113">
        <f t="shared" si="12"/>
        <v>3.6604575746168857</v>
      </c>
      <c r="Y7" s="113">
        <f t="shared" si="12"/>
        <v>3.9020477745416002</v>
      </c>
      <c r="Z7" s="113">
        <f t="shared" si="12"/>
        <v>4.159582927661346</v>
      </c>
      <c r="AA7" s="113">
        <f t="shared" si="12"/>
        <v>4.434115400886995</v>
      </c>
      <c r="AB7" s="113">
        <f t="shared" si="12"/>
        <v>4.726767017345537</v>
      </c>
      <c r="AC7" s="113">
        <f t="shared" si="12"/>
        <v>5.038733640490343</v>
      </c>
      <c r="AD7" s="113">
        <f t="shared" si="12"/>
        <v>5.371290060762706</v>
      </c>
      <c r="AE7" s="113">
        <f t="shared" si="12"/>
        <v>5.725795204773045</v>
      </c>
      <c r="AF7" s="113">
        <f t="shared" si="12"/>
        <v>6.103697688288067</v>
      </c>
      <c r="AG7" s="113">
        <f t="shared" si="12"/>
        <v>6.506541735715079</v>
      </c>
      <c r="AH7" s="113">
        <f t="shared" si="12"/>
        <v>6.935973490272275</v>
      </c>
      <c r="AI7" s="113">
        <f t="shared" si="12"/>
        <v>7.393747740630245</v>
      </c>
      <c r="AJ7" s="113">
        <f t="shared" si="12"/>
        <v>7.8817350915118425</v>
      </c>
      <c r="AK7" s="113">
        <f t="shared" si="12"/>
        <v>8.401929607551624</v>
      </c>
      <c r="AL7" s="113">
        <f t="shared" si="12"/>
        <v>8.956456961650032</v>
      </c>
      <c r="AM7" s="113">
        <f t="shared" si="12"/>
        <v>9.547583121118935</v>
      </c>
      <c r="AN7" s="113">
        <f t="shared" si="12"/>
        <v>10.177723607112785</v>
      </c>
      <c r="AO7" s="113">
        <f t="shared" si="12"/>
        <v>10.84945336518223</v>
      </c>
      <c r="AP7" s="113">
        <f t="shared" si="12"/>
        <v>11.565517287284258</v>
      </c>
      <c r="AQ7" s="113">
        <f t="shared" si="12"/>
        <v>12.32884142824502</v>
      </c>
      <c r="AR7" s="113">
        <f t="shared" si="12"/>
        <v>13.142544962509193</v>
      </c>
      <c r="AS7" s="113">
        <f t="shared" si="12"/>
        <v>14.009952930034801</v>
      </c>
      <c r="AT7" s="113">
        <f t="shared" si="12"/>
        <v>14.9346098234171</v>
      </c>
      <c r="AU7" s="113">
        <f t="shared" si="12"/>
        <v>15.92029407176263</v>
      </c>
      <c r="AV7" s="113">
        <f t="shared" si="12"/>
        <v>16.971033480498964</v>
      </c>
      <c r="AW7" s="113">
        <f t="shared" si="12"/>
        <v>18.091121690211896</v>
      </c>
      <c r="AX7" s="113">
        <f t="shared" si="12"/>
        <v>19.285135721765883</v>
      </c>
      <c r="AY7" s="113">
        <f t="shared" si="12"/>
        <v>20.55795467940243</v>
      </c>
      <c r="AZ7" s="113">
        <f t="shared" si="12"/>
        <v>21.914779688242994</v>
      </c>
      <c r="BA7" s="113">
        <f t="shared" si="12"/>
        <v>23.361155147667034</v>
      </c>
      <c r="BB7" s="113">
        <f t="shared" si="12"/>
        <v>24.90299138741306</v>
      </c>
      <c r="BC7" s="113">
        <f t="shared" si="12"/>
        <v>26.546588818982322</v>
      </c>
      <c r="BD7" s="113">
        <f t="shared" si="12"/>
        <v>28.298663681035155</v>
      </c>
      <c r="BE7" s="113">
        <f t="shared" si="12"/>
        <v>30.166375483983476</v>
      </c>
      <c r="BF7" s="113">
        <f t="shared" si="12"/>
        <v>32.15735626592639</v>
      </c>
      <c r="BG7" s="113">
        <f t="shared" si="12"/>
        <v>34.27974177947753</v>
      </c>
      <c r="BH7" s="113">
        <f t="shared" si="12"/>
        <v>36.542204736923054</v>
      </c>
      <c r="BI7" s="113">
        <f t="shared" si="12"/>
        <v>38.95399024955998</v>
      </c>
      <c r="BJ7" s="113">
        <f t="shared" si="12"/>
        <v>41.52495360603094</v>
      </c>
      <c r="BK7" s="113">
        <f t="shared" si="12"/>
        <v>44.265600544028985</v>
      </c>
      <c r="BL7" s="113">
        <f t="shared" si="12"/>
        <v>47.1871301799349</v>
      </c>
      <c r="BM7" s="113">
        <f t="shared" si="12"/>
        <v>50.3014807718106</v>
      </c>
      <c r="BN7" s="113">
        <f t="shared" si="12"/>
        <v>53.621378502750105</v>
      </c>
      <c r="BO7" s="113">
        <f t="shared" si="12"/>
        <v>57.16038948393162</v>
      </c>
      <c r="BP7" s="113">
        <f t="shared" si="12"/>
        <v>60.93297518987111</v>
      </c>
      <c r="BQ7" s="113">
        <f t="shared" si="12"/>
        <v>64.9545515524026</v>
      </c>
      <c r="BR7" s="113">
        <f t="shared" si="12"/>
        <v>69.24155195486118</v>
      </c>
      <c r="BS7" s="113">
        <f t="shared" si="12"/>
        <v>73.81149438388202</v>
      </c>
      <c r="BT7" s="113">
        <f t="shared" si="12"/>
        <v>78.68305301321824</v>
      </c>
      <c r="BU7" s="113">
        <f t="shared" si="12"/>
        <v>83.87613451209064</v>
      </c>
      <c r="BV7" s="113">
        <f t="shared" si="12"/>
        <v>89.41195938988864</v>
      </c>
      <c r="BW7" s="113">
        <f t="shared" si="12"/>
        <v>95.31314870962129</v>
      </c>
      <c r="BX7" s="113">
        <f t="shared" si="12"/>
        <v>101.60381652445629</v>
      </c>
      <c r="BY7" s="113">
        <f aca="true" t="shared" si="13" ref="BY7:EJ7">BX7*(1+$M$3)</f>
        <v>108.30966841507042</v>
      </c>
      <c r="BZ7" s="113">
        <f t="shared" si="13"/>
        <v>115.45810653046507</v>
      </c>
      <c r="CA7" s="113">
        <f t="shared" si="13"/>
        <v>123.07834156147578</v>
      </c>
      <c r="CB7" s="113">
        <f t="shared" si="13"/>
        <v>131.20151210453318</v>
      </c>
      <c r="CC7" s="113">
        <f t="shared" si="13"/>
        <v>139.86081190343236</v>
      </c>
      <c r="CD7" s="113">
        <f t="shared" si="13"/>
        <v>149.0916254890589</v>
      </c>
      <c r="CE7" s="113">
        <f t="shared" si="13"/>
        <v>158.93167277133682</v>
      </c>
      <c r="CF7" s="113">
        <f t="shared" si="13"/>
        <v>169.42116317424507</v>
      </c>
      <c r="CG7" s="113">
        <f t="shared" si="13"/>
        <v>180.60295994374525</v>
      </c>
      <c r="CH7" s="113">
        <f t="shared" si="13"/>
        <v>192.52275530003246</v>
      </c>
      <c r="CI7" s="113">
        <f t="shared" si="13"/>
        <v>205.2292571498346</v>
      </c>
      <c r="CJ7" s="113">
        <f t="shared" si="13"/>
        <v>218.77438812172372</v>
      </c>
      <c r="CK7" s="113">
        <f t="shared" si="13"/>
        <v>233.2134977377575</v>
      </c>
      <c r="CL7" s="113">
        <f t="shared" si="13"/>
        <v>248.6055885884495</v>
      </c>
      <c r="CM7" s="113">
        <f t="shared" si="13"/>
        <v>265.01355743528717</v>
      </c>
      <c r="CN7" s="113">
        <f t="shared" si="13"/>
        <v>282.50445222601616</v>
      </c>
      <c r="CO7" s="113">
        <f t="shared" si="13"/>
        <v>301.1497460729332</v>
      </c>
      <c r="CP7" s="113">
        <f t="shared" si="13"/>
        <v>321.02562931374683</v>
      </c>
      <c r="CQ7" s="113">
        <f t="shared" si="13"/>
        <v>342.21332084845415</v>
      </c>
      <c r="CR7" s="113">
        <f t="shared" si="13"/>
        <v>364.79940002445215</v>
      </c>
      <c r="CS7" s="113">
        <f t="shared" si="13"/>
        <v>388.876160426066</v>
      </c>
      <c r="CT7" s="113">
        <f t="shared" si="13"/>
        <v>414.54198701418636</v>
      </c>
      <c r="CU7" s="113">
        <f t="shared" si="13"/>
        <v>441.9017581571227</v>
      </c>
      <c r="CV7" s="113">
        <f t="shared" si="13"/>
        <v>471.0672741954928</v>
      </c>
      <c r="CW7" s="113">
        <f t="shared" si="13"/>
        <v>502.1577142923954</v>
      </c>
      <c r="CX7" s="113">
        <f t="shared" si="13"/>
        <v>535.3001234356935</v>
      </c>
      <c r="CY7" s="113">
        <f t="shared" si="13"/>
        <v>570.6299315824493</v>
      </c>
      <c r="CZ7" s="113">
        <f t="shared" si="13"/>
        <v>608.291507066891</v>
      </c>
      <c r="DA7" s="113">
        <f t="shared" si="13"/>
        <v>648.4387465333058</v>
      </c>
      <c r="DB7" s="113">
        <f t="shared" si="13"/>
        <v>691.235703804504</v>
      </c>
      <c r="DC7" s="113">
        <f t="shared" si="13"/>
        <v>736.8572602556013</v>
      </c>
      <c r="DD7" s="113">
        <f t="shared" si="13"/>
        <v>785.4898394324711</v>
      </c>
      <c r="DE7" s="113">
        <f t="shared" si="13"/>
        <v>837.3321688350142</v>
      </c>
      <c r="DF7" s="113">
        <f t="shared" si="13"/>
        <v>892.5960919781252</v>
      </c>
      <c r="DG7" s="113">
        <f t="shared" si="13"/>
        <v>951.5074340486815</v>
      </c>
      <c r="DH7" s="113">
        <f t="shared" si="13"/>
        <v>1014.3069246958945</v>
      </c>
      <c r="DI7" s="113">
        <f t="shared" si="13"/>
        <v>1081.2511817258237</v>
      </c>
      <c r="DJ7" s="113">
        <f t="shared" si="13"/>
        <v>1152.613759719728</v>
      </c>
      <c r="DK7" s="113">
        <f t="shared" si="13"/>
        <v>1228.6862678612301</v>
      </c>
      <c r="DL7" s="113">
        <f t="shared" si="13"/>
        <v>1309.7795615400714</v>
      </c>
      <c r="DM7" s="113">
        <f t="shared" si="13"/>
        <v>1396.2250126017161</v>
      </c>
      <c r="DN7" s="113">
        <f t="shared" si="13"/>
        <v>1488.3758634334295</v>
      </c>
      <c r="DO7" s="113">
        <f t="shared" si="13"/>
        <v>1586.6086704200359</v>
      </c>
      <c r="DP7" s="113">
        <f t="shared" si="13"/>
        <v>1691.3248426677583</v>
      </c>
      <c r="DQ7" s="113">
        <f t="shared" si="13"/>
        <v>1802.9522822838305</v>
      </c>
      <c r="DR7" s="113">
        <f t="shared" si="13"/>
        <v>1921.9471329145636</v>
      </c>
      <c r="DS7" s="113">
        <f t="shared" si="13"/>
        <v>2048.795643686925</v>
      </c>
      <c r="DT7" s="113">
        <f t="shared" si="13"/>
        <v>2184.016156170262</v>
      </c>
      <c r="DU7" s="113">
        <f t="shared" si="13"/>
        <v>2328.1612224774995</v>
      </c>
      <c r="DV7" s="113">
        <f t="shared" si="13"/>
        <v>2481.8198631610144</v>
      </c>
      <c r="DW7" s="113">
        <f t="shared" si="13"/>
        <v>2645.6199741296414</v>
      </c>
      <c r="DX7" s="113">
        <f t="shared" si="13"/>
        <v>2820.230892422198</v>
      </c>
      <c r="DY7" s="113">
        <f t="shared" si="13"/>
        <v>3006.366131322063</v>
      </c>
      <c r="DZ7" s="113">
        <f t="shared" si="13"/>
        <v>3204.7862959893196</v>
      </c>
      <c r="EA7" s="113">
        <f t="shared" si="13"/>
        <v>3416.302191524615</v>
      </c>
      <c r="EB7" s="113">
        <f t="shared" si="13"/>
        <v>3641.7781361652396</v>
      </c>
      <c r="EC7" s="113">
        <f t="shared" si="13"/>
        <v>3882.1354931521455</v>
      </c>
      <c r="ED7" s="113">
        <f t="shared" si="13"/>
        <v>4138.356435700187</v>
      </c>
      <c r="EE7" s="113">
        <f t="shared" si="13"/>
        <v>4411.487960456399</v>
      </c>
      <c r="EF7" s="113">
        <f t="shared" si="13"/>
        <v>4702.646165846522</v>
      </c>
      <c r="EG7" s="113">
        <f t="shared" si="13"/>
        <v>5013.020812792393</v>
      </c>
      <c r="EH7" s="113">
        <f t="shared" si="13"/>
        <v>5343.8801864366915</v>
      </c>
      <c r="EI7" s="113">
        <f t="shared" si="13"/>
        <v>5696.576278741513</v>
      </c>
      <c r="EJ7" s="113">
        <f t="shared" si="13"/>
        <v>6072.550313138454</v>
      </c>
      <c r="EK7" s="113">
        <f aca="true" t="shared" si="14" ref="EK7:FB7">EJ7*(1+$M$3)</f>
        <v>6473.3386338055925</v>
      </c>
      <c r="EL7" s="113">
        <f t="shared" si="14"/>
        <v>6900.578983636762</v>
      </c>
      <c r="EM7" s="113">
        <f t="shared" si="14"/>
        <v>7356.017196556789</v>
      </c>
      <c r="EN7" s="113">
        <f t="shared" si="14"/>
        <v>7841.514331529537</v>
      </c>
      <c r="EO7" s="113">
        <f t="shared" si="14"/>
        <v>8359.054277410487</v>
      </c>
      <c r="EP7" s="113">
        <f t="shared" si="14"/>
        <v>8910.75185971958</v>
      </c>
      <c r="EQ7" s="113">
        <f t="shared" si="14"/>
        <v>9498.861482461072</v>
      </c>
      <c r="ER7" s="113">
        <f t="shared" si="14"/>
        <v>10125.786340303504</v>
      </c>
      <c r="ES7" s="113">
        <f t="shared" si="14"/>
        <v>10794.088238763536</v>
      </c>
      <c r="ET7" s="113">
        <f t="shared" si="14"/>
        <v>11506.49806252193</v>
      </c>
      <c r="EU7" s="113">
        <f t="shared" si="14"/>
        <v>12265.926934648378</v>
      </c>
      <c r="EV7" s="113">
        <f t="shared" si="14"/>
        <v>13075.478112335171</v>
      </c>
      <c r="EW7" s="113">
        <f t="shared" si="14"/>
        <v>13938.459667749294</v>
      </c>
      <c r="EX7" s="113">
        <f t="shared" si="14"/>
        <v>14858.398005820747</v>
      </c>
      <c r="EY7" s="113">
        <f t="shared" si="14"/>
        <v>15839.052274204918</v>
      </c>
      <c r="EZ7" s="113">
        <f t="shared" si="14"/>
        <v>16884.429724302445</v>
      </c>
      <c r="FA7" s="113">
        <f t="shared" si="14"/>
        <v>17998.802086106407</v>
      </c>
      <c r="FB7" s="113">
        <f t="shared" si="14"/>
        <v>19186.72302378943</v>
      </c>
    </row>
    <row r="8" spans="1:158" ht="15">
      <c r="A8" s="118">
        <f>'Page 4'!A14</f>
        <v>3</v>
      </c>
      <c r="B8" s="118" t="str">
        <f>'Page 4'!B14</f>
        <v>CH Energy Group</v>
      </c>
      <c r="C8" s="119">
        <f>'Page 4'!C14</f>
        <v>2.16</v>
      </c>
      <c r="D8" s="119">
        <f>'Page 4'!D14</f>
        <v>2.26</v>
      </c>
      <c r="E8" s="112">
        <f t="shared" si="9"/>
        <v>0.015199891486630701</v>
      </c>
      <c r="F8" s="112"/>
      <c r="G8" s="112">
        <f t="shared" si="3"/>
        <v>0.10770451113161926</v>
      </c>
      <c r="H8" s="113">
        <f>'Page 4'!F14</f>
        <v>-45.105</v>
      </c>
      <c r="I8" s="113">
        <f t="shared" si="10"/>
        <v>2.16</v>
      </c>
      <c r="J8" s="113">
        <f t="shared" si="4"/>
        <v>2.1933333333333334</v>
      </c>
      <c r="K8" s="113">
        <f t="shared" si="4"/>
        <v>2.2266666666666666</v>
      </c>
      <c r="L8" s="113">
        <f t="shared" si="11"/>
        <v>2.26</v>
      </c>
      <c r="M8" s="113">
        <f aca="true" t="shared" si="15" ref="M8:BX8">L8*(1+$M$3)</f>
        <v>2.40916</v>
      </c>
      <c r="N8" s="113">
        <f t="shared" si="15"/>
        <v>2.56816456</v>
      </c>
      <c r="O8" s="113">
        <f t="shared" si="15"/>
        <v>2.73766342096</v>
      </c>
      <c r="P8" s="113">
        <f t="shared" si="15"/>
        <v>2.9183492067433603</v>
      </c>
      <c r="Q8" s="113">
        <f t="shared" si="15"/>
        <v>3.1109602543884223</v>
      </c>
      <c r="R8" s="113">
        <f t="shared" si="15"/>
        <v>3.316283631178058</v>
      </c>
      <c r="S8" s="113">
        <f t="shared" si="15"/>
        <v>3.53515835083581</v>
      </c>
      <c r="T8" s="113">
        <f t="shared" si="15"/>
        <v>3.768478801990974</v>
      </c>
      <c r="U8" s="113">
        <f t="shared" si="15"/>
        <v>4.017198402922379</v>
      </c>
      <c r="V8" s="113">
        <f t="shared" si="15"/>
        <v>4.282333497515256</v>
      </c>
      <c r="W8" s="113">
        <f t="shared" si="15"/>
        <v>4.5649675083512635</v>
      </c>
      <c r="X8" s="113">
        <f t="shared" si="15"/>
        <v>4.8662553639024475</v>
      </c>
      <c r="Y8" s="113">
        <f t="shared" si="15"/>
        <v>5.18742821792001</v>
      </c>
      <c r="Z8" s="113">
        <f t="shared" si="15"/>
        <v>5.5297984803027305</v>
      </c>
      <c r="AA8" s="113">
        <f t="shared" si="15"/>
        <v>5.894765180002711</v>
      </c>
      <c r="AB8" s="113">
        <f t="shared" si="15"/>
        <v>6.28381968188289</v>
      </c>
      <c r="AC8" s="113">
        <f t="shared" si="15"/>
        <v>6.698551780887161</v>
      </c>
      <c r="AD8" s="113">
        <f t="shared" si="15"/>
        <v>7.140656198425714</v>
      </c>
      <c r="AE8" s="113">
        <f t="shared" si="15"/>
        <v>7.611939507521812</v>
      </c>
      <c r="AF8" s="113">
        <f t="shared" si="15"/>
        <v>8.114327515018251</v>
      </c>
      <c r="AG8" s="113">
        <f t="shared" si="15"/>
        <v>8.649873131009457</v>
      </c>
      <c r="AH8" s="113">
        <f t="shared" si="15"/>
        <v>9.220764757656081</v>
      </c>
      <c r="AI8" s="113">
        <f t="shared" si="15"/>
        <v>9.829335231661382</v>
      </c>
      <c r="AJ8" s="113">
        <f t="shared" si="15"/>
        <v>10.478071356951034</v>
      </c>
      <c r="AK8" s="113">
        <f t="shared" si="15"/>
        <v>11.169624066509803</v>
      </c>
      <c r="AL8" s="113">
        <f t="shared" si="15"/>
        <v>11.90681925489945</v>
      </c>
      <c r="AM8" s="113">
        <f t="shared" si="15"/>
        <v>12.692669325722814</v>
      </c>
      <c r="AN8" s="113">
        <f t="shared" si="15"/>
        <v>13.530385501220522</v>
      </c>
      <c r="AO8" s="113">
        <f t="shared" si="15"/>
        <v>14.423390944301078</v>
      </c>
      <c r="AP8" s="113">
        <f t="shared" si="15"/>
        <v>15.375334746624949</v>
      </c>
      <c r="AQ8" s="113">
        <f t="shared" si="15"/>
        <v>16.390106839902195</v>
      </c>
      <c r="AR8" s="113">
        <f t="shared" si="15"/>
        <v>17.47185389133574</v>
      </c>
      <c r="AS8" s="113">
        <f t="shared" si="15"/>
        <v>18.6249962481639</v>
      </c>
      <c r="AT8" s="113">
        <f t="shared" si="15"/>
        <v>19.85424600054272</v>
      </c>
      <c r="AU8" s="113">
        <f t="shared" si="15"/>
        <v>21.164626236578542</v>
      </c>
      <c r="AV8" s="113">
        <f t="shared" si="15"/>
        <v>22.561491568192725</v>
      </c>
      <c r="AW8" s="113">
        <f t="shared" si="15"/>
        <v>24.050550011693446</v>
      </c>
      <c r="AX8" s="113">
        <f t="shared" si="15"/>
        <v>25.637886312465213</v>
      </c>
      <c r="AY8" s="113">
        <f t="shared" si="15"/>
        <v>27.329986809087917</v>
      </c>
      <c r="AZ8" s="113">
        <f t="shared" si="15"/>
        <v>29.13376593848772</v>
      </c>
      <c r="BA8" s="113">
        <f t="shared" si="15"/>
        <v>31.056594490427912</v>
      </c>
      <c r="BB8" s="113">
        <f t="shared" si="15"/>
        <v>33.106329726796154</v>
      </c>
      <c r="BC8" s="113">
        <f t="shared" si="15"/>
        <v>35.2913474887647</v>
      </c>
      <c r="BD8" s="113">
        <f t="shared" si="15"/>
        <v>37.620576423023174</v>
      </c>
      <c r="BE8" s="113">
        <f t="shared" si="15"/>
        <v>40.103534466942705</v>
      </c>
      <c r="BF8" s="113">
        <f t="shared" si="15"/>
        <v>42.750367741760925</v>
      </c>
      <c r="BG8" s="113">
        <f t="shared" si="15"/>
        <v>45.57189201271715</v>
      </c>
      <c r="BH8" s="113">
        <f t="shared" si="15"/>
        <v>48.57963688555648</v>
      </c>
      <c r="BI8" s="113">
        <f t="shared" si="15"/>
        <v>51.785892920003214</v>
      </c>
      <c r="BJ8" s="113">
        <f t="shared" si="15"/>
        <v>55.20376185272343</v>
      </c>
      <c r="BK8" s="113">
        <f t="shared" si="15"/>
        <v>58.84721013500318</v>
      </c>
      <c r="BL8" s="113">
        <f t="shared" si="15"/>
        <v>62.731126003913396</v>
      </c>
      <c r="BM8" s="113">
        <f t="shared" si="15"/>
        <v>66.87138032017168</v>
      </c>
      <c r="BN8" s="113">
        <f t="shared" si="15"/>
        <v>71.28489142130302</v>
      </c>
      <c r="BO8" s="113">
        <f t="shared" si="15"/>
        <v>75.98969425510901</v>
      </c>
      <c r="BP8" s="113">
        <f t="shared" si="15"/>
        <v>81.00501407594622</v>
      </c>
      <c r="BQ8" s="113">
        <f t="shared" si="15"/>
        <v>86.35134500495867</v>
      </c>
      <c r="BR8" s="113">
        <f t="shared" si="15"/>
        <v>92.05053377528596</v>
      </c>
      <c r="BS8" s="113">
        <f t="shared" si="15"/>
        <v>98.12586900445484</v>
      </c>
      <c r="BT8" s="113">
        <f t="shared" si="15"/>
        <v>104.60217635874886</v>
      </c>
      <c r="BU8" s="113">
        <f t="shared" si="15"/>
        <v>111.5059199984263</v>
      </c>
      <c r="BV8" s="113">
        <f t="shared" si="15"/>
        <v>118.86531071832243</v>
      </c>
      <c r="BW8" s="113">
        <f t="shared" si="15"/>
        <v>126.71042122573172</v>
      </c>
      <c r="BX8" s="113">
        <f t="shared" si="15"/>
        <v>135.07330902663003</v>
      </c>
      <c r="BY8" s="113">
        <f aca="true" t="shared" si="16" ref="BY8:EJ8">BX8*(1+$M$3)</f>
        <v>143.9881474223876</v>
      </c>
      <c r="BZ8" s="113">
        <f t="shared" si="16"/>
        <v>153.49136515226522</v>
      </c>
      <c r="CA8" s="113">
        <f t="shared" si="16"/>
        <v>163.62179525231474</v>
      </c>
      <c r="CB8" s="113">
        <f t="shared" si="16"/>
        <v>174.42083373896753</v>
      </c>
      <c r="CC8" s="113">
        <f t="shared" si="16"/>
        <v>185.9326087657394</v>
      </c>
      <c r="CD8" s="113">
        <f t="shared" si="16"/>
        <v>198.2041609442782</v>
      </c>
      <c r="CE8" s="113">
        <f t="shared" si="16"/>
        <v>211.28563556660055</v>
      </c>
      <c r="CF8" s="113">
        <f t="shared" si="16"/>
        <v>225.2304875139962</v>
      </c>
      <c r="CG8" s="113">
        <f t="shared" si="16"/>
        <v>240.09569968991997</v>
      </c>
      <c r="CH8" s="113">
        <f t="shared" si="16"/>
        <v>255.9420158694547</v>
      </c>
      <c r="CI8" s="113">
        <f t="shared" si="16"/>
        <v>272.83418891683874</v>
      </c>
      <c r="CJ8" s="113">
        <f t="shared" si="16"/>
        <v>290.84124538535013</v>
      </c>
      <c r="CK8" s="113">
        <f t="shared" si="16"/>
        <v>310.03676758078325</v>
      </c>
      <c r="CL8" s="113">
        <f t="shared" si="16"/>
        <v>330.49919424111494</v>
      </c>
      <c r="CM8" s="113">
        <f t="shared" si="16"/>
        <v>352.3121410610285</v>
      </c>
      <c r="CN8" s="113">
        <f t="shared" si="16"/>
        <v>375.5647423710564</v>
      </c>
      <c r="CO8" s="113">
        <f t="shared" si="16"/>
        <v>400.35201536754613</v>
      </c>
      <c r="CP8" s="113">
        <f t="shared" si="16"/>
        <v>426.7752483818042</v>
      </c>
      <c r="CQ8" s="113">
        <f t="shared" si="16"/>
        <v>454.94241477500333</v>
      </c>
      <c r="CR8" s="113">
        <f t="shared" si="16"/>
        <v>484.9686141501536</v>
      </c>
      <c r="CS8" s="113">
        <f t="shared" si="16"/>
        <v>516.9765426840638</v>
      </c>
      <c r="CT8" s="113">
        <f t="shared" si="16"/>
        <v>551.0969945012121</v>
      </c>
      <c r="CU8" s="113">
        <f t="shared" si="16"/>
        <v>587.469396138292</v>
      </c>
      <c r="CV8" s="113">
        <f t="shared" si="16"/>
        <v>626.2423762834194</v>
      </c>
      <c r="CW8" s="113">
        <f t="shared" si="16"/>
        <v>667.5743731181251</v>
      </c>
      <c r="CX8" s="113">
        <f t="shared" si="16"/>
        <v>711.6342817439214</v>
      </c>
      <c r="CY8" s="113">
        <f t="shared" si="16"/>
        <v>758.6021443390202</v>
      </c>
      <c r="CZ8" s="113">
        <f t="shared" si="16"/>
        <v>808.6698858653956</v>
      </c>
      <c r="DA8" s="113">
        <f t="shared" si="16"/>
        <v>862.0420983325117</v>
      </c>
      <c r="DB8" s="113">
        <f t="shared" si="16"/>
        <v>918.9368768224575</v>
      </c>
      <c r="DC8" s="113">
        <f t="shared" si="16"/>
        <v>979.5867106927398</v>
      </c>
      <c r="DD8" s="113">
        <f t="shared" si="16"/>
        <v>1044.2394335984607</v>
      </c>
      <c r="DE8" s="113">
        <f t="shared" si="16"/>
        <v>1113.159236215959</v>
      </c>
      <c r="DF8" s="113">
        <f t="shared" si="16"/>
        <v>1186.6277458062125</v>
      </c>
      <c r="DG8" s="113">
        <f t="shared" si="16"/>
        <v>1264.9451770294227</v>
      </c>
      <c r="DH8" s="113">
        <f t="shared" si="16"/>
        <v>1348.4315587133647</v>
      </c>
      <c r="DI8" s="113">
        <f t="shared" si="16"/>
        <v>1437.4280415884468</v>
      </c>
      <c r="DJ8" s="113">
        <f t="shared" si="16"/>
        <v>1532.2982923332845</v>
      </c>
      <c r="DK8" s="113">
        <f t="shared" si="16"/>
        <v>1633.4299796272815</v>
      </c>
      <c r="DL8" s="113">
        <f t="shared" si="16"/>
        <v>1741.2363582826822</v>
      </c>
      <c r="DM8" s="113">
        <f t="shared" si="16"/>
        <v>1856.1579579293393</v>
      </c>
      <c r="DN8" s="113">
        <f t="shared" si="16"/>
        <v>1978.6643831526758</v>
      </c>
      <c r="DO8" s="113">
        <f t="shared" si="16"/>
        <v>2109.2562324407527</v>
      </c>
      <c r="DP8" s="113">
        <f t="shared" si="16"/>
        <v>2248.4671437818424</v>
      </c>
      <c r="DQ8" s="113">
        <f t="shared" si="16"/>
        <v>2396.8659752714443</v>
      </c>
      <c r="DR8" s="113">
        <f t="shared" si="16"/>
        <v>2555.05912963936</v>
      </c>
      <c r="DS8" s="113">
        <f t="shared" si="16"/>
        <v>2723.693032195558</v>
      </c>
      <c r="DT8" s="113">
        <f t="shared" si="16"/>
        <v>2903.456772320465</v>
      </c>
      <c r="DU8" s="113">
        <f t="shared" si="16"/>
        <v>3095.0849192936157</v>
      </c>
      <c r="DV8" s="113">
        <f t="shared" si="16"/>
        <v>3299.3605239669946</v>
      </c>
      <c r="DW8" s="113">
        <f t="shared" si="16"/>
        <v>3517.1183185488167</v>
      </c>
      <c r="DX8" s="113">
        <f t="shared" si="16"/>
        <v>3749.248127573039</v>
      </c>
      <c r="DY8" s="113">
        <f t="shared" si="16"/>
        <v>3996.6985039928595</v>
      </c>
      <c r="DZ8" s="113">
        <f t="shared" si="16"/>
        <v>4260.480605256388</v>
      </c>
      <c r="EA8" s="113">
        <f t="shared" si="16"/>
        <v>4541.67232520331</v>
      </c>
      <c r="EB8" s="113">
        <f t="shared" si="16"/>
        <v>4841.422698666728</v>
      </c>
      <c r="EC8" s="113">
        <f t="shared" si="16"/>
        <v>5160.956596778732</v>
      </c>
      <c r="ED8" s="113">
        <f t="shared" si="16"/>
        <v>5501.579732166128</v>
      </c>
      <c r="EE8" s="113">
        <f t="shared" si="16"/>
        <v>5864.6839944890935</v>
      </c>
      <c r="EF8" s="113">
        <f t="shared" si="16"/>
        <v>6251.753138125374</v>
      </c>
      <c r="EG8" s="113">
        <f t="shared" si="16"/>
        <v>6664.368845241649</v>
      </c>
      <c r="EH8" s="113">
        <f t="shared" si="16"/>
        <v>7104.217189027599</v>
      </c>
      <c r="EI8" s="113">
        <f t="shared" si="16"/>
        <v>7573.095523503421</v>
      </c>
      <c r="EJ8" s="113">
        <f t="shared" si="16"/>
        <v>8072.919828054647</v>
      </c>
      <c r="EK8" s="113">
        <f aca="true" t="shared" si="17" ref="EK8:FB8">EJ8*(1+$M$3)</f>
        <v>8605.732536706255</v>
      </c>
      <c r="EL8" s="113">
        <f t="shared" si="17"/>
        <v>9173.710884128868</v>
      </c>
      <c r="EM8" s="113">
        <f t="shared" si="17"/>
        <v>9779.175802481373</v>
      </c>
      <c r="EN8" s="113">
        <f t="shared" si="17"/>
        <v>10424.601405445144</v>
      </c>
      <c r="EO8" s="113">
        <f t="shared" si="17"/>
        <v>11112.625098204524</v>
      </c>
      <c r="EP8" s="113">
        <f t="shared" si="17"/>
        <v>11846.058354686023</v>
      </c>
      <c r="EQ8" s="113">
        <f t="shared" si="17"/>
        <v>12627.898206095302</v>
      </c>
      <c r="ER8" s="113">
        <f t="shared" si="17"/>
        <v>13461.339487697593</v>
      </c>
      <c r="ES8" s="113">
        <f t="shared" si="17"/>
        <v>14349.787893885634</v>
      </c>
      <c r="ET8" s="113">
        <f t="shared" si="17"/>
        <v>15296.873894882086</v>
      </c>
      <c r="EU8" s="113">
        <f t="shared" si="17"/>
        <v>16306.467571944306</v>
      </c>
      <c r="EV8" s="113">
        <f t="shared" si="17"/>
        <v>17382.69443169263</v>
      </c>
      <c r="EW8" s="113">
        <f t="shared" si="17"/>
        <v>18529.952264184347</v>
      </c>
      <c r="EX8" s="113">
        <f t="shared" si="17"/>
        <v>19752.929113620514</v>
      </c>
      <c r="EY8" s="113">
        <f t="shared" si="17"/>
        <v>21056.62243511947</v>
      </c>
      <c r="EZ8" s="113">
        <f t="shared" si="17"/>
        <v>22446.359515837354</v>
      </c>
      <c r="FA8" s="113">
        <f t="shared" si="17"/>
        <v>23927.81924388262</v>
      </c>
      <c r="FB8" s="113">
        <f t="shared" si="17"/>
        <v>25507.05531397887</v>
      </c>
    </row>
    <row r="9" spans="1:158" ht="15">
      <c r="A9" s="118">
        <f>'Page 4'!A15</f>
        <v>4</v>
      </c>
      <c r="B9" s="118" t="str">
        <f>'Page 4'!B15</f>
        <v>Cleco Corporation</v>
      </c>
      <c r="C9" s="119">
        <f>'Page 4'!C15</f>
        <v>0.9</v>
      </c>
      <c r="D9" s="119">
        <f>'Page 4'!D15</f>
        <v>1.3</v>
      </c>
      <c r="E9" s="112">
        <f t="shared" si="9"/>
        <v>0.13040381433805548</v>
      </c>
      <c r="F9" s="112"/>
      <c r="G9" s="112">
        <f t="shared" si="3"/>
        <v>0.10576366918188744</v>
      </c>
      <c r="H9" s="113">
        <f>'Page 4'!F15</f>
        <v>-26.59166666666667</v>
      </c>
      <c r="I9" s="113">
        <f t="shared" si="10"/>
        <v>0.9</v>
      </c>
      <c r="J9" s="113">
        <f t="shared" si="4"/>
        <v>1.0333333333333334</v>
      </c>
      <c r="K9" s="113">
        <f t="shared" si="4"/>
        <v>1.1666666666666667</v>
      </c>
      <c r="L9" s="113">
        <f t="shared" si="11"/>
        <v>1.3</v>
      </c>
      <c r="M9" s="113">
        <f aca="true" t="shared" si="18" ref="M9:BX9">L9*(1+$M$3)</f>
        <v>1.3858000000000001</v>
      </c>
      <c r="N9" s="113">
        <f t="shared" si="18"/>
        <v>1.4772628000000003</v>
      </c>
      <c r="O9" s="113">
        <f t="shared" si="18"/>
        <v>1.5747621448000004</v>
      </c>
      <c r="P9" s="113">
        <f t="shared" si="18"/>
        <v>1.6786964463568006</v>
      </c>
      <c r="Q9" s="113">
        <f t="shared" si="18"/>
        <v>1.7894904118163495</v>
      </c>
      <c r="R9" s="113">
        <f t="shared" si="18"/>
        <v>1.9075967789962287</v>
      </c>
      <c r="S9" s="113">
        <f t="shared" si="18"/>
        <v>2.03349816640998</v>
      </c>
      <c r="T9" s="113">
        <f t="shared" si="18"/>
        <v>2.1677090453930385</v>
      </c>
      <c r="U9" s="113">
        <f t="shared" si="18"/>
        <v>2.3107778423889793</v>
      </c>
      <c r="V9" s="113">
        <f t="shared" si="18"/>
        <v>2.4632891799866523</v>
      </c>
      <c r="W9" s="113">
        <f t="shared" si="18"/>
        <v>2.6258662658657714</v>
      </c>
      <c r="X9" s="113">
        <f t="shared" si="18"/>
        <v>2.7991734394129124</v>
      </c>
      <c r="Y9" s="113">
        <f t="shared" si="18"/>
        <v>2.983918886414165</v>
      </c>
      <c r="Z9" s="113">
        <f t="shared" si="18"/>
        <v>3.1808575329175</v>
      </c>
      <c r="AA9" s="113">
        <f t="shared" si="18"/>
        <v>3.3907941300900553</v>
      </c>
      <c r="AB9" s="113">
        <f t="shared" si="18"/>
        <v>3.6145865426759993</v>
      </c>
      <c r="AC9" s="113">
        <f t="shared" si="18"/>
        <v>3.8531492544926156</v>
      </c>
      <c r="AD9" s="113">
        <f t="shared" si="18"/>
        <v>4.107457105289129</v>
      </c>
      <c r="AE9" s="113">
        <f t="shared" si="18"/>
        <v>4.378549274238211</v>
      </c>
      <c r="AF9" s="113">
        <f t="shared" si="18"/>
        <v>4.667533526337934</v>
      </c>
      <c r="AG9" s="113">
        <f t="shared" si="18"/>
        <v>4.975590739076238</v>
      </c>
      <c r="AH9" s="113">
        <f t="shared" si="18"/>
        <v>5.30397972785527</v>
      </c>
      <c r="AI9" s="113">
        <f t="shared" si="18"/>
        <v>5.654042389893719</v>
      </c>
      <c r="AJ9" s="113">
        <f t="shared" si="18"/>
        <v>6.027209187626704</v>
      </c>
      <c r="AK9" s="113">
        <f t="shared" si="18"/>
        <v>6.4250049940100675</v>
      </c>
      <c r="AL9" s="113">
        <f t="shared" si="18"/>
        <v>6.849055323614732</v>
      </c>
      <c r="AM9" s="113">
        <f t="shared" si="18"/>
        <v>7.301092974973305</v>
      </c>
      <c r="AN9" s="113">
        <f t="shared" si="18"/>
        <v>7.782965111321544</v>
      </c>
      <c r="AO9" s="113">
        <f t="shared" si="18"/>
        <v>8.296640808668766</v>
      </c>
      <c r="AP9" s="113">
        <f t="shared" si="18"/>
        <v>8.844219102040904</v>
      </c>
      <c r="AQ9" s="113">
        <f t="shared" si="18"/>
        <v>9.427937562775604</v>
      </c>
      <c r="AR9" s="113">
        <f t="shared" si="18"/>
        <v>10.050181441918795</v>
      </c>
      <c r="AS9" s="113">
        <f t="shared" si="18"/>
        <v>10.713493417085436</v>
      </c>
      <c r="AT9" s="113">
        <f t="shared" si="18"/>
        <v>11.420583982613076</v>
      </c>
      <c r="AU9" s="113">
        <f t="shared" si="18"/>
        <v>12.174342525465539</v>
      </c>
      <c r="AV9" s="113">
        <f t="shared" si="18"/>
        <v>12.977849132146265</v>
      </c>
      <c r="AW9" s="113">
        <f t="shared" si="18"/>
        <v>13.834387174867919</v>
      </c>
      <c r="AX9" s="113">
        <f t="shared" si="18"/>
        <v>14.747456728409203</v>
      </c>
      <c r="AY9" s="113">
        <f t="shared" si="18"/>
        <v>15.720788872484212</v>
      </c>
      <c r="AZ9" s="113">
        <f t="shared" si="18"/>
        <v>16.758360938068172</v>
      </c>
      <c r="BA9" s="113">
        <f t="shared" si="18"/>
        <v>17.864412759980674</v>
      </c>
      <c r="BB9" s="113">
        <f t="shared" si="18"/>
        <v>19.043464002139398</v>
      </c>
      <c r="BC9" s="113">
        <f t="shared" si="18"/>
        <v>20.3003326262806</v>
      </c>
      <c r="BD9" s="113">
        <f t="shared" si="18"/>
        <v>21.64015457961512</v>
      </c>
      <c r="BE9" s="113">
        <f t="shared" si="18"/>
        <v>23.06840478186972</v>
      </c>
      <c r="BF9" s="113">
        <f t="shared" si="18"/>
        <v>24.590919497473124</v>
      </c>
      <c r="BG9" s="113">
        <f t="shared" si="18"/>
        <v>26.21392018430635</v>
      </c>
      <c r="BH9" s="113">
        <f t="shared" si="18"/>
        <v>27.94403891647057</v>
      </c>
      <c r="BI9" s="113">
        <f t="shared" si="18"/>
        <v>29.78834548495763</v>
      </c>
      <c r="BJ9" s="113">
        <f t="shared" si="18"/>
        <v>31.754376286964835</v>
      </c>
      <c r="BK9" s="113">
        <f t="shared" si="18"/>
        <v>33.85016512190452</v>
      </c>
      <c r="BL9" s="113">
        <f t="shared" si="18"/>
        <v>36.08427601995022</v>
      </c>
      <c r="BM9" s="113">
        <f t="shared" si="18"/>
        <v>38.46583823726694</v>
      </c>
      <c r="BN9" s="113">
        <f t="shared" si="18"/>
        <v>41.004583560926555</v>
      </c>
      <c r="BO9" s="113">
        <f t="shared" si="18"/>
        <v>43.71088607594771</v>
      </c>
      <c r="BP9" s="113">
        <f t="shared" si="18"/>
        <v>46.59580455696027</v>
      </c>
      <c r="BQ9" s="113">
        <f t="shared" si="18"/>
        <v>49.671127657719644</v>
      </c>
      <c r="BR9" s="113">
        <f t="shared" si="18"/>
        <v>52.94942208312914</v>
      </c>
      <c r="BS9" s="113">
        <f t="shared" si="18"/>
        <v>56.44408394061567</v>
      </c>
      <c r="BT9" s="113">
        <f t="shared" si="18"/>
        <v>60.16939348069631</v>
      </c>
      <c r="BU9" s="113">
        <f t="shared" si="18"/>
        <v>64.14057345042227</v>
      </c>
      <c r="BV9" s="113">
        <f t="shared" si="18"/>
        <v>68.37385129815014</v>
      </c>
      <c r="BW9" s="113">
        <f t="shared" si="18"/>
        <v>72.88652548382805</v>
      </c>
      <c r="BX9" s="113">
        <f t="shared" si="18"/>
        <v>77.69703616576071</v>
      </c>
      <c r="BY9" s="113">
        <f aca="true" t="shared" si="19" ref="BY9:EJ9">BX9*(1+$M$3)</f>
        <v>82.82504055270091</v>
      </c>
      <c r="BZ9" s="113">
        <f t="shared" si="19"/>
        <v>88.29149322917918</v>
      </c>
      <c r="CA9" s="113">
        <f t="shared" si="19"/>
        <v>94.11873178230502</v>
      </c>
      <c r="CB9" s="113">
        <f t="shared" si="19"/>
        <v>100.33056807993715</v>
      </c>
      <c r="CC9" s="113">
        <f t="shared" si="19"/>
        <v>106.95238557321301</v>
      </c>
      <c r="CD9" s="113">
        <f t="shared" si="19"/>
        <v>114.01124302104508</v>
      </c>
      <c r="CE9" s="113">
        <f t="shared" si="19"/>
        <v>121.53598506043406</v>
      </c>
      <c r="CF9" s="113">
        <f t="shared" si="19"/>
        <v>129.55736007442272</v>
      </c>
      <c r="CG9" s="113">
        <f t="shared" si="19"/>
        <v>138.1081458393346</v>
      </c>
      <c r="CH9" s="113">
        <f t="shared" si="19"/>
        <v>147.2232834647307</v>
      </c>
      <c r="CI9" s="113">
        <f t="shared" si="19"/>
        <v>156.94002017340296</v>
      </c>
      <c r="CJ9" s="113">
        <f t="shared" si="19"/>
        <v>167.29806150484757</v>
      </c>
      <c r="CK9" s="113">
        <f t="shared" si="19"/>
        <v>178.33973356416752</v>
      </c>
      <c r="CL9" s="113">
        <f t="shared" si="19"/>
        <v>190.11015597940258</v>
      </c>
      <c r="CM9" s="113">
        <f t="shared" si="19"/>
        <v>202.65742627404316</v>
      </c>
      <c r="CN9" s="113">
        <f t="shared" si="19"/>
        <v>216.03281640813003</v>
      </c>
      <c r="CO9" s="113">
        <f t="shared" si="19"/>
        <v>230.29098229106663</v>
      </c>
      <c r="CP9" s="113">
        <f t="shared" si="19"/>
        <v>245.49018712227704</v>
      </c>
      <c r="CQ9" s="113">
        <f t="shared" si="19"/>
        <v>261.69253947234733</v>
      </c>
      <c r="CR9" s="113">
        <f t="shared" si="19"/>
        <v>278.96424707752226</v>
      </c>
      <c r="CS9" s="113">
        <f t="shared" si="19"/>
        <v>297.37588738463876</v>
      </c>
      <c r="CT9" s="113">
        <f t="shared" si="19"/>
        <v>317.0026959520249</v>
      </c>
      <c r="CU9" s="113">
        <f t="shared" si="19"/>
        <v>337.9248738848586</v>
      </c>
      <c r="CV9" s="113">
        <f t="shared" si="19"/>
        <v>360.2279155612593</v>
      </c>
      <c r="CW9" s="113">
        <f t="shared" si="19"/>
        <v>384.00295798830246</v>
      </c>
      <c r="CX9" s="113">
        <f t="shared" si="19"/>
        <v>409.34715321553045</v>
      </c>
      <c r="CY9" s="113">
        <f t="shared" si="19"/>
        <v>436.3640653277555</v>
      </c>
      <c r="CZ9" s="113">
        <f t="shared" si="19"/>
        <v>465.1640936393874</v>
      </c>
      <c r="DA9" s="113">
        <f t="shared" si="19"/>
        <v>495.864923819587</v>
      </c>
      <c r="DB9" s="113">
        <f t="shared" si="19"/>
        <v>528.5920087916797</v>
      </c>
      <c r="DC9" s="113">
        <f t="shared" si="19"/>
        <v>563.4790813719306</v>
      </c>
      <c r="DD9" s="113">
        <f t="shared" si="19"/>
        <v>600.6687007424781</v>
      </c>
      <c r="DE9" s="113">
        <f t="shared" si="19"/>
        <v>640.3128349914817</v>
      </c>
      <c r="DF9" s="113">
        <f t="shared" si="19"/>
        <v>682.5734821009196</v>
      </c>
      <c r="DG9" s="113">
        <f t="shared" si="19"/>
        <v>727.6233319195803</v>
      </c>
      <c r="DH9" s="113">
        <f t="shared" si="19"/>
        <v>775.6464718262727</v>
      </c>
      <c r="DI9" s="113">
        <f t="shared" si="19"/>
        <v>826.8391389668067</v>
      </c>
      <c r="DJ9" s="113">
        <f t="shared" si="19"/>
        <v>881.410522138616</v>
      </c>
      <c r="DK9" s="113">
        <f t="shared" si="19"/>
        <v>939.5836165997647</v>
      </c>
      <c r="DL9" s="113">
        <f t="shared" si="19"/>
        <v>1001.5961352953492</v>
      </c>
      <c r="DM9" s="113">
        <f t="shared" si="19"/>
        <v>1067.7014802248423</v>
      </c>
      <c r="DN9" s="113">
        <f t="shared" si="19"/>
        <v>1138.169777919682</v>
      </c>
      <c r="DO9" s="113">
        <f t="shared" si="19"/>
        <v>1213.2889832623812</v>
      </c>
      <c r="DP9" s="113">
        <f t="shared" si="19"/>
        <v>1293.3660561576985</v>
      </c>
      <c r="DQ9" s="113">
        <f t="shared" si="19"/>
        <v>1378.7282158641067</v>
      </c>
      <c r="DR9" s="113">
        <f t="shared" si="19"/>
        <v>1469.724278111138</v>
      </c>
      <c r="DS9" s="113">
        <f t="shared" si="19"/>
        <v>1566.7260804664731</v>
      </c>
      <c r="DT9" s="113">
        <f t="shared" si="19"/>
        <v>1670.1300017772605</v>
      </c>
      <c r="DU9" s="113">
        <f t="shared" si="19"/>
        <v>1780.3585818945598</v>
      </c>
      <c r="DV9" s="113">
        <f t="shared" si="19"/>
        <v>1897.8622482996009</v>
      </c>
      <c r="DW9" s="113">
        <f t="shared" si="19"/>
        <v>2023.1211566873747</v>
      </c>
      <c r="DX9" s="113">
        <f t="shared" si="19"/>
        <v>2156.6471530287413</v>
      </c>
      <c r="DY9" s="113">
        <f t="shared" si="19"/>
        <v>2298.985865128638</v>
      </c>
      <c r="DZ9" s="113">
        <f t="shared" si="19"/>
        <v>2450.7189322271283</v>
      </c>
      <c r="EA9" s="113">
        <f t="shared" si="19"/>
        <v>2612.466381754119</v>
      </c>
      <c r="EB9" s="113">
        <f t="shared" si="19"/>
        <v>2784.889162949891</v>
      </c>
      <c r="EC9" s="113">
        <f t="shared" si="19"/>
        <v>2968.6918477045842</v>
      </c>
      <c r="ED9" s="113">
        <f t="shared" si="19"/>
        <v>3164.625509653087</v>
      </c>
      <c r="EE9" s="113">
        <f t="shared" si="19"/>
        <v>3373.490793290191</v>
      </c>
      <c r="EF9" s="113">
        <f t="shared" si="19"/>
        <v>3596.1411856473437</v>
      </c>
      <c r="EG9" s="113">
        <f t="shared" si="19"/>
        <v>3833.486503900069</v>
      </c>
      <c r="EH9" s="113">
        <f t="shared" si="19"/>
        <v>4086.4966131574733</v>
      </c>
      <c r="EI9" s="113">
        <f t="shared" si="19"/>
        <v>4356.205389625867</v>
      </c>
      <c r="EJ9" s="113">
        <f t="shared" si="19"/>
        <v>4643.714945341174</v>
      </c>
      <c r="EK9" s="113">
        <f aca="true" t="shared" si="20" ref="EK9:FB9">EJ9*(1+$M$3)</f>
        <v>4950.200131733692</v>
      </c>
      <c r="EL9" s="113">
        <f t="shared" si="20"/>
        <v>5276.913340428116</v>
      </c>
      <c r="EM9" s="113">
        <f t="shared" si="20"/>
        <v>5625.189620896372</v>
      </c>
      <c r="EN9" s="113">
        <f t="shared" si="20"/>
        <v>5996.452135875533</v>
      </c>
      <c r="EO9" s="113">
        <f t="shared" si="20"/>
        <v>6392.217976843318</v>
      </c>
      <c r="EP9" s="113">
        <f t="shared" si="20"/>
        <v>6814.1043633149775</v>
      </c>
      <c r="EQ9" s="113">
        <f t="shared" si="20"/>
        <v>7263.835251293766</v>
      </c>
      <c r="ER9" s="113">
        <f t="shared" si="20"/>
        <v>7743.248377879156</v>
      </c>
      <c r="ES9" s="113">
        <f t="shared" si="20"/>
        <v>8254.30277081918</v>
      </c>
      <c r="ET9" s="113">
        <f t="shared" si="20"/>
        <v>8799.086753693247</v>
      </c>
      <c r="EU9" s="113">
        <f t="shared" si="20"/>
        <v>9379.826479437002</v>
      </c>
      <c r="EV9" s="113">
        <f t="shared" si="20"/>
        <v>9998.895027079845</v>
      </c>
      <c r="EW9" s="113">
        <f t="shared" si="20"/>
        <v>10658.822098867115</v>
      </c>
      <c r="EX9" s="113">
        <f t="shared" si="20"/>
        <v>11362.304357392344</v>
      </c>
      <c r="EY9" s="113">
        <f t="shared" si="20"/>
        <v>12112.21644498024</v>
      </c>
      <c r="EZ9" s="113">
        <f t="shared" si="20"/>
        <v>12911.622730348938</v>
      </c>
      <c r="FA9" s="113">
        <f t="shared" si="20"/>
        <v>13763.789830551968</v>
      </c>
      <c r="FB9" s="113">
        <f t="shared" si="20"/>
        <v>14672.1999593684</v>
      </c>
    </row>
    <row r="10" spans="1:158" ht="15">
      <c r="A10" s="118">
        <f>'Page 4'!A16</f>
        <v>5</v>
      </c>
      <c r="B10" s="118" t="str">
        <f>'Page 4'!B16</f>
        <v>Con. Edison</v>
      </c>
      <c r="C10" s="119">
        <f>'Page 4'!C16</f>
        <v>2.34</v>
      </c>
      <c r="D10" s="119">
        <f>'Page 4'!D16</f>
        <v>2.4</v>
      </c>
      <c r="E10" s="112">
        <f t="shared" si="9"/>
        <v>0.008474980349111538</v>
      </c>
      <c r="F10" s="112"/>
      <c r="G10" s="112">
        <f t="shared" si="3"/>
        <v>0.10797397034504835</v>
      </c>
      <c r="H10" s="113">
        <f>'Page 4'!F16</f>
        <v>-47.678333333333335</v>
      </c>
      <c r="I10" s="113">
        <f t="shared" si="10"/>
        <v>2.34</v>
      </c>
      <c r="J10" s="113">
        <f t="shared" si="4"/>
        <v>2.36</v>
      </c>
      <c r="K10" s="113">
        <f t="shared" si="4"/>
        <v>2.38</v>
      </c>
      <c r="L10" s="113">
        <f t="shared" si="11"/>
        <v>2.4</v>
      </c>
      <c r="M10" s="113">
        <f aca="true" t="shared" si="21" ref="M10:BX10">L10*(1+$M$3)</f>
        <v>2.5584000000000002</v>
      </c>
      <c r="N10" s="113">
        <f t="shared" si="21"/>
        <v>2.7272544000000005</v>
      </c>
      <c r="O10" s="113">
        <f t="shared" si="21"/>
        <v>2.9072531904000005</v>
      </c>
      <c r="P10" s="113">
        <f t="shared" si="21"/>
        <v>3.099131900966401</v>
      </c>
      <c r="Q10" s="113">
        <f t="shared" si="21"/>
        <v>3.3036746064301834</v>
      </c>
      <c r="R10" s="113">
        <f t="shared" si="21"/>
        <v>3.521717130454576</v>
      </c>
      <c r="S10" s="113">
        <f t="shared" si="21"/>
        <v>3.754150461064578</v>
      </c>
      <c r="T10" s="113">
        <f t="shared" si="21"/>
        <v>4.001924391494841</v>
      </c>
      <c r="U10" s="113">
        <f t="shared" si="21"/>
        <v>4.266051401333501</v>
      </c>
      <c r="V10" s="113">
        <f t="shared" si="21"/>
        <v>4.547610793821512</v>
      </c>
      <c r="W10" s="113">
        <f t="shared" si="21"/>
        <v>4.847753106213732</v>
      </c>
      <c r="X10" s="113">
        <f t="shared" si="21"/>
        <v>5.167704811223839</v>
      </c>
      <c r="Y10" s="113">
        <f t="shared" si="21"/>
        <v>5.508773328764613</v>
      </c>
      <c r="Z10" s="113">
        <f t="shared" si="21"/>
        <v>5.872352368463077</v>
      </c>
      <c r="AA10" s="113">
        <f t="shared" si="21"/>
        <v>6.259927624781641</v>
      </c>
      <c r="AB10" s="113">
        <f t="shared" si="21"/>
        <v>6.67308284801723</v>
      </c>
      <c r="AC10" s="113">
        <f t="shared" si="21"/>
        <v>7.113506315986367</v>
      </c>
      <c r="AD10" s="113">
        <f t="shared" si="21"/>
        <v>7.582997732841467</v>
      </c>
      <c r="AE10" s="113">
        <f t="shared" si="21"/>
        <v>8.083475583209005</v>
      </c>
      <c r="AF10" s="113">
        <f t="shared" si="21"/>
        <v>8.6169849717008</v>
      </c>
      <c r="AG10" s="113">
        <f t="shared" si="21"/>
        <v>9.185705979833054</v>
      </c>
      <c r="AH10" s="113">
        <f t="shared" si="21"/>
        <v>9.791962574502037</v>
      </c>
      <c r="AI10" s="113">
        <f t="shared" si="21"/>
        <v>10.438232104419171</v>
      </c>
      <c r="AJ10" s="113">
        <f t="shared" si="21"/>
        <v>11.127155423310837</v>
      </c>
      <c r="AK10" s="113">
        <f t="shared" si="21"/>
        <v>11.861547681249354</v>
      </c>
      <c r="AL10" s="113">
        <f t="shared" si="21"/>
        <v>12.644409828211812</v>
      </c>
      <c r="AM10" s="113">
        <f t="shared" si="21"/>
        <v>13.478940876873791</v>
      </c>
      <c r="AN10" s="113">
        <f t="shared" si="21"/>
        <v>14.368550974747462</v>
      </c>
      <c r="AO10" s="113">
        <f t="shared" si="21"/>
        <v>15.316875339080795</v>
      </c>
      <c r="AP10" s="113">
        <f t="shared" si="21"/>
        <v>16.327789111460127</v>
      </c>
      <c r="AQ10" s="113">
        <f t="shared" si="21"/>
        <v>17.405423192816496</v>
      </c>
      <c r="AR10" s="113">
        <f t="shared" si="21"/>
        <v>18.554181123542385</v>
      </c>
      <c r="AS10" s="113">
        <f t="shared" si="21"/>
        <v>19.778757077696184</v>
      </c>
      <c r="AT10" s="113">
        <f t="shared" si="21"/>
        <v>21.084155044824133</v>
      </c>
      <c r="AU10" s="113">
        <f t="shared" si="21"/>
        <v>22.475709277782528</v>
      </c>
      <c r="AV10" s="113">
        <f t="shared" si="21"/>
        <v>23.959106090116176</v>
      </c>
      <c r="AW10" s="113">
        <f t="shared" si="21"/>
        <v>25.540407092063845</v>
      </c>
      <c r="AX10" s="113">
        <f t="shared" si="21"/>
        <v>27.22607396014006</v>
      </c>
      <c r="AY10" s="113">
        <f t="shared" si="21"/>
        <v>29.022994841509306</v>
      </c>
      <c r="AZ10" s="113">
        <f t="shared" si="21"/>
        <v>30.938512501048923</v>
      </c>
      <c r="BA10" s="113">
        <f t="shared" si="21"/>
        <v>32.980454326118156</v>
      </c>
      <c r="BB10" s="113">
        <f t="shared" si="21"/>
        <v>35.15716431164196</v>
      </c>
      <c r="BC10" s="113">
        <f t="shared" si="21"/>
        <v>37.477537156210325</v>
      </c>
      <c r="BD10" s="113">
        <f t="shared" si="21"/>
        <v>39.95105460852021</v>
      </c>
      <c r="BE10" s="113">
        <f t="shared" si="21"/>
        <v>42.58782421268255</v>
      </c>
      <c r="BF10" s="113">
        <f t="shared" si="21"/>
        <v>45.3986206107196</v>
      </c>
      <c r="BG10" s="113">
        <f t="shared" si="21"/>
        <v>48.39492957102709</v>
      </c>
      <c r="BH10" s="113">
        <f t="shared" si="21"/>
        <v>51.58899492271488</v>
      </c>
      <c r="BI10" s="113">
        <f t="shared" si="21"/>
        <v>54.99386858761407</v>
      </c>
      <c r="BJ10" s="113">
        <f t="shared" si="21"/>
        <v>58.623463914396595</v>
      </c>
      <c r="BK10" s="113">
        <f t="shared" si="21"/>
        <v>62.492612532746776</v>
      </c>
      <c r="BL10" s="113">
        <f t="shared" si="21"/>
        <v>66.61712495990807</v>
      </c>
      <c r="BM10" s="113">
        <f t="shared" si="21"/>
        <v>71.01385520726201</v>
      </c>
      <c r="BN10" s="113">
        <f t="shared" si="21"/>
        <v>75.70076965094131</v>
      </c>
      <c r="BO10" s="113">
        <f t="shared" si="21"/>
        <v>80.69702044790344</v>
      </c>
      <c r="BP10" s="113">
        <f t="shared" si="21"/>
        <v>86.02302379746507</v>
      </c>
      <c r="BQ10" s="113">
        <f t="shared" si="21"/>
        <v>91.70054336809777</v>
      </c>
      <c r="BR10" s="113">
        <f t="shared" si="21"/>
        <v>97.75277923039222</v>
      </c>
      <c r="BS10" s="113">
        <f t="shared" si="21"/>
        <v>104.20446265959811</v>
      </c>
      <c r="BT10" s="113">
        <f t="shared" si="21"/>
        <v>111.0819571951316</v>
      </c>
      <c r="BU10" s="113">
        <f t="shared" si="21"/>
        <v>118.41336637001028</v>
      </c>
      <c r="BV10" s="113">
        <f t="shared" si="21"/>
        <v>126.22864855043096</v>
      </c>
      <c r="BW10" s="113">
        <f t="shared" si="21"/>
        <v>134.55973935475942</v>
      </c>
      <c r="BX10" s="113">
        <f t="shared" si="21"/>
        <v>143.44068215217354</v>
      </c>
      <c r="BY10" s="113">
        <f aca="true" t="shared" si="22" ref="BY10:EJ10">BX10*(1+$M$3)</f>
        <v>152.90776717421699</v>
      </c>
      <c r="BZ10" s="113">
        <f t="shared" si="22"/>
        <v>162.99967980771532</v>
      </c>
      <c r="CA10" s="113">
        <f t="shared" si="22"/>
        <v>173.75765867502454</v>
      </c>
      <c r="CB10" s="113">
        <f t="shared" si="22"/>
        <v>185.22566414757617</v>
      </c>
      <c r="CC10" s="113">
        <f t="shared" si="22"/>
        <v>197.4505579813162</v>
      </c>
      <c r="CD10" s="113">
        <f t="shared" si="22"/>
        <v>210.48229480808308</v>
      </c>
      <c r="CE10" s="113">
        <f t="shared" si="22"/>
        <v>224.37412626541658</v>
      </c>
      <c r="CF10" s="113">
        <f t="shared" si="22"/>
        <v>239.1828185989341</v>
      </c>
      <c r="CG10" s="113">
        <f t="shared" si="22"/>
        <v>254.96888462646376</v>
      </c>
      <c r="CH10" s="113">
        <f t="shared" si="22"/>
        <v>271.7968310118104</v>
      </c>
      <c r="CI10" s="113">
        <f t="shared" si="22"/>
        <v>289.7354218585899</v>
      </c>
      <c r="CJ10" s="113">
        <f t="shared" si="22"/>
        <v>308.85795970125685</v>
      </c>
      <c r="CK10" s="113">
        <f t="shared" si="22"/>
        <v>329.2425850415398</v>
      </c>
      <c r="CL10" s="113">
        <f t="shared" si="22"/>
        <v>350.97259565428146</v>
      </c>
      <c r="CM10" s="113">
        <f t="shared" si="22"/>
        <v>374.13678696746405</v>
      </c>
      <c r="CN10" s="113">
        <f t="shared" si="22"/>
        <v>398.8298149073167</v>
      </c>
      <c r="CO10" s="113">
        <f t="shared" si="22"/>
        <v>425.1525826911996</v>
      </c>
      <c r="CP10" s="113">
        <f t="shared" si="22"/>
        <v>453.2126531488188</v>
      </c>
      <c r="CQ10" s="113">
        <f t="shared" si="22"/>
        <v>483.12468825664087</v>
      </c>
      <c r="CR10" s="113">
        <f t="shared" si="22"/>
        <v>515.0109176815791</v>
      </c>
      <c r="CS10" s="113">
        <f t="shared" si="22"/>
        <v>549.0016382485634</v>
      </c>
      <c r="CT10" s="113">
        <f t="shared" si="22"/>
        <v>585.2357463729686</v>
      </c>
      <c r="CU10" s="113">
        <f t="shared" si="22"/>
        <v>623.8613056335846</v>
      </c>
      <c r="CV10" s="113">
        <f t="shared" si="22"/>
        <v>665.0361518054012</v>
      </c>
      <c r="CW10" s="113">
        <f t="shared" si="22"/>
        <v>708.9285378245578</v>
      </c>
      <c r="CX10" s="113">
        <f t="shared" si="22"/>
        <v>755.7178213209786</v>
      </c>
      <c r="CY10" s="113">
        <f t="shared" si="22"/>
        <v>805.5951975281632</v>
      </c>
      <c r="CZ10" s="113">
        <f t="shared" si="22"/>
        <v>858.764480565022</v>
      </c>
      <c r="DA10" s="113">
        <f t="shared" si="22"/>
        <v>915.4429362823136</v>
      </c>
      <c r="DB10" s="113">
        <f t="shared" si="22"/>
        <v>975.8621700769463</v>
      </c>
      <c r="DC10" s="113">
        <f t="shared" si="22"/>
        <v>1040.269073302025</v>
      </c>
      <c r="DD10" s="113">
        <f t="shared" si="22"/>
        <v>1108.9268321399586</v>
      </c>
      <c r="DE10" s="113">
        <f t="shared" si="22"/>
        <v>1182.116003061196</v>
      </c>
      <c r="DF10" s="113">
        <f t="shared" si="22"/>
        <v>1260.1356592632349</v>
      </c>
      <c r="DG10" s="113">
        <f t="shared" si="22"/>
        <v>1343.3046127746084</v>
      </c>
      <c r="DH10" s="113">
        <f t="shared" si="22"/>
        <v>1431.9627172177327</v>
      </c>
      <c r="DI10" s="113">
        <f t="shared" si="22"/>
        <v>1526.472256554103</v>
      </c>
      <c r="DJ10" s="113">
        <f t="shared" si="22"/>
        <v>1627.219425486674</v>
      </c>
      <c r="DK10" s="113">
        <f t="shared" si="22"/>
        <v>1734.6159075687947</v>
      </c>
      <c r="DL10" s="113">
        <f t="shared" si="22"/>
        <v>1849.1005574683352</v>
      </c>
      <c r="DM10" s="113">
        <f t="shared" si="22"/>
        <v>1971.1411942612453</v>
      </c>
      <c r="DN10" s="113">
        <f t="shared" si="22"/>
        <v>2101.236513082488</v>
      </c>
      <c r="DO10" s="113">
        <f t="shared" si="22"/>
        <v>2239.9181229459323</v>
      </c>
      <c r="DP10" s="113">
        <f t="shared" si="22"/>
        <v>2387.752719060364</v>
      </c>
      <c r="DQ10" s="113">
        <f t="shared" si="22"/>
        <v>2545.3443985183485</v>
      </c>
      <c r="DR10" s="113">
        <f t="shared" si="22"/>
        <v>2713.3371288205594</v>
      </c>
      <c r="DS10" s="113">
        <f t="shared" si="22"/>
        <v>2892.4173793227164</v>
      </c>
      <c r="DT10" s="113">
        <f t="shared" si="22"/>
        <v>3083.3169263580157</v>
      </c>
      <c r="DU10" s="113">
        <f t="shared" si="22"/>
        <v>3286.815843497645</v>
      </c>
      <c r="DV10" s="113">
        <f t="shared" si="22"/>
        <v>3503.7456891684897</v>
      </c>
      <c r="DW10" s="113">
        <f t="shared" si="22"/>
        <v>3734.9929046536104</v>
      </c>
      <c r="DX10" s="113">
        <f t="shared" si="22"/>
        <v>3981.502436360749</v>
      </c>
      <c r="DY10" s="113">
        <f t="shared" si="22"/>
        <v>4244.281597160559</v>
      </c>
      <c r="DZ10" s="113">
        <f t="shared" si="22"/>
        <v>4524.404182573156</v>
      </c>
      <c r="EA10" s="113">
        <f t="shared" si="22"/>
        <v>4823.014858622984</v>
      </c>
      <c r="EB10" s="113">
        <f t="shared" si="22"/>
        <v>5141.333839292101</v>
      </c>
      <c r="EC10" s="113">
        <f t="shared" si="22"/>
        <v>5480.66187268538</v>
      </c>
      <c r="ED10" s="113">
        <f t="shared" si="22"/>
        <v>5842.385556282616</v>
      </c>
      <c r="EE10" s="113">
        <f t="shared" si="22"/>
        <v>6227.983002997269</v>
      </c>
      <c r="EF10" s="113">
        <f t="shared" si="22"/>
        <v>6639.029881195089</v>
      </c>
      <c r="EG10" s="113">
        <f t="shared" si="22"/>
        <v>7077.205853353965</v>
      </c>
      <c r="EH10" s="113">
        <f t="shared" si="22"/>
        <v>7544.301439675327</v>
      </c>
      <c r="EI10" s="113">
        <f t="shared" si="22"/>
        <v>8042.225334693899</v>
      </c>
      <c r="EJ10" s="113">
        <f t="shared" si="22"/>
        <v>8573.012206783696</v>
      </c>
      <c r="EK10" s="113">
        <f aca="true" t="shared" si="23" ref="EK10:FB10">EJ10*(1+$M$3)</f>
        <v>9138.831012431421</v>
      </c>
      <c r="EL10" s="113">
        <f t="shared" si="23"/>
        <v>9741.993859251896</v>
      </c>
      <c r="EM10" s="113">
        <f t="shared" si="23"/>
        <v>10384.96545396252</v>
      </c>
      <c r="EN10" s="113">
        <f t="shared" si="23"/>
        <v>11070.373173924048</v>
      </c>
      <c r="EO10" s="113">
        <f t="shared" si="23"/>
        <v>11801.017803403036</v>
      </c>
      <c r="EP10" s="113">
        <f t="shared" si="23"/>
        <v>12579.884978427637</v>
      </c>
      <c r="EQ10" s="113">
        <f t="shared" si="23"/>
        <v>13410.157387003863</v>
      </c>
      <c r="ER10" s="113">
        <f t="shared" si="23"/>
        <v>14295.227774546118</v>
      </c>
      <c r="ES10" s="113">
        <f t="shared" si="23"/>
        <v>15238.712807666163</v>
      </c>
      <c r="ET10" s="113">
        <f t="shared" si="23"/>
        <v>16244.467852972131</v>
      </c>
      <c r="EU10" s="113">
        <f t="shared" si="23"/>
        <v>17316.602731268293</v>
      </c>
      <c r="EV10" s="113">
        <f t="shared" si="23"/>
        <v>18459.498511532</v>
      </c>
      <c r="EW10" s="113">
        <f t="shared" si="23"/>
        <v>19677.825413293114</v>
      </c>
      <c r="EX10" s="113">
        <f t="shared" si="23"/>
        <v>20976.56189057046</v>
      </c>
      <c r="EY10" s="113">
        <f t="shared" si="23"/>
        <v>22361.014975348113</v>
      </c>
      <c r="EZ10" s="113">
        <f t="shared" si="23"/>
        <v>23836.84196372109</v>
      </c>
      <c r="FA10" s="113">
        <f t="shared" si="23"/>
        <v>25410.073533326682</v>
      </c>
      <c r="FB10" s="113">
        <f t="shared" si="23"/>
        <v>27087.138386526243</v>
      </c>
    </row>
    <row r="11" spans="1:158" ht="15">
      <c r="A11" s="118">
        <f>'Page 4'!A17</f>
        <v>6</v>
      </c>
      <c r="B11" s="118" t="str">
        <f>'Page 4'!B17</f>
        <v>DTE Energy Co.</v>
      </c>
      <c r="C11" s="119">
        <f>'Page 4'!C17</f>
        <v>2.18</v>
      </c>
      <c r="D11" s="119">
        <f>'Page 4'!D17</f>
        <v>2.4</v>
      </c>
      <c r="E11" s="112">
        <f t="shared" si="9"/>
        <v>0.032567019338693104</v>
      </c>
      <c r="F11" s="112"/>
      <c r="G11" s="112">
        <f t="shared" si="3"/>
        <v>0.10710622711217847</v>
      </c>
      <c r="H11" s="113">
        <f>'Page 4'!F17</f>
        <v>-48.38333333333333</v>
      </c>
      <c r="I11" s="113">
        <f t="shared" si="10"/>
        <v>2.18</v>
      </c>
      <c r="J11" s="113">
        <f t="shared" si="4"/>
        <v>2.2533333333333334</v>
      </c>
      <c r="K11" s="113">
        <f t="shared" si="4"/>
        <v>2.3266666666666667</v>
      </c>
      <c r="L11" s="113">
        <f t="shared" si="11"/>
        <v>2.4</v>
      </c>
      <c r="M11" s="113">
        <f aca="true" t="shared" si="24" ref="M11:BX11">L11*(1+$M$3)</f>
        <v>2.5584000000000002</v>
      </c>
      <c r="N11" s="113">
        <f t="shared" si="24"/>
        <v>2.7272544000000005</v>
      </c>
      <c r="O11" s="113">
        <f t="shared" si="24"/>
        <v>2.9072531904000005</v>
      </c>
      <c r="P11" s="113">
        <f t="shared" si="24"/>
        <v>3.099131900966401</v>
      </c>
      <c r="Q11" s="113">
        <f t="shared" si="24"/>
        <v>3.3036746064301834</v>
      </c>
      <c r="R11" s="113">
        <f t="shared" si="24"/>
        <v>3.521717130454576</v>
      </c>
      <c r="S11" s="113">
        <f t="shared" si="24"/>
        <v>3.754150461064578</v>
      </c>
      <c r="T11" s="113">
        <f t="shared" si="24"/>
        <v>4.001924391494841</v>
      </c>
      <c r="U11" s="113">
        <f t="shared" si="24"/>
        <v>4.266051401333501</v>
      </c>
      <c r="V11" s="113">
        <f t="shared" si="24"/>
        <v>4.547610793821512</v>
      </c>
      <c r="W11" s="113">
        <f t="shared" si="24"/>
        <v>4.847753106213732</v>
      </c>
      <c r="X11" s="113">
        <f t="shared" si="24"/>
        <v>5.167704811223839</v>
      </c>
      <c r="Y11" s="113">
        <f t="shared" si="24"/>
        <v>5.508773328764613</v>
      </c>
      <c r="Z11" s="113">
        <f t="shared" si="24"/>
        <v>5.872352368463077</v>
      </c>
      <c r="AA11" s="113">
        <f t="shared" si="24"/>
        <v>6.259927624781641</v>
      </c>
      <c r="AB11" s="113">
        <f t="shared" si="24"/>
        <v>6.67308284801723</v>
      </c>
      <c r="AC11" s="113">
        <f t="shared" si="24"/>
        <v>7.113506315986367</v>
      </c>
      <c r="AD11" s="113">
        <f t="shared" si="24"/>
        <v>7.582997732841467</v>
      </c>
      <c r="AE11" s="113">
        <f t="shared" si="24"/>
        <v>8.083475583209005</v>
      </c>
      <c r="AF11" s="113">
        <f t="shared" si="24"/>
        <v>8.6169849717008</v>
      </c>
      <c r="AG11" s="113">
        <f t="shared" si="24"/>
        <v>9.185705979833054</v>
      </c>
      <c r="AH11" s="113">
        <f t="shared" si="24"/>
        <v>9.791962574502037</v>
      </c>
      <c r="AI11" s="113">
        <f t="shared" si="24"/>
        <v>10.438232104419171</v>
      </c>
      <c r="AJ11" s="113">
        <f t="shared" si="24"/>
        <v>11.127155423310837</v>
      </c>
      <c r="AK11" s="113">
        <f t="shared" si="24"/>
        <v>11.861547681249354</v>
      </c>
      <c r="AL11" s="113">
        <f t="shared" si="24"/>
        <v>12.644409828211812</v>
      </c>
      <c r="AM11" s="113">
        <f t="shared" si="24"/>
        <v>13.478940876873791</v>
      </c>
      <c r="AN11" s="113">
        <f t="shared" si="24"/>
        <v>14.368550974747462</v>
      </c>
      <c r="AO11" s="113">
        <f t="shared" si="24"/>
        <v>15.316875339080795</v>
      </c>
      <c r="AP11" s="113">
        <f t="shared" si="24"/>
        <v>16.327789111460127</v>
      </c>
      <c r="AQ11" s="113">
        <f t="shared" si="24"/>
        <v>17.405423192816496</v>
      </c>
      <c r="AR11" s="113">
        <f t="shared" si="24"/>
        <v>18.554181123542385</v>
      </c>
      <c r="AS11" s="113">
        <f t="shared" si="24"/>
        <v>19.778757077696184</v>
      </c>
      <c r="AT11" s="113">
        <f t="shared" si="24"/>
        <v>21.084155044824133</v>
      </c>
      <c r="AU11" s="113">
        <f t="shared" si="24"/>
        <v>22.475709277782528</v>
      </c>
      <c r="AV11" s="113">
        <f t="shared" si="24"/>
        <v>23.959106090116176</v>
      </c>
      <c r="AW11" s="113">
        <f t="shared" si="24"/>
        <v>25.540407092063845</v>
      </c>
      <c r="AX11" s="113">
        <f t="shared" si="24"/>
        <v>27.22607396014006</v>
      </c>
      <c r="AY11" s="113">
        <f t="shared" si="24"/>
        <v>29.022994841509306</v>
      </c>
      <c r="AZ11" s="113">
        <f t="shared" si="24"/>
        <v>30.938512501048923</v>
      </c>
      <c r="BA11" s="113">
        <f t="shared" si="24"/>
        <v>32.980454326118156</v>
      </c>
      <c r="BB11" s="113">
        <f t="shared" si="24"/>
        <v>35.15716431164196</v>
      </c>
      <c r="BC11" s="113">
        <f t="shared" si="24"/>
        <v>37.477537156210325</v>
      </c>
      <c r="BD11" s="113">
        <f t="shared" si="24"/>
        <v>39.95105460852021</v>
      </c>
      <c r="BE11" s="113">
        <f t="shared" si="24"/>
        <v>42.58782421268255</v>
      </c>
      <c r="BF11" s="113">
        <f t="shared" si="24"/>
        <v>45.3986206107196</v>
      </c>
      <c r="BG11" s="113">
        <f t="shared" si="24"/>
        <v>48.39492957102709</v>
      </c>
      <c r="BH11" s="113">
        <f t="shared" si="24"/>
        <v>51.58899492271488</v>
      </c>
      <c r="BI11" s="113">
        <f t="shared" si="24"/>
        <v>54.99386858761407</v>
      </c>
      <c r="BJ11" s="113">
        <f t="shared" si="24"/>
        <v>58.623463914396595</v>
      </c>
      <c r="BK11" s="113">
        <f t="shared" si="24"/>
        <v>62.492612532746776</v>
      </c>
      <c r="BL11" s="113">
        <f t="shared" si="24"/>
        <v>66.61712495990807</v>
      </c>
      <c r="BM11" s="113">
        <f t="shared" si="24"/>
        <v>71.01385520726201</v>
      </c>
      <c r="BN11" s="113">
        <f t="shared" si="24"/>
        <v>75.70076965094131</v>
      </c>
      <c r="BO11" s="113">
        <f t="shared" si="24"/>
        <v>80.69702044790344</v>
      </c>
      <c r="BP11" s="113">
        <f t="shared" si="24"/>
        <v>86.02302379746507</v>
      </c>
      <c r="BQ11" s="113">
        <f t="shared" si="24"/>
        <v>91.70054336809777</v>
      </c>
      <c r="BR11" s="113">
        <f t="shared" si="24"/>
        <v>97.75277923039222</v>
      </c>
      <c r="BS11" s="113">
        <f t="shared" si="24"/>
        <v>104.20446265959811</v>
      </c>
      <c r="BT11" s="113">
        <f t="shared" si="24"/>
        <v>111.0819571951316</v>
      </c>
      <c r="BU11" s="113">
        <f t="shared" si="24"/>
        <v>118.41336637001028</v>
      </c>
      <c r="BV11" s="113">
        <f t="shared" si="24"/>
        <v>126.22864855043096</v>
      </c>
      <c r="BW11" s="113">
        <f t="shared" si="24"/>
        <v>134.55973935475942</v>
      </c>
      <c r="BX11" s="113">
        <f t="shared" si="24"/>
        <v>143.44068215217354</v>
      </c>
      <c r="BY11" s="113">
        <f aca="true" t="shared" si="25" ref="BY11:EJ11">BX11*(1+$M$3)</f>
        <v>152.90776717421699</v>
      </c>
      <c r="BZ11" s="113">
        <f t="shared" si="25"/>
        <v>162.99967980771532</v>
      </c>
      <c r="CA11" s="113">
        <f t="shared" si="25"/>
        <v>173.75765867502454</v>
      </c>
      <c r="CB11" s="113">
        <f t="shared" si="25"/>
        <v>185.22566414757617</v>
      </c>
      <c r="CC11" s="113">
        <f t="shared" si="25"/>
        <v>197.4505579813162</v>
      </c>
      <c r="CD11" s="113">
        <f t="shared" si="25"/>
        <v>210.48229480808308</v>
      </c>
      <c r="CE11" s="113">
        <f t="shared" si="25"/>
        <v>224.37412626541658</v>
      </c>
      <c r="CF11" s="113">
        <f t="shared" si="25"/>
        <v>239.1828185989341</v>
      </c>
      <c r="CG11" s="113">
        <f t="shared" si="25"/>
        <v>254.96888462646376</v>
      </c>
      <c r="CH11" s="113">
        <f t="shared" si="25"/>
        <v>271.7968310118104</v>
      </c>
      <c r="CI11" s="113">
        <f t="shared" si="25"/>
        <v>289.7354218585899</v>
      </c>
      <c r="CJ11" s="113">
        <f t="shared" si="25"/>
        <v>308.85795970125685</v>
      </c>
      <c r="CK11" s="113">
        <f t="shared" si="25"/>
        <v>329.2425850415398</v>
      </c>
      <c r="CL11" s="113">
        <f t="shared" si="25"/>
        <v>350.97259565428146</v>
      </c>
      <c r="CM11" s="113">
        <f t="shared" si="25"/>
        <v>374.13678696746405</v>
      </c>
      <c r="CN11" s="113">
        <f t="shared" si="25"/>
        <v>398.8298149073167</v>
      </c>
      <c r="CO11" s="113">
        <f t="shared" si="25"/>
        <v>425.1525826911996</v>
      </c>
      <c r="CP11" s="113">
        <f t="shared" si="25"/>
        <v>453.2126531488188</v>
      </c>
      <c r="CQ11" s="113">
        <f t="shared" si="25"/>
        <v>483.12468825664087</v>
      </c>
      <c r="CR11" s="113">
        <f t="shared" si="25"/>
        <v>515.0109176815791</v>
      </c>
      <c r="CS11" s="113">
        <f t="shared" si="25"/>
        <v>549.0016382485634</v>
      </c>
      <c r="CT11" s="113">
        <f t="shared" si="25"/>
        <v>585.2357463729686</v>
      </c>
      <c r="CU11" s="113">
        <f t="shared" si="25"/>
        <v>623.8613056335846</v>
      </c>
      <c r="CV11" s="113">
        <f t="shared" si="25"/>
        <v>665.0361518054012</v>
      </c>
      <c r="CW11" s="113">
        <f t="shared" si="25"/>
        <v>708.9285378245578</v>
      </c>
      <c r="CX11" s="113">
        <f t="shared" si="25"/>
        <v>755.7178213209786</v>
      </c>
      <c r="CY11" s="113">
        <f t="shared" si="25"/>
        <v>805.5951975281632</v>
      </c>
      <c r="CZ11" s="113">
        <f t="shared" si="25"/>
        <v>858.764480565022</v>
      </c>
      <c r="DA11" s="113">
        <f t="shared" si="25"/>
        <v>915.4429362823136</v>
      </c>
      <c r="DB11" s="113">
        <f t="shared" si="25"/>
        <v>975.8621700769463</v>
      </c>
      <c r="DC11" s="113">
        <f t="shared" si="25"/>
        <v>1040.269073302025</v>
      </c>
      <c r="DD11" s="113">
        <f t="shared" si="25"/>
        <v>1108.9268321399586</v>
      </c>
      <c r="DE11" s="113">
        <f t="shared" si="25"/>
        <v>1182.116003061196</v>
      </c>
      <c r="DF11" s="113">
        <f t="shared" si="25"/>
        <v>1260.1356592632349</v>
      </c>
      <c r="DG11" s="113">
        <f t="shared" si="25"/>
        <v>1343.3046127746084</v>
      </c>
      <c r="DH11" s="113">
        <f t="shared" si="25"/>
        <v>1431.9627172177327</v>
      </c>
      <c r="DI11" s="113">
        <f t="shared" si="25"/>
        <v>1526.472256554103</v>
      </c>
      <c r="DJ11" s="113">
        <f t="shared" si="25"/>
        <v>1627.219425486674</v>
      </c>
      <c r="DK11" s="113">
        <f t="shared" si="25"/>
        <v>1734.6159075687947</v>
      </c>
      <c r="DL11" s="113">
        <f t="shared" si="25"/>
        <v>1849.1005574683352</v>
      </c>
      <c r="DM11" s="113">
        <f t="shared" si="25"/>
        <v>1971.1411942612453</v>
      </c>
      <c r="DN11" s="113">
        <f t="shared" si="25"/>
        <v>2101.236513082488</v>
      </c>
      <c r="DO11" s="113">
        <f t="shared" si="25"/>
        <v>2239.9181229459323</v>
      </c>
      <c r="DP11" s="113">
        <f t="shared" si="25"/>
        <v>2387.752719060364</v>
      </c>
      <c r="DQ11" s="113">
        <f t="shared" si="25"/>
        <v>2545.3443985183485</v>
      </c>
      <c r="DR11" s="113">
        <f t="shared" si="25"/>
        <v>2713.3371288205594</v>
      </c>
      <c r="DS11" s="113">
        <f t="shared" si="25"/>
        <v>2892.4173793227164</v>
      </c>
      <c r="DT11" s="113">
        <f t="shared" si="25"/>
        <v>3083.3169263580157</v>
      </c>
      <c r="DU11" s="113">
        <f t="shared" si="25"/>
        <v>3286.815843497645</v>
      </c>
      <c r="DV11" s="113">
        <f t="shared" si="25"/>
        <v>3503.7456891684897</v>
      </c>
      <c r="DW11" s="113">
        <f t="shared" si="25"/>
        <v>3734.9929046536104</v>
      </c>
      <c r="DX11" s="113">
        <f t="shared" si="25"/>
        <v>3981.502436360749</v>
      </c>
      <c r="DY11" s="113">
        <f t="shared" si="25"/>
        <v>4244.281597160559</v>
      </c>
      <c r="DZ11" s="113">
        <f t="shared" si="25"/>
        <v>4524.404182573156</v>
      </c>
      <c r="EA11" s="113">
        <f t="shared" si="25"/>
        <v>4823.014858622984</v>
      </c>
      <c r="EB11" s="113">
        <f t="shared" si="25"/>
        <v>5141.333839292101</v>
      </c>
      <c r="EC11" s="113">
        <f t="shared" si="25"/>
        <v>5480.66187268538</v>
      </c>
      <c r="ED11" s="113">
        <f t="shared" si="25"/>
        <v>5842.385556282616</v>
      </c>
      <c r="EE11" s="113">
        <f t="shared" si="25"/>
        <v>6227.983002997269</v>
      </c>
      <c r="EF11" s="113">
        <f t="shared" si="25"/>
        <v>6639.029881195089</v>
      </c>
      <c r="EG11" s="113">
        <f t="shared" si="25"/>
        <v>7077.205853353965</v>
      </c>
      <c r="EH11" s="113">
        <f t="shared" si="25"/>
        <v>7544.301439675327</v>
      </c>
      <c r="EI11" s="113">
        <f t="shared" si="25"/>
        <v>8042.225334693899</v>
      </c>
      <c r="EJ11" s="113">
        <f t="shared" si="25"/>
        <v>8573.012206783696</v>
      </c>
      <c r="EK11" s="113">
        <f aca="true" t="shared" si="26" ref="EK11:FB11">EJ11*(1+$M$3)</f>
        <v>9138.831012431421</v>
      </c>
      <c r="EL11" s="113">
        <f t="shared" si="26"/>
        <v>9741.993859251896</v>
      </c>
      <c r="EM11" s="113">
        <f t="shared" si="26"/>
        <v>10384.96545396252</v>
      </c>
      <c r="EN11" s="113">
        <f t="shared" si="26"/>
        <v>11070.373173924048</v>
      </c>
      <c r="EO11" s="113">
        <f t="shared" si="26"/>
        <v>11801.017803403036</v>
      </c>
      <c r="EP11" s="113">
        <f t="shared" si="26"/>
        <v>12579.884978427637</v>
      </c>
      <c r="EQ11" s="113">
        <f t="shared" si="26"/>
        <v>13410.157387003863</v>
      </c>
      <c r="ER11" s="113">
        <f t="shared" si="26"/>
        <v>14295.227774546118</v>
      </c>
      <c r="ES11" s="113">
        <f t="shared" si="26"/>
        <v>15238.712807666163</v>
      </c>
      <c r="ET11" s="113">
        <f t="shared" si="26"/>
        <v>16244.467852972131</v>
      </c>
      <c r="EU11" s="113">
        <f t="shared" si="26"/>
        <v>17316.602731268293</v>
      </c>
      <c r="EV11" s="113">
        <f t="shared" si="26"/>
        <v>18459.498511532</v>
      </c>
      <c r="EW11" s="113">
        <f t="shared" si="26"/>
        <v>19677.825413293114</v>
      </c>
      <c r="EX11" s="113">
        <f t="shared" si="26"/>
        <v>20976.56189057046</v>
      </c>
      <c r="EY11" s="113">
        <f t="shared" si="26"/>
        <v>22361.014975348113</v>
      </c>
      <c r="EZ11" s="113">
        <f t="shared" si="26"/>
        <v>23836.84196372109</v>
      </c>
      <c r="FA11" s="113">
        <f t="shared" si="26"/>
        <v>25410.073533326682</v>
      </c>
      <c r="FB11" s="113">
        <f t="shared" si="26"/>
        <v>27087.138386526243</v>
      </c>
    </row>
    <row r="12" spans="1:158" ht="15">
      <c r="A12" s="118">
        <f>'Page 4'!A18</f>
        <v>7</v>
      </c>
      <c r="B12" s="118" t="str">
        <f>'Page 4'!B18</f>
        <v>FPL Group, Inc.</v>
      </c>
      <c r="C12" s="119">
        <f>'Page 4'!C18</f>
        <v>1.78</v>
      </c>
      <c r="D12" s="119">
        <f>'Page 4'!D18</f>
        <v>2.5</v>
      </c>
      <c r="E12" s="112">
        <f t="shared" si="9"/>
        <v>0.11988476227787537</v>
      </c>
      <c r="F12" s="112"/>
      <c r="G12" s="112">
        <f t="shared" si="3"/>
        <v>0.09590525816918861</v>
      </c>
      <c r="H12" s="113">
        <f>'Page 4'!F18</f>
        <v>-67.45</v>
      </c>
      <c r="I12" s="113">
        <f t="shared" si="10"/>
        <v>1.78</v>
      </c>
      <c r="J12" s="113">
        <f t="shared" si="4"/>
        <v>2.02</v>
      </c>
      <c r="K12" s="113">
        <f t="shared" si="4"/>
        <v>2.26</v>
      </c>
      <c r="L12" s="113">
        <f t="shared" si="11"/>
        <v>2.5</v>
      </c>
      <c r="M12" s="113">
        <f aca="true" t="shared" si="27" ref="M12:BX12">L12*(1+$M$3)</f>
        <v>2.665</v>
      </c>
      <c r="N12" s="113">
        <f t="shared" si="27"/>
        <v>2.8408900000000004</v>
      </c>
      <c r="O12" s="113">
        <f t="shared" si="27"/>
        <v>3.0283887400000005</v>
      </c>
      <c r="P12" s="113">
        <f t="shared" si="27"/>
        <v>3.228262396840001</v>
      </c>
      <c r="Q12" s="113">
        <f t="shared" si="27"/>
        <v>3.441327715031441</v>
      </c>
      <c r="R12" s="113">
        <f t="shared" si="27"/>
        <v>3.668455344223516</v>
      </c>
      <c r="S12" s="113">
        <f t="shared" si="27"/>
        <v>3.9105733969422682</v>
      </c>
      <c r="T12" s="113">
        <f t="shared" si="27"/>
        <v>4.1686712411404585</v>
      </c>
      <c r="U12" s="113">
        <f t="shared" si="27"/>
        <v>4.443803543055729</v>
      </c>
      <c r="V12" s="113">
        <f t="shared" si="27"/>
        <v>4.737094576897408</v>
      </c>
      <c r="W12" s="113">
        <f t="shared" si="27"/>
        <v>5.049742818972637</v>
      </c>
      <c r="X12" s="113">
        <f t="shared" si="27"/>
        <v>5.383025845024831</v>
      </c>
      <c r="Y12" s="113">
        <f t="shared" si="27"/>
        <v>5.73830555079647</v>
      </c>
      <c r="Z12" s="113">
        <f t="shared" si="27"/>
        <v>6.117033717149037</v>
      </c>
      <c r="AA12" s="113">
        <f t="shared" si="27"/>
        <v>6.520757942480874</v>
      </c>
      <c r="AB12" s="113">
        <f t="shared" si="27"/>
        <v>6.951127966684613</v>
      </c>
      <c r="AC12" s="113">
        <f t="shared" si="27"/>
        <v>7.409902412485797</v>
      </c>
      <c r="AD12" s="113">
        <f t="shared" si="27"/>
        <v>7.89895597170986</v>
      </c>
      <c r="AE12" s="113">
        <f t="shared" si="27"/>
        <v>8.420287065842711</v>
      </c>
      <c r="AF12" s="113">
        <f t="shared" si="27"/>
        <v>8.97602601218833</v>
      </c>
      <c r="AG12" s="113">
        <f t="shared" si="27"/>
        <v>9.56844372899276</v>
      </c>
      <c r="AH12" s="113">
        <f t="shared" si="27"/>
        <v>10.199961015106283</v>
      </c>
      <c r="AI12" s="113">
        <f t="shared" si="27"/>
        <v>10.873158442103298</v>
      </c>
      <c r="AJ12" s="113">
        <f t="shared" si="27"/>
        <v>11.590786899282117</v>
      </c>
      <c r="AK12" s="113">
        <f t="shared" si="27"/>
        <v>12.355778834634737</v>
      </c>
      <c r="AL12" s="113">
        <f t="shared" si="27"/>
        <v>13.171260237720631</v>
      </c>
      <c r="AM12" s="113">
        <f t="shared" si="27"/>
        <v>14.040563413410194</v>
      </c>
      <c r="AN12" s="113">
        <f t="shared" si="27"/>
        <v>14.967240598695268</v>
      </c>
      <c r="AO12" s="113">
        <f t="shared" si="27"/>
        <v>15.955078478209156</v>
      </c>
      <c r="AP12" s="113">
        <f t="shared" si="27"/>
        <v>17.008113657770963</v>
      </c>
      <c r="AQ12" s="113">
        <f t="shared" si="27"/>
        <v>18.130649159183847</v>
      </c>
      <c r="AR12" s="113">
        <f t="shared" si="27"/>
        <v>19.32727200368998</v>
      </c>
      <c r="AS12" s="113">
        <f t="shared" si="27"/>
        <v>20.60287195593352</v>
      </c>
      <c r="AT12" s="113">
        <f t="shared" si="27"/>
        <v>21.96266150502513</v>
      </c>
      <c r="AU12" s="113">
        <f t="shared" si="27"/>
        <v>23.41219716435679</v>
      </c>
      <c r="AV12" s="113">
        <f t="shared" si="27"/>
        <v>24.95740217720434</v>
      </c>
      <c r="AW12" s="113">
        <f t="shared" si="27"/>
        <v>26.60459072089983</v>
      </c>
      <c r="AX12" s="113">
        <f t="shared" si="27"/>
        <v>28.36049370847922</v>
      </c>
      <c r="AY12" s="113">
        <f t="shared" si="27"/>
        <v>30.232286293238847</v>
      </c>
      <c r="AZ12" s="113">
        <f t="shared" si="27"/>
        <v>32.22761718859261</v>
      </c>
      <c r="BA12" s="113">
        <f t="shared" si="27"/>
        <v>34.35463992303973</v>
      </c>
      <c r="BB12" s="113">
        <f t="shared" si="27"/>
        <v>36.62204615796035</v>
      </c>
      <c r="BC12" s="113">
        <f t="shared" si="27"/>
        <v>39.03910120438573</v>
      </c>
      <c r="BD12" s="113">
        <f t="shared" si="27"/>
        <v>41.61568188387519</v>
      </c>
      <c r="BE12" s="113">
        <f t="shared" si="27"/>
        <v>44.362316888210955</v>
      </c>
      <c r="BF12" s="113">
        <f t="shared" si="27"/>
        <v>47.29022980283288</v>
      </c>
      <c r="BG12" s="113">
        <f t="shared" si="27"/>
        <v>50.411384969819856</v>
      </c>
      <c r="BH12" s="113">
        <f t="shared" si="27"/>
        <v>53.73853637782797</v>
      </c>
      <c r="BI12" s="113">
        <f t="shared" si="27"/>
        <v>57.28527977876462</v>
      </c>
      <c r="BJ12" s="113">
        <f t="shared" si="27"/>
        <v>61.06610824416309</v>
      </c>
      <c r="BK12" s="113">
        <f t="shared" si="27"/>
        <v>65.09647138827786</v>
      </c>
      <c r="BL12" s="113">
        <f t="shared" si="27"/>
        <v>69.3928384999042</v>
      </c>
      <c r="BM12" s="113">
        <f t="shared" si="27"/>
        <v>73.97276584089788</v>
      </c>
      <c r="BN12" s="113">
        <f t="shared" si="27"/>
        <v>78.85496838639715</v>
      </c>
      <c r="BO12" s="113">
        <f t="shared" si="27"/>
        <v>84.05939629989936</v>
      </c>
      <c r="BP12" s="113">
        <f t="shared" si="27"/>
        <v>89.60731645569273</v>
      </c>
      <c r="BQ12" s="113">
        <f t="shared" si="27"/>
        <v>95.52139934176844</v>
      </c>
      <c r="BR12" s="113">
        <f t="shared" si="27"/>
        <v>101.82581169832517</v>
      </c>
      <c r="BS12" s="113">
        <f t="shared" si="27"/>
        <v>108.54631527041464</v>
      </c>
      <c r="BT12" s="113">
        <f t="shared" si="27"/>
        <v>115.71037207826201</v>
      </c>
      <c r="BU12" s="113">
        <f t="shared" si="27"/>
        <v>123.34725663542731</v>
      </c>
      <c r="BV12" s="113">
        <f t="shared" si="27"/>
        <v>131.48817557336554</v>
      </c>
      <c r="BW12" s="113">
        <f t="shared" si="27"/>
        <v>140.16639516120767</v>
      </c>
      <c r="BX12" s="113">
        <f t="shared" si="27"/>
        <v>149.4173772418474</v>
      </c>
      <c r="BY12" s="113">
        <f aca="true" t="shared" si="28" ref="BY12:EJ12">BX12*(1+$M$3)</f>
        <v>159.27892413980933</v>
      </c>
      <c r="BZ12" s="113">
        <f t="shared" si="28"/>
        <v>169.79133313303677</v>
      </c>
      <c r="CA12" s="113">
        <f t="shared" si="28"/>
        <v>180.99756111981722</v>
      </c>
      <c r="CB12" s="113">
        <f t="shared" si="28"/>
        <v>192.94340015372518</v>
      </c>
      <c r="CC12" s="113">
        <f t="shared" si="28"/>
        <v>205.67766456387105</v>
      </c>
      <c r="CD12" s="113">
        <f t="shared" si="28"/>
        <v>219.25239042508656</v>
      </c>
      <c r="CE12" s="113">
        <f t="shared" si="28"/>
        <v>233.7230481931423</v>
      </c>
      <c r="CF12" s="113">
        <f t="shared" si="28"/>
        <v>249.1487693738897</v>
      </c>
      <c r="CG12" s="113">
        <f t="shared" si="28"/>
        <v>265.59258815256646</v>
      </c>
      <c r="CH12" s="113">
        <f t="shared" si="28"/>
        <v>283.12169897063586</v>
      </c>
      <c r="CI12" s="113">
        <f t="shared" si="28"/>
        <v>301.80773110269786</v>
      </c>
      <c r="CJ12" s="113">
        <f t="shared" si="28"/>
        <v>321.72704135547593</v>
      </c>
      <c r="CK12" s="113">
        <f t="shared" si="28"/>
        <v>342.9610260849374</v>
      </c>
      <c r="CL12" s="113">
        <f t="shared" si="28"/>
        <v>365.59645380654325</v>
      </c>
      <c r="CM12" s="113">
        <f t="shared" si="28"/>
        <v>389.7258197577751</v>
      </c>
      <c r="CN12" s="113">
        <f t="shared" si="28"/>
        <v>415.4477238617883</v>
      </c>
      <c r="CO12" s="113">
        <f t="shared" si="28"/>
        <v>442.86727363666637</v>
      </c>
      <c r="CP12" s="113">
        <f t="shared" si="28"/>
        <v>472.0965136966864</v>
      </c>
      <c r="CQ12" s="113">
        <f t="shared" si="28"/>
        <v>503.2548836006677</v>
      </c>
      <c r="CR12" s="113">
        <f t="shared" si="28"/>
        <v>536.4697059183118</v>
      </c>
      <c r="CS12" s="113">
        <f t="shared" si="28"/>
        <v>571.8767065089204</v>
      </c>
      <c r="CT12" s="113">
        <f t="shared" si="28"/>
        <v>609.6205691385092</v>
      </c>
      <c r="CU12" s="113">
        <f t="shared" si="28"/>
        <v>649.8555267016508</v>
      </c>
      <c r="CV12" s="113">
        <f t="shared" si="28"/>
        <v>692.7459914639597</v>
      </c>
      <c r="CW12" s="113">
        <f t="shared" si="28"/>
        <v>738.4672269005811</v>
      </c>
      <c r="CX12" s="113">
        <f t="shared" si="28"/>
        <v>787.2060638760195</v>
      </c>
      <c r="CY12" s="113">
        <f t="shared" si="28"/>
        <v>839.1616640918368</v>
      </c>
      <c r="CZ12" s="113">
        <f t="shared" si="28"/>
        <v>894.546333921898</v>
      </c>
      <c r="DA12" s="113">
        <f t="shared" si="28"/>
        <v>953.5863919607434</v>
      </c>
      <c r="DB12" s="113">
        <f t="shared" si="28"/>
        <v>1016.5230938301526</v>
      </c>
      <c r="DC12" s="113">
        <f t="shared" si="28"/>
        <v>1083.6136180229428</v>
      </c>
      <c r="DD12" s="113">
        <f t="shared" si="28"/>
        <v>1155.132116812457</v>
      </c>
      <c r="DE12" s="113">
        <f t="shared" si="28"/>
        <v>1231.3708365220793</v>
      </c>
      <c r="DF12" s="113">
        <f t="shared" si="28"/>
        <v>1312.6413117325367</v>
      </c>
      <c r="DG12" s="113">
        <f t="shared" si="28"/>
        <v>1399.2756383068843</v>
      </c>
      <c r="DH12" s="113">
        <f t="shared" si="28"/>
        <v>1491.6278304351388</v>
      </c>
      <c r="DI12" s="113">
        <f t="shared" si="28"/>
        <v>1590.075267243858</v>
      </c>
      <c r="DJ12" s="113">
        <f t="shared" si="28"/>
        <v>1695.0202348819528</v>
      </c>
      <c r="DK12" s="113">
        <f t="shared" si="28"/>
        <v>1806.8915703841617</v>
      </c>
      <c r="DL12" s="113">
        <f t="shared" si="28"/>
        <v>1926.1464140295166</v>
      </c>
      <c r="DM12" s="113">
        <f t="shared" si="28"/>
        <v>2053.2720773554647</v>
      </c>
      <c r="DN12" s="113">
        <f t="shared" si="28"/>
        <v>2188.7880344609257</v>
      </c>
      <c r="DO12" s="113">
        <f t="shared" si="28"/>
        <v>2333.248044735347</v>
      </c>
      <c r="DP12" s="113">
        <f t="shared" si="28"/>
        <v>2487.24241568788</v>
      </c>
      <c r="DQ12" s="113">
        <f t="shared" si="28"/>
        <v>2651.4004151232803</v>
      </c>
      <c r="DR12" s="113">
        <f t="shared" si="28"/>
        <v>2826.3928425214167</v>
      </c>
      <c r="DS12" s="113">
        <f t="shared" si="28"/>
        <v>3012.9347701278302</v>
      </c>
      <c r="DT12" s="113">
        <f t="shared" si="28"/>
        <v>3211.788464956267</v>
      </c>
      <c r="DU12" s="113">
        <f t="shared" si="28"/>
        <v>3423.766503643381</v>
      </c>
      <c r="DV12" s="113">
        <f t="shared" si="28"/>
        <v>3649.735092883844</v>
      </c>
      <c r="DW12" s="113">
        <f t="shared" si="28"/>
        <v>3890.617609014178</v>
      </c>
      <c r="DX12" s="113">
        <f t="shared" si="28"/>
        <v>4147.398371209114</v>
      </c>
      <c r="DY12" s="113">
        <f t="shared" si="28"/>
        <v>4421.126663708916</v>
      </c>
      <c r="DZ12" s="113">
        <f t="shared" si="28"/>
        <v>4712.921023513704</v>
      </c>
      <c r="EA12" s="113">
        <f t="shared" si="28"/>
        <v>5023.973811065609</v>
      </c>
      <c r="EB12" s="113">
        <f t="shared" si="28"/>
        <v>5355.556082595939</v>
      </c>
      <c r="EC12" s="113">
        <f t="shared" si="28"/>
        <v>5709.022784047272</v>
      </c>
      <c r="ED12" s="113">
        <f t="shared" si="28"/>
        <v>6085.818287794392</v>
      </c>
      <c r="EE12" s="113">
        <f t="shared" si="28"/>
        <v>6487.482294788822</v>
      </c>
      <c r="EF12" s="113">
        <f t="shared" si="28"/>
        <v>6915.656126244885</v>
      </c>
      <c r="EG12" s="113">
        <f t="shared" si="28"/>
        <v>7372.089430577048</v>
      </c>
      <c r="EH12" s="113">
        <f t="shared" si="28"/>
        <v>7858.647332995133</v>
      </c>
      <c r="EI12" s="113">
        <f t="shared" si="28"/>
        <v>8377.318056972812</v>
      </c>
      <c r="EJ12" s="113">
        <f t="shared" si="28"/>
        <v>8930.221048733018</v>
      </c>
      <c r="EK12" s="113">
        <f aca="true" t="shared" si="29" ref="EK12:FB12">EJ12*(1+$M$3)</f>
        <v>9519.615637949397</v>
      </c>
      <c r="EL12" s="113">
        <f t="shared" si="29"/>
        <v>10147.910270054057</v>
      </c>
      <c r="EM12" s="113">
        <f t="shared" si="29"/>
        <v>10817.672347877626</v>
      </c>
      <c r="EN12" s="113">
        <f t="shared" si="29"/>
        <v>11531.63872283755</v>
      </c>
      <c r="EO12" s="113">
        <f t="shared" si="29"/>
        <v>12292.726878544829</v>
      </c>
      <c r="EP12" s="113">
        <f t="shared" si="29"/>
        <v>13104.046852528789</v>
      </c>
      <c r="EQ12" s="113">
        <f t="shared" si="29"/>
        <v>13968.91394479569</v>
      </c>
      <c r="ER12" s="113">
        <f t="shared" si="29"/>
        <v>14890.862265152206</v>
      </c>
      <c r="ES12" s="113">
        <f t="shared" si="29"/>
        <v>15873.659174652252</v>
      </c>
      <c r="ET12" s="113">
        <f t="shared" si="29"/>
        <v>16921.320680179302</v>
      </c>
      <c r="EU12" s="113">
        <f t="shared" si="29"/>
        <v>18038.127845071136</v>
      </c>
      <c r="EV12" s="113">
        <f t="shared" si="29"/>
        <v>19228.64428284583</v>
      </c>
      <c r="EW12" s="113">
        <f t="shared" si="29"/>
        <v>20497.734805513657</v>
      </c>
      <c r="EX12" s="113">
        <f t="shared" si="29"/>
        <v>21850.58530267756</v>
      </c>
      <c r="EY12" s="113">
        <f t="shared" si="29"/>
        <v>23292.72393265428</v>
      </c>
      <c r="EZ12" s="113">
        <f t="shared" si="29"/>
        <v>24830.043712209463</v>
      </c>
      <c r="FA12" s="113">
        <f t="shared" si="29"/>
        <v>26468.826597215288</v>
      </c>
      <c r="FB12" s="113">
        <f t="shared" si="29"/>
        <v>28215.7691526315</v>
      </c>
    </row>
    <row r="13" spans="1:158" ht="15">
      <c r="A13" s="118">
        <f>'Page 4'!A19</f>
        <v>8</v>
      </c>
      <c r="B13" s="118" t="str">
        <f>'Page 4'!B19</f>
        <v>IDACORP</v>
      </c>
      <c r="C13" s="119">
        <f>'Page 4'!C19</f>
        <v>1.2</v>
      </c>
      <c r="D13" s="119">
        <f>'Page 4'!D19</f>
        <v>1.2</v>
      </c>
      <c r="E13" s="112">
        <f t="shared" si="9"/>
        <v>0</v>
      </c>
      <c r="F13" s="112"/>
      <c r="G13" s="112">
        <f t="shared" si="3"/>
        <v>0.09432408550025474</v>
      </c>
      <c r="H13" s="113">
        <f>'Page 4'!F19</f>
        <v>-34.65833333333334</v>
      </c>
      <c r="I13" s="113">
        <f t="shared" si="10"/>
        <v>1.2</v>
      </c>
      <c r="J13" s="113">
        <f t="shared" si="4"/>
        <v>1.2</v>
      </c>
      <c r="K13" s="113">
        <f t="shared" si="4"/>
        <v>1.2</v>
      </c>
      <c r="L13" s="113">
        <f t="shared" si="11"/>
        <v>1.2</v>
      </c>
      <c r="M13" s="113">
        <f aca="true" t="shared" si="30" ref="M13:BX13">L13*(1+$M$3)</f>
        <v>1.2792000000000001</v>
      </c>
      <c r="N13" s="113">
        <f t="shared" si="30"/>
        <v>1.3636272000000003</v>
      </c>
      <c r="O13" s="113">
        <f t="shared" si="30"/>
        <v>1.4536265952000003</v>
      </c>
      <c r="P13" s="113">
        <f t="shared" si="30"/>
        <v>1.5495659504832004</v>
      </c>
      <c r="Q13" s="113">
        <f t="shared" si="30"/>
        <v>1.6518373032150917</v>
      </c>
      <c r="R13" s="113">
        <f t="shared" si="30"/>
        <v>1.760858565227288</v>
      </c>
      <c r="S13" s="113">
        <f t="shared" si="30"/>
        <v>1.877075230532289</v>
      </c>
      <c r="T13" s="113">
        <f t="shared" si="30"/>
        <v>2.0009621957474204</v>
      </c>
      <c r="U13" s="113">
        <f t="shared" si="30"/>
        <v>2.1330257006667503</v>
      </c>
      <c r="V13" s="113">
        <f t="shared" si="30"/>
        <v>2.273805396910756</v>
      </c>
      <c r="W13" s="113">
        <f t="shared" si="30"/>
        <v>2.423876553106866</v>
      </c>
      <c r="X13" s="113">
        <f t="shared" si="30"/>
        <v>2.5838524056119194</v>
      </c>
      <c r="Y13" s="113">
        <f t="shared" si="30"/>
        <v>2.7543866643823063</v>
      </c>
      <c r="Z13" s="113">
        <f t="shared" si="30"/>
        <v>2.9361761842315386</v>
      </c>
      <c r="AA13" s="113">
        <f t="shared" si="30"/>
        <v>3.1299638123908204</v>
      </c>
      <c r="AB13" s="113">
        <f t="shared" si="30"/>
        <v>3.336541424008615</v>
      </c>
      <c r="AC13" s="113">
        <f t="shared" si="30"/>
        <v>3.5567531579931835</v>
      </c>
      <c r="AD13" s="113">
        <f t="shared" si="30"/>
        <v>3.7914988664207336</v>
      </c>
      <c r="AE13" s="113">
        <f t="shared" si="30"/>
        <v>4.041737791604502</v>
      </c>
      <c r="AF13" s="113">
        <f t="shared" si="30"/>
        <v>4.3084924858504</v>
      </c>
      <c r="AG13" s="113">
        <f t="shared" si="30"/>
        <v>4.592852989916527</v>
      </c>
      <c r="AH13" s="113">
        <f t="shared" si="30"/>
        <v>4.895981287251018</v>
      </c>
      <c r="AI13" s="113">
        <f t="shared" si="30"/>
        <v>5.219116052209586</v>
      </c>
      <c r="AJ13" s="113">
        <f t="shared" si="30"/>
        <v>5.563577711655419</v>
      </c>
      <c r="AK13" s="113">
        <f t="shared" si="30"/>
        <v>5.930773840624677</v>
      </c>
      <c r="AL13" s="113">
        <f t="shared" si="30"/>
        <v>6.322204914105906</v>
      </c>
      <c r="AM13" s="113">
        <f t="shared" si="30"/>
        <v>6.7394704384368955</v>
      </c>
      <c r="AN13" s="113">
        <f t="shared" si="30"/>
        <v>7.184275487373731</v>
      </c>
      <c r="AO13" s="113">
        <f t="shared" si="30"/>
        <v>7.6584376695403975</v>
      </c>
      <c r="AP13" s="113">
        <f t="shared" si="30"/>
        <v>8.163894555730064</v>
      </c>
      <c r="AQ13" s="113">
        <f t="shared" si="30"/>
        <v>8.702711596408248</v>
      </c>
      <c r="AR13" s="113">
        <f t="shared" si="30"/>
        <v>9.277090561771193</v>
      </c>
      <c r="AS13" s="113">
        <f t="shared" si="30"/>
        <v>9.889378538848092</v>
      </c>
      <c r="AT13" s="113">
        <f t="shared" si="30"/>
        <v>10.542077522412066</v>
      </c>
      <c r="AU13" s="113">
        <f t="shared" si="30"/>
        <v>11.237854638891264</v>
      </c>
      <c r="AV13" s="113">
        <f t="shared" si="30"/>
        <v>11.979553045058088</v>
      </c>
      <c r="AW13" s="113">
        <f t="shared" si="30"/>
        <v>12.770203546031922</v>
      </c>
      <c r="AX13" s="113">
        <f t="shared" si="30"/>
        <v>13.61303698007003</v>
      </c>
      <c r="AY13" s="113">
        <f t="shared" si="30"/>
        <v>14.511497420754653</v>
      </c>
      <c r="AZ13" s="113">
        <f t="shared" si="30"/>
        <v>15.469256250524461</v>
      </c>
      <c r="BA13" s="113">
        <f t="shared" si="30"/>
        <v>16.490227163059078</v>
      </c>
      <c r="BB13" s="113">
        <f t="shared" si="30"/>
        <v>17.57858215582098</v>
      </c>
      <c r="BC13" s="113">
        <f t="shared" si="30"/>
        <v>18.738768578105162</v>
      </c>
      <c r="BD13" s="113">
        <f t="shared" si="30"/>
        <v>19.975527304260105</v>
      </c>
      <c r="BE13" s="113">
        <f t="shared" si="30"/>
        <v>21.293912106341274</v>
      </c>
      <c r="BF13" s="113">
        <f t="shared" si="30"/>
        <v>22.6993103053598</v>
      </c>
      <c r="BG13" s="113">
        <f t="shared" si="30"/>
        <v>24.197464785513546</v>
      </c>
      <c r="BH13" s="113">
        <f t="shared" si="30"/>
        <v>25.79449746135744</v>
      </c>
      <c r="BI13" s="113">
        <f t="shared" si="30"/>
        <v>27.496934293807033</v>
      </c>
      <c r="BJ13" s="113">
        <f t="shared" si="30"/>
        <v>29.311731957198297</v>
      </c>
      <c r="BK13" s="113">
        <f t="shared" si="30"/>
        <v>31.246306266373388</v>
      </c>
      <c r="BL13" s="113">
        <f t="shared" si="30"/>
        <v>33.308562479954034</v>
      </c>
      <c r="BM13" s="113">
        <f t="shared" si="30"/>
        <v>35.506927603631006</v>
      </c>
      <c r="BN13" s="113">
        <f t="shared" si="30"/>
        <v>37.850384825470655</v>
      </c>
      <c r="BO13" s="113">
        <f t="shared" si="30"/>
        <v>40.34851022395172</v>
      </c>
      <c r="BP13" s="113">
        <f t="shared" si="30"/>
        <v>43.011511898732536</v>
      </c>
      <c r="BQ13" s="113">
        <f t="shared" si="30"/>
        <v>45.850271684048884</v>
      </c>
      <c r="BR13" s="113">
        <f t="shared" si="30"/>
        <v>48.87638961519611</v>
      </c>
      <c r="BS13" s="113">
        <f t="shared" si="30"/>
        <v>52.102231329799054</v>
      </c>
      <c r="BT13" s="113">
        <f t="shared" si="30"/>
        <v>55.5409785975658</v>
      </c>
      <c r="BU13" s="113">
        <f t="shared" si="30"/>
        <v>59.20668318500514</v>
      </c>
      <c r="BV13" s="113">
        <f t="shared" si="30"/>
        <v>63.11432427521548</v>
      </c>
      <c r="BW13" s="113">
        <f t="shared" si="30"/>
        <v>67.27986967737971</v>
      </c>
      <c r="BX13" s="113">
        <f t="shared" si="30"/>
        <v>71.72034107608677</v>
      </c>
      <c r="BY13" s="113">
        <f aca="true" t="shared" si="31" ref="BY13:EJ13">BX13*(1+$M$3)</f>
        <v>76.45388358710849</v>
      </c>
      <c r="BZ13" s="113">
        <f t="shared" si="31"/>
        <v>81.49983990385766</v>
      </c>
      <c r="CA13" s="113">
        <f t="shared" si="31"/>
        <v>86.87882933751227</v>
      </c>
      <c r="CB13" s="113">
        <f t="shared" si="31"/>
        <v>92.61283207378808</v>
      </c>
      <c r="CC13" s="113">
        <f t="shared" si="31"/>
        <v>98.7252789906581</v>
      </c>
      <c r="CD13" s="113">
        <f t="shared" si="31"/>
        <v>105.24114740404154</v>
      </c>
      <c r="CE13" s="113">
        <f t="shared" si="31"/>
        <v>112.18706313270829</v>
      </c>
      <c r="CF13" s="113">
        <f t="shared" si="31"/>
        <v>119.59140929946705</v>
      </c>
      <c r="CG13" s="113">
        <f t="shared" si="31"/>
        <v>127.48444231323188</v>
      </c>
      <c r="CH13" s="113">
        <f t="shared" si="31"/>
        <v>135.8984155059052</v>
      </c>
      <c r="CI13" s="113">
        <f t="shared" si="31"/>
        <v>144.86771092929496</v>
      </c>
      <c r="CJ13" s="113">
        <f t="shared" si="31"/>
        <v>154.42897985062842</v>
      </c>
      <c r="CK13" s="113">
        <f t="shared" si="31"/>
        <v>164.6212925207699</v>
      </c>
      <c r="CL13" s="113">
        <f t="shared" si="31"/>
        <v>175.48629782714073</v>
      </c>
      <c r="CM13" s="113">
        <f t="shared" si="31"/>
        <v>187.06839348373202</v>
      </c>
      <c r="CN13" s="113">
        <f t="shared" si="31"/>
        <v>199.41490745365834</v>
      </c>
      <c r="CO13" s="113">
        <f t="shared" si="31"/>
        <v>212.5762913455998</v>
      </c>
      <c r="CP13" s="113">
        <f t="shared" si="31"/>
        <v>226.6063265744094</v>
      </c>
      <c r="CQ13" s="113">
        <f t="shared" si="31"/>
        <v>241.56234412832043</v>
      </c>
      <c r="CR13" s="113">
        <f t="shared" si="31"/>
        <v>257.5054588407896</v>
      </c>
      <c r="CS13" s="113">
        <f t="shared" si="31"/>
        <v>274.5008191242817</v>
      </c>
      <c r="CT13" s="113">
        <f t="shared" si="31"/>
        <v>292.6178731864843</v>
      </c>
      <c r="CU13" s="113">
        <f t="shared" si="31"/>
        <v>311.9306528167923</v>
      </c>
      <c r="CV13" s="113">
        <f t="shared" si="31"/>
        <v>332.5180759027006</v>
      </c>
      <c r="CW13" s="113">
        <f t="shared" si="31"/>
        <v>354.4642689122789</v>
      </c>
      <c r="CX13" s="113">
        <f t="shared" si="31"/>
        <v>377.8589106604893</v>
      </c>
      <c r="CY13" s="113">
        <f t="shared" si="31"/>
        <v>402.7975987640816</v>
      </c>
      <c r="CZ13" s="113">
        <f t="shared" si="31"/>
        <v>429.382240282511</v>
      </c>
      <c r="DA13" s="113">
        <f t="shared" si="31"/>
        <v>457.7214681411568</v>
      </c>
      <c r="DB13" s="113">
        <f t="shared" si="31"/>
        <v>487.93108503847316</v>
      </c>
      <c r="DC13" s="113">
        <f t="shared" si="31"/>
        <v>520.1345366510125</v>
      </c>
      <c r="DD13" s="113">
        <f t="shared" si="31"/>
        <v>554.4634160699793</v>
      </c>
      <c r="DE13" s="113">
        <f t="shared" si="31"/>
        <v>591.058001530598</v>
      </c>
      <c r="DF13" s="113">
        <f t="shared" si="31"/>
        <v>630.0678296316174</v>
      </c>
      <c r="DG13" s="113">
        <f t="shared" si="31"/>
        <v>671.6523063873042</v>
      </c>
      <c r="DH13" s="113">
        <f t="shared" si="31"/>
        <v>715.9813586088663</v>
      </c>
      <c r="DI13" s="113">
        <f t="shared" si="31"/>
        <v>763.2361282770515</v>
      </c>
      <c r="DJ13" s="113">
        <f t="shared" si="31"/>
        <v>813.609712743337</v>
      </c>
      <c r="DK13" s="113">
        <f t="shared" si="31"/>
        <v>867.3079537843973</v>
      </c>
      <c r="DL13" s="113">
        <f t="shared" si="31"/>
        <v>924.5502787341676</v>
      </c>
      <c r="DM13" s="113">
        <f t="shared" si="31"/>
        <v>985.5705971306227</v>
      </c>
      <c r="DN13" s="113">
        <f t="shared" si="31"/>
        <v>1050.618256541244</v>
      </c>
      <c r="DO13" s="113">
        <f t="shared" si="31"/>
        <v>1119.9590614729661</v>
      </c>
      <c r="DP13" s="113">
        <f t="shared" si="31"/>
        <v>1193.876359530182</v>
      </c>
      <c r="DQ13" s="113">
        <f t="shared" si="31"/>
        <v>1272.6721992591742</v>
      </c>
      <c r="DR13" s="113">
        <f t="shared" si="31"/>
        <v>1356.6685644102797</v>
      </c>
      <c r="DS13" s="113">
        <f t="shared" si="31"/>
        <v>1446.2086896613582</v>
      </c>
      <c r="DT13" s="113">
        <f t="shared" si="31"/>
        <v>1541.6584631790079</v>
      </c>
      <c r="DU13" s="113">
        <f t="shared" si="31"/>
        <v>1643.4079217488224</v>
      </c>
      <c r="DV13" s="113">
        <f t="shared" si="31"/>
        <v>1751.8728445842448</v>
      </c>
      <c r="DW13" s="113">
        <f t="shared" si="31"/>
        <v>1867.4964523268052</v>
      </c>
      <c r="DX13" s="113">
        <f t="shared" si="31"/>
        <v>1990.7512181803745</v>
      </c>
      <c r="DY13" s="113">
        <f t="shared" si="31"/>
        <v>2122.1407985802794</v>
      </c>
      <c r="DZ13" s="113">
        <f t="shared" si="31"/>
        <v>2262.202091286578</v>
      </c>
      <c r="EA13" s="113">
        <f t="shared" si="31"/>
        <v>2411.507429311492</v>
      </c>
      <c r="EB13" s="113">
        <f t="shared" si="31"/>
        <v>2570.6669196460507</v>
      </c>
      <c r="EC13" s="113">
        <f t="shared" si="31"/>
        <v>2740.33093634269</v>
      </c>
      <c r="ED13" s="113">
        <f t="shared" si="31"/>
        <v>2921.192778141308</v>
      </c>
      <c r="EE13" s="113">
        <f t="shared" si="31"/>
        <v>3113.9915014986345</v>
      </c>
      <c r="EF13" s="113">
        <f t="shared" si="31"/>
        <v>3319.5149405975444</v>
      </c>
      <c r="EG13" s="113">
        <f t="shared" si="31"/>
        <v>3538.6029266769824</v>
      </c>
      <c r="EH13" s="113">
        <f t="shared" si="31"/>
        <v>3772.1507198376635</v>
      </c>
      <c r="EI13" s="113">
        <f t="shared" si="31"/>
        <v>4021.1126673469494</v>
      </c>
      <c r="EJ13" s="113">
        <f t="shared" si="31"/>
        <v>4286.506103391848</v>
      </c>
      <c r="EK13" s="113">
        <f aca="true" t="shared" si="32" ref="EK13:FB13">EJ13*(1+$M$3)</f>
        <v>4569.415506215711</v>
      </c>
      <c r="EL13" s="113">
        <f t="shared" si="32"/>
        <v>4870.996929625948</v>
      </c>
      <c r="EM13" s="113">
        <f t="shared" si="32"/>
        <v>5192.48272698126</v>
      </c>
      <c r="EN13" s="113">
        <f t="shared" si="32"/>
        <v>5535.186586962024</v>
      </c>
      <c r="EO13" s="113">
        <f t="shared" si="32"/>
        <v>5900.508901701518</v>
      </c>
      <c r="EP13" s="113">
        <f t="shared" si="32"/>
        <v>6289.942489213819</v>
      </c>
      <c r="EQ13" s="113">
        <f t="shared" si="32"/>
        <v>6705.078693501931</v>
      </c>
      <c r="ER13" s="113">
        <f t="shared" si="32"/>
        <v>7147.613887273059</v>
      </c>
      <c r="ES13" s="113">
        <f t="shared" si="32"/>
        <v>7619.3564038330815</v>
      </c>
      <c r="ET13" s="113">
        <f t="shared" si="32"/>
        <v>8122.233926486066</v>
      </c>
      <c r="EU13" s="113">
        <f t="shared" si="32"/>
        <v>8658.301365634146</v>
      </c>
      <c r="EV13" s="113">
        <f t="shared" si="32"/>
        <v>9229.749255766</v>
      </c>
      <c r="EW13" s="113">
        <f t="shared" si="32"/>
        <v>9838.912706646557</v>
      </c>
      <c r="EX13" s="113">
        <f t="shared" si="32"/>
        <v>10488.28094528523</v>
      </c>
      <c r="EY13" s="113">
        <f t="shared" si="32"/>
        <v>11180.507487674056</v>
      </c>
      <c r="EZ13" s="113">
        <f t="shared" si="32"/>
        <v>11918.420981860545</v>
      </c>
      <c r="FA13" s="113">
        <f t="shared" si="32"/>
        <v>12705.036766663341</v>
      </c>
      <c r="FB13" s="113">
        <f t="shared" si="32"/>
        <v>13543.569193263122</v>
      </c>
    </row>
    <row r="14" spans="1:158" ht="15">
      <c r="A14" s="118">
        <f>'Page 4'!A20</f>
        <v>9</v>
      </c>
      <c r="B14" s="118" t="str">
        <f>'Page 4'!B20</f>
        <v>MGE Energy, Inc.</v>
      </c>
      <c r="C14" s="119">
        <f>'Page 4'!C20</f>
        <v>1.43</v>
      </c>
      <c r="D14" s="119">
        <f>'Page 4'!D20</f>
        <v>1.5</v>
      </c>
      <c r="E14" s="112">
        <f t="shared" si="9"/>
        <v>0.016057783719578334</v>
      </c>
      <c r="F14" s="112"/>
      <c r="G14" s="112">
        <f t="shared" si="3"/>
        <v>0.10194536040653082</v>
      </c>
      <c r="H14" s="113">
        <f>'Page 4'!F20</f>
        <v>-34.546666666666674</v>
      </c>
      <c r="I14" s="113">
        <f t="shared" si="10"/>
        <v>1.43</v>
      </c>
      <c r="J14" s="113">
        <f t="shared" si="4"/>
        <v>1.4533333333333334</v>
      </c>
      <c r="K14" s="113">
        <f t="shared" si="4"/>
        <v>1.4766666666666668</v>
      </c>
      <c r="L14" s="113">
        <f t="shared" si="11"/>
        <v>1.5</v>
      </c>
      <c r="M14" s="113">
        <f aca="true" t="shared" si="33" ref="M14:BX14">L14*(1+$M$3)</f>
        <v>1.5990000000000002</v>
      </c>
      <c r="N14" s="113">
        <f t="shared" si="33"/>
        <v>1.7045340000000002</v>
      </c>
      <c r="O14" s="113">
        <f t="shared" si="33"/>
        <v>1.8170332440000003</v>
      </c>
      <c r="P14" s="113">
        <f t="shared" si="33"/>
        <v>1.9369574381040005</v>
      </c>
      <c r="Q14" s="113">
        <f t="shared" si="33"/>
        <v>2.0647966290188644</v>
      </c>
      <c r="R14" s="113">
        <f t="shared" si="33"/>
        <v>2.2010732065341094</v>
      </c>
      <c r="S14" s="113">
        <f t="shared" si="33"/>
        <v>2.346344038165361</v>
      </c>
      <c r="T14" s="113">
        <f t="shared" si="33"/>
        <v>2.501202744684275</v>
      </c>
      <c r="U14" s="113">
        <f t="shared" si="33"/>
        <v>2.6662821258334373</v>
      </c>
      <c r="V14" s="113">
        <f t="shared" si="33"/>
        <v>2.8422567461384443</v>
      </c>
      <c r="W14" s="113">
        <f t="shared" si="33"/>
        <v>3.029845691383582</v>
      </c>
      <c r="X14" s="113">
        <f t="shared" si="33"/>
        <v>3.2298155070148984</v>
      </c>
      <c r="Y14" s="113">
        <f t="shared" si="33"/>
        <v>3.442983330477882</v>
      </c>
      <c r="Z14" s="113">
        <f t="shared" si="33"/>
        <v>3.6702202302894222</v>
      </c>
      <c r="AA14" s="113">
        <f t="shared" si="33"/>
        <v>3.9124547654885244</v>
      </c>
      <c r="AB14" s="113">
        <f t="shared" si="33"/>
        <v>4.170676780010767</v>
      </c>
      <c r="AC14" s="113">
        <f t="shared" si="33"/>
        <v>4.445941447491478</v>
      </c>
      <c r="AD14" s="113">
        <f t="shared" si="33"/>
        <v>4.739373583025916</v>
      </c>
      <c r="AE14" s="113">
        <f t="shared" si="33"/>
        <v>5.0521722395056265</v>
      </c>
      <c r="AF14" s="113">
        <f t="shared" si="33"/>
        <v>5.385615607312999</v>
      </c>
      <c r="AG14" s="113">
        <f t="shared" si="33"/>
        <v>5.741066237395657</v>
      </c>
      <c r="AH14" s="113">
        <f t="shared" si="33"/>
        <v>6.11997660906377</v>
      </c>
      <c r="AI14" s="113">
        <f t="shared" si="33"/>
        <v>6.523895065261979</v>
      </c>
      <c r="AJ14" s="113">
        <f t="shared" si="33"/>
        <v>6.954472139569271</v>
      </c>
      <c r="AK14" s="113">
        <f t="shared" si="33"/>
        <v>7.413467300780843</v>
      </c>
      <c r="AL14" s="113">
        <f t="shared" si="33"/>
        <v>7.902756142632379</v>
      </c>
      <c r="AM14" s="113">
        <f t="shared" si="33"/>
        <v>8.424338048046117</v>
      </c>
      <c r="AN14" s="113">
        <f t="shared" si="33"/>
        <v>8.980344359217161</v>
      </c>
      <c r="AO14" s="113">
        <f t="shared" si="33"/>
        <v>9.573047086925495</v>
      </c>
      <c r="AP14" s="113">
        <f t="shared" si="33"/>
        <v>10.204868194662579</v>
      </c>
      <c r="AQ14" s="113">
        <f t="shared" si="33"/>
        <v>10.87838949551031</v>
      </c>
      <c r="AR14" s="113">
        <f t="shared" si="33"/>
        <v>11.596363202213992</v>
      </c>
      <c r="AS14" s="113">
        <f t="shared" si="33"/>
        <v>12.361723173560115</v>
      </c>
      <c r="AT14" s="113">
        <f t="shared" si="33"/>
        <v>13.177596903015084</v>
      </c>
      <c r="AU14" s="113">
        <f t="shared" si="33"/>
        <v>14.04731829861408</v>
      </c>
      <c r="AV14" s="113">
        <f t="shared" si="33"/>
        <v>14.97444130632261</v>
      </c>
      <c r="AW14" s="113">
        <f t="shared" si="33"/>
        <v>15.962754432539903</v>
      </c>
      <c r="AX14" s="113">
        <f t="shared" si="33"/>
        <v>17.016296225087537</v>
      </c>
      <c r="AY14" s="113">
        <f t="shared" si="33"/>
        <v>18.139371775943314</v>
      </c>
      <c r="AZ14" s="113">
        <f t="shared" si="33"/>
        <v>19.336570313155573</v>
      </c>
      <c r="BA14" s="113">
        <f t="shared" si="33"/>
        <v>20.612783953823843</v>
      </c>
      <c r="BB14" s="113">
        <f t="shared" si="33"/>
        <v>21.973227694776217</v>
      </c>
      <c r="BC14" s="113">
        <f t="shared" si="33"/>
        <v>23.423460722631447</v>
      </c>
      <c r="BD14" s="113">
        <f t="shared" si="33"/>
        <v>24.969409130325122</v>
      </c>
      <c r="BE14" s="113">
        <f t="shared" si="33"/>
        <v>26.61739013292658</v>
      </c>
      <c r="BF14" s="113">
        <f t="shared" si="33"/>
        <v>28.374137881699735</v>
      </c>
      <c r="BG14" s="113">
        <f t="shared" si="33"/>
        <v>30.246830981891918</v>
      </c>
      <c r="BH14" s="113">
        <f t="shared" si="33"/>
        <v>32.243121826696786</v>
      </c>
      <c r="BI14" s="113">
        <f t="shared" si="33"/>
        <v>34.37116786725878</v>
      </c>
      <c r="BJ14" s="113">
        <f t="shared" si="33"/>
        <v>36.63966494649786</v>
      </c>
      <c r="BK14" s="113">
        <f t="shared" si="33"/>
        <v>39.05788283296672</v>
      </c>
      <c r="BL14" s="113">
        <f t="shared" si="33"/>
        <v>41.635703099942525</v>
      </c>
      <c r="BM14" s="113">
        <f t="shared" si="33"/>
        <v>44.383659504538734</v>
      </c>
      <c r="BN14" s="113">
        <f t="shared" si="33"/>
        <v>47.31298103183829</v>
      </c>
      <c r="BO14" s="113">
        <f t="shared" si="33"/>
        <v>50.43563777993962</v>
      </c>
      <c r="BP14" s="113">
        <f t="shared" si="33"/>
        <v>53.76438987341564</v>
      </c>
      <c r="BQ14" s="113">
        <f t="shared" si="33"/>
        <v>57.31283960506107</v>
      </c>
      <c r="BR14" s="113">
        <f t="shared" si="33"/>
        <v>61.09548701899511</v>
      </c>
      <c r="BS14" s="113">
        <f t="shared" si="33"/>
        <v>65.12778916224879</v>
      </c>
      <c r="BT14" s="113">
        <f t="shared" si="33"/>
        <v>69.4262232469572</v>
      </c>
      <c r="BU14" s="113">
        <f t="shared" si="33"/>
        <v>74.00835398125639</v>
      </c>
      <c r="BV14" s="113">
        <f t="shared" si="33"/>
        <v>78.89290534401931</v>
      </c>
      <c r="BW14" s="113">
        <f t="shared" si="33"/>
        <v>84.09983709672458</v>
      </c>
      <c r="BX14" s="113">
        <f t="shared" si="33"/>
        <v>89.65042634510841</v>
      </c>
      <c r="BY14" s="113">
        <f aca="true" t="shared" si="34" ref="BY14:EJ14">BX14*(1+$M$3)</f>
        <v>95.56735448388558</v>
      </c>
      <c r="BZ14" s="113">
        <f t="shared" si="34"/>
        <v>101.87479987982204</v>
      </c>
      <c r="CA14" s="113">
        <f t="shared" si="34"/>
        <v>108.5985366718903</v>
      </c>
      <c r="CB14" s="113">
        <f t="shared" si="34"/>
        <v>115.76604009223507</v>
      </c>
      <c r="CC14" s="113">
        <f t="shared" si="34"/>
        <v>123.4065987383226</v>
      </c>
      <c r="CD14" s="113">
        <f t="shared" si="34"/>
        <v>131.5514342550519</v>
      </c>
      <c r="CE14" s="113">
        <f t="shared" si="34"/>
        <v>140.23382891588534</v>
      </c>
      <c r="CF14" s="113">
        <f t="shared" si="34"/>
        <v>149.48926162433378</v>
      </c>
      <c r="CG14" s="113">
        <f t="shared" si="34"/>
        <v>159.35555289153982</v>
      </c>
      <c r="CH14" s="113">
        <f t="shared" si="34"/>
        <v>169.87301938238144</v>
      </c>
      <c r="CI14" s="113">
        <f t="shared" si="34"/>
        <v>181.08463866161864</v>
      </c>
      <c r="CJ14" s="113">
        <f t="shared" si="34"/>
        <v>193.0362248132855</v>
      </c>
      <c r="CK14" s="113">
        <f t="shared" si="34"/>
        <v>205.77661565096233</v>
      </c>
      <c r="CL14" s="113">
        <f t="shared" si="34"/>
        <v>219.35787228392584</v>
      </c>
      <c r="CM14" s="113">
        <f t="shared" si="34"/>
        <v>233.83549185466495</v>
      </c>
      <c r="CN14" s="113">
        <f t="shared" si="34"/>
        <v>249.26863431707284</v>
      </c>
      <c r="CO14" s="113">
        <f t="shared" si="34"/>
        <v>265.7203641819997</v>
      </c>
      <c r="CP14" s="113">
        <f t="shared" si="34"/>
        <v>283.25790821801166</v>
      </c>
      <c r="CQ14" s="113">
        <f t="shared" si="34"/>
        <v>301.95293016040046</v>
      </c>
      <c r="CR14" s="113">
        <f t="shared" si="34"/>
        <v>321.8818235509869</v>
      </c>
      <c r="CS14" s="113">
        <f t="shared" si="34"/>
        <v>343.12602390535204</v>
      </c>
      <c r="CT14" s="113">
        <f t="shared" si="34"/>
        <v>365.7723414831053</v>
      </c>
      <c r="CU14" s="113">
        <f t="shared" si="34"/>
        <v>389.9133160209903</v>
      </c>
      <c r="CV14" s="113">
        <f t="shared" si="34"/>
        <v>415.6475948783757</v>
      </c>
      <c r="CW14" s="113">
        <f t="shared" si="34"/>
        <v>443.0803361403485</v>
      </c>
      <c r="CX14" s="113">
        <f t="shared" si="34"/>
        <v>472.3236383256115</v>
      </c>
      <c r="CY14" s="113">
        <f t="shared" si="34"/>
        <v>503.4969984551019</v>
      </c>
      <c r="CZ14" s="113">
        <f t="shared" si="34"/>
        <v>536.7278003531386</v>
      </c>
      <c r="DA14" s="113">
        <f t="shared" si="34"/>
        <v>572.1518351764457</v>
      </c>
      <c r="DB14" s="113">
        <f t="shared" si="34"/>
        <v>609.9138562980912</v>
      </c>
      <c r="DC14" s="113">
        <f t="shared" si="34"/>
        <v>650.1681708137653</v>
      </c>
      <c r="DD14" s="113">
        <f t="shared" si="34"/>
        <v>693.0792700874739</v>
      </c>
      <c r="DE14" s="113">
        <f t="shared" si="34"/>
        <v>738.8225019132473</v>
      </c>
      <c r="DF14" s="113">
        <f t="shared" si="34"/>
        <v>787.5847870395216</v>
      </c>
      <c r="DG14" s="113">
        <f t="shared" si="34"/>
        <v>839.5653829841301</v>
      </c>
      <c r="DH14" s="113">
        <f t="shared" si="34"/>
        <v>894.9766982610828</v>
      </c>
      <c r="DI14" s="113">
        <f t="shared" si="34"/>
        <v>954.0451603463143</v>
      </c>
      <c r="DJ14" s="113">
        <f t="shared" si="34"/>
        <v>1017.0121409291711</v>
      </c>
      <c r="DK14" s="113">
        <f t="shared" si="34"/>
        <v>1084.1349422304963</v>
      </c>
      <c r="DL14" s="113">
        <f t="shared" si="34"/>
        <v>1155.6878484177091</v>
      </c>
      <c r="DM14" s="113">
        <f t="shared" si="34"/>
        <v>1231.963246413278</v>
      </c>
      <c r="DN14" s="113">
        <f t="shared" si="34"/>
        <v>1313.2728206765544</v>
      </c>
      <c r="DO14" s="113">
        <f t="shared" si="34"/>
        <v>1399.948826841207</v>
      </c>
      <c r="DP14" s="113">
        <f t="shared" si="34"/>
        <v>1492.3454494127266</v>
      </c>
      <c r="DQ14" s="113">
        <f t="shared" si="34"/>
        <v>1590.8402490739666</v>
      </c>
      <c r="DR14" s="113">
        <f t="shared" si="34"/>
        <v>1695.8357055128483</v>
      </c>
      <c r="DS14" s="113">
        <f t="shared" si="34"/>
        <v>1807.7608620766964</v>
      </c>
      <c r="DT14" s="113">
        <f t="shared" si="34"/>
        <v>1927.0730789737586</v>
      </c>
      <c r="DU14" s="113">
        <f t="shared" si="34"/>
        <v>2054.259902186027</v>
      </c>
      <c r="DV14" s="113">
        <f t="shared" si="34"/>
        <v>2189.841055730305</v>
      </c>
      <c r="DW14" s="113">
        <f t="shared" si="34"/>
        <v>2334.370565408505</v>
      </c>
      <c r="DX14" s="113">
        <f t="shared" si="34"/>
        <v>2488.4390227254667</v>
      </c>
      <c r="DY14" s="113">
        <f t="shared" si="34"/>
        <v>2652.6759982253475</v>
      </c>
      <c r="DZ14" s="113">
        <f t="shared" si="34"/>
        <v>2827.7526141082208</v>
      </c>
      <c r="EA14" s="113">
        <f t="shared" si="34"/>
        <v>3014.3842866393634</v>
      </c>
      <c r="EB14" s="113">
        <f t="shared" si="34"/>
        <v>3213.3336495575613</v>
      </c>
      <c r="EC14" s="113">
        <f t="shared" si="34"/>
        <v>3425.4136704283605</v>
      </c>
      <c r="ED14" s="113">
        <f t="shared" si="34"/>
        <v>3651.4909726766327</v>
      </c>
      <c r="EE14" s="113">
        <f t="shared" si="34"/>
        <v>3892.489376873291</v>
      </c>
      <c r="EF14" s="113">
        <f t="shared" si="34"/>
        <v>4149.393675746928</v>
      </c>
      <c r="EG14" s="113">
        <f t="shared" si="34"/>
        <v>4423.253658346226</v>
      </c>
      <c r="EH14" s="113">
        <f t="shared" si="34"/>
        <v>4715.188399797077</v>
      </c>
      <c r="EI14" s="113">
        <f t="shared" si="34"/>
        <v>5026.390834183685</v>
      </c>
      <c r="EJ14" s="113">
        <f t="shared" si="34"/>
        <v>5358.132629239809</v>
      </c>
      <c r="EK14" s="113">
        <f aca="true" t="shared" si="35" ref="EK14:FB14">EJ14*(1+$M$3)</f>
        <v>5711.769382769637</v>
      </c>
      <c r="EL14" s="113">
        <f t="shared" si="35"/>
        <v>6088.746162032433</v>
      </c>
      <c r="EM14" s="113">
        <f t="shared" si="35"/>
        <v>6490.603408726573</v>
      </c>
      <c r="EN14" s="113">
        <f t="shared" si="35"/>
        <v>6918.983233702527</v>
      </c>
      <c r="EO14" s="113">
        <f t="shared" si="35"/>
        <v>7375.636127126894</v>
      </c>
      <c r="EP14" s="113">
        <f t="shared" si="35"/>
        <v>7862.42811151727</v>
      </c>
      <c r="EQ14" s="113">
        <f t="shared" si="35"/>
        <v>8381.34836687741</v>
      </c>
      <c r="ER14" s="113">
        <f t="shared" si="35"/>
        <v>8934.51735909132</v>
      </c>
      <c r="ES14" s="113">
        <f t="shared" si="35"/>
        <v>9524.195504791347</v>
      </c>
      <c r="ET14" s="113">
        <f t="shared" si="35"/>
        <v>10152.792408107576</v>
      </c>
      <c r="EU14" s="113">
        <f t="shared" si="35"/>
        <v>10822.876707042677</v>
      </c>
      <c r="EV14" s="113">
        <f t="shared" si="35"/>
        <v>11537.186569707494</v>
      </c>
      <c r="EW14" s="113">
        <f t="shared" si="35"/>
        <v>12298.64088330819</v>
      </c>
      <c r="EX14" s="113">
        <f t="shared" si="35"/>
        <v>13110.351181606531</v>
      </c>
      <c r="EY14" s="113">
        <f t="shared" si="35"/>
        <v>13975.634359592563</v>
      </c>
      <c r="EZ14" s="113">
        <f t="shared" si="35"/>
        <v>14898.026227325672</v>
      </c>
      <c r="FA14" s="113">
        <f t="shared" si="35"/>
        <v>15881.295958329167</v>
      </c>
      <c r="FB14" s="113">
        <f t="shared" si="35"/>
        <v>16929.46149157889</v>
      </c>
    </row>
    <row r="15" spans="1:158" ht="15">
      <c r="A15" s="118">
        <f>'Page 4'!A21</f>
        <v>10</v>
      </c>
      <c r="B15" s="118" t="str">
        <f>'Page 4'!B21</f>
        <v>NSTAR</v>
      </c>
      <c r="C15" s="119">
        <f>'Page 4'!C21</f>
        <v>1.43</v>
      </c>
      <c r="D15" s="119">
        <f>'Page 4'!D21</f>
        <v>1.75</v>
      </c>
      <c r="E15" s="112">
        <f aca="true" t="shared" si="36" ref="E15:E20">(D15/C15)^(1/3)-1</f>
        <v>0.06963105566177141</v>
      </c>
      <c r="F15" s="112"/>
      <c r="G15" s="112">
        <f t="shared" si="3"/>
        <v>0.1071254235191611</v>
      </c>
      <c r="H15" s="113">
        <f>'Page 4'!F21</f>
        <v>-34.99333333333334</v>
      </c>
      <c r="I15" s="113">
        <f aca="true" t="shared" si="37" ref="I15:I20">C15</f>
        <v>1.43</v>
      </c>
      <c r="J15" s="113">
        <f aca="true" t="shared" si="38" ref="J15:K20">I15+($L15-$I15)/3</f>
        <v>1.5366666666666666</v>
      </c>
      <c r="K15" s="113">
        <f t="shared" si="38"/>
        <v>1.6433333333333333</v>
      </c>
      <c r="L15" s="113">
        <f aca="true" t="shared" si="39" ref="L15:L20">D15</f>
        <v>1.75</v>
      </c>
      <c r="M15" s="113">
        <f aca="true" t="shared" si="40" ref="M15:BX15">L15*(1+$M$3)</f>
        <v>1.8655000000000002</v>
      </c>
      <c r="N15" s="113">
        <f t="shared" si="40"/>
        <v>1.9886230000000003</v>
      </c>
      <c r="O15" s="113">
        <f t="shared" si="40"/>
        <v>2.1198721180000004</v>
      </c>
      <c r="P15" s="113">
        <f t="shared" si="40"/>
        <v>2.2597836777880005</v>
      </c>
      <c r="Q15" s="113">
        <f t="shared" si="40"/>
        <v>2.4089294005220085</v>
      </c>
      <c r="R15" s="113">
        <f t="shared" si="40"/>
        <v>2.567918740956461</v>
      </c>
      <c r="S15" s="113">
        <f t="shared" si="40"/>
        <v>2.737401377859588</v>
      </c>
      <c r="T15" s="113">
        <f t="shared" si="40"/>
        <v>2.918069868798321</v>
      </c>
      <c r="U15" s="113">
        <f t="shared" si="40"/>
        <v>3.1106624801390104</v>
      </c>
      <c r="V15" s="113">
        <f t="shared" si="40"/>
        <v>3.3159662038281854</v>
      </c>
      <c r="W15" s="113">
        <f t="shared" si="40"/>
        <v>3.534819973280846</v>
      </c>
      <c r="X15" s="113">
        <f t="shared" si="40"/>
        <v>3.768118091517382</v>
      </c>
      <c r="Y15" s="113">
        <f t="shared" si="40"/>
        <v>4.0168138855575295</v>
      </c>
      <c r="Z15" s="113">
        <f t="shared" si="40"/>
        <v>4.281923602004326</v>
      </c>
      <c r="AA15" s="113">
        <f t="shared" si="40"/>
        <v>4.564530559736612</v>
      </c>
      <c r="AB15" s="113">
        <f t="shared" si="40"/>
        <v>4.865789576679229</v>
      </c>
      <c r="AC15" s="113">
        <f t="shared" si="40"/>
        <v>5.186931688740058</v>
      </c>
      <c r="AD15" s="113">
        <f t="shared" si="40"/>
        <v>5.529269180196902</v>
      </c>
      <c r="AE15" s="113">
        <f t="shared" si="40"/>
        <v>5.894200946089898</v>
      </c>
      <c r="AF15" s="113">
        <f t="shared" si="40"/>
        <v>6.2832182085318316</v>
      </c>
      <c r="AG15" s="113">
        <f t="shared" si="40"/>
        <v>6.697910610294933</v>
      </c>
      <c r="AH15" s="113">
        <f t="shared" si="40"/>
        <v>7.139972710574399</v>
      </c>
      <c r="AI15" s="113">
        <f t="shared" si="40"/>
        <v>7.61121090947231</v>
      </c>
      <c r="AJ15" s="113">
        <f t="shared" si="40"/>
        <v>8.113550829497482</v>
      </c>
      <c r="AK15" s="113">
        <f t="shared" si="40"/>
        <v>8.649045184244317</v>
      </c>
      <c r="AL15" s="113">
        <f t="shared" si="40"/>
        <v>9.219882166404442</v>
      </c>
      <c r="AM15" s="113">
        <f t="shared" si="40"/>
        <v>9.828394389387135</v>
      </c>
      <c r="AN15" s="113">
        <f t="shared" si="40"/>
        <v>10.477068419086686</v>
      </c>
      <c r="AO15" s="113">
        <f t="shared" si="40"/>
        <v>11.168554934746409</v>
      </c>
      <c r="AP15" s="113">
        <f t="shared" si="40"/>
        <v>11.905679560439673</v>
      </c>
      <c r="AQ15" s="113">
        <f t="shared" si="40"/>
        <v>12.691454411428692</v>
      </c>
      <c r="AR15" s="113">
        <f t="shared" si="40"/>
        <v>13.529090402582987</v>
      </c>
      <c r="AS15" s="113">
        <f t="shared" si="40"/>
        <v>14.422010369153465</v>
      </c>
      <c r="AT15" s="113">
        <f t="shared" si="40"/>
        <v>15.373863053517596</v>
      </c>
      <c r="AU15" s="113">
        <f t="shared" si="40"/>
        <v>16.388538015049757</v>
      </c>
      <c r="AV15" s="113">
        <f t="shared" si="40"/>
        <v>17.470181524043042</v>
      </c>
      <c r="AW15" s="113">
        <f t="shared" si="40"/>
        <v>18.623213504629884</v>
      </c>
      <c r="AX15" s="113">
        <f t="shared" si="40"/>
        <v>19.852345595935457</v>
      </c>
      <c r="AY15" s="113">
        <f t="shared" si="40"/>
        <v>21.1626004052672</v>
      </c>
      <c r="AZ15" s="113">
        <f t="shared" si="40"/>
        <v>22.559332032014836</v>
      </c>
      <c r="BA15" s="113">
        <f t="shared" si="40"/>
        <v>24.048247946127816</v>
      </c>
      <c r="BB15" s="113">
        <f t="shared" si="40"/>
        <v>25.635432310572252</v>
      </c>
      <c r="BC15" s="113">
        <f t="shared" si="40"/>
        <v>27.32737084307002</v>
      </c>
      <c r="BD15" s="113">
        <f t="shared" si="40"/>
        <v>29.130977318712645</v>
      </c>
      <c r="BE15" s="113">
        <f t="shared" si="40"/>
        <v>31.053621821747683</v>
      </c>
      <c r="BF15" s="113">
        <f t="shared" si="40"/>
        <v>33.103160861983035</v>
      </c>
      <c r="BG15" s="113">
        <f t="shared" si="40"/>
        <v>35.28796947887392</v>
      </c>
      <c r="BH15" s="113">
        <f t="shared" si="40"/>
        <v>37.6169754644796</v>
      </c>
      <c r="BI15" s="113">
        <f t="shared" si="40"/>
        <v>40.09969584513526</v>
      </c>
      <c r="BJ15" s="113">
        <f t="shared" si="40"/>
        <v>42.74627577091419</v>
      </c>
      <c r="BK15" s="113">
        <f t="shared" si="40"/>
        <v>45.56752997179453</v>
      </c>
      <c r="BL15" s="113">
        <f t="shared" si="40"/>
        <v>48.57498694993297</v>
      </c>
      <c r="BM15" s="113">
        <f t="shared" si="40"/>
        <v>51.78093608862855</v>
      </c>
      <c r="BN15" s="113">
        <f t="shared" si="40"/>
        <v>55.19847787047804</v>
      </c>
      <c r="BO15" s="113">
        <f t="shared" si="40"/>
        <v>58.84157740992959</v>
      </c>
      <c r="BP15" s="113">
        <f t="shared" si="40"/>
        <v>62.72512151898495</v>
      </c>
      <c r="BQ15" s="113">
        <f t="shared" si="40"/>
        <v>66.86497953923796</v>
      </c>
      <c r="BR15" s="113">
        <f t="shared" si="40"/>
        <v>71.27806818882767</v>
      </c>
      <c r="BS15" s="113">
        <f t="shared" si="40"/>
        <v>75.98242068929031</v>
      </c>
      <c r="BT15" s="113">
        <f t="shared" si="40"/>
        <v>80.99726045478347</v>
      </c>
      <c r="BU15" s="113">
        <f t="shared" si="40"/>
        <v>86.34307964479919</v>
      </c>
      <c r="BV15" s="113">
        <f t="shared" si="40"/>
        <v>92.04172290135594</v>
      </c>
      <c r="BW15" s="113">
        <f t="shared" si="40"/>
        <v>98.11647661284543</v>
      </c>
      <c r="BX15" s="113">
        <f t="shared" si="40"/>
        <v>104.59216406929323</v>
      </c>
      <c r="BY15" s="113">
        <f aca="true" t="shared" si="41" ref="BY15:EJ15">BX15*(1+$M$3)</f>
        <v>111.4952468978666</v>
      </c>
      <c r="BZ15" s="113">
        <f t="shared" si="41"/>
        <v>118.8539331931258</v>
      </c>
      <c r="CA15" s="113">
        <f t="shared" si="41"/>
        <v>126.6982927838721</v>
      </c>
      <c r="CB15" s="113">
        <f t="shared" si="41"/>
        <v>135.06038010760767</v>
      </c>
      <c r="CC15" s="113">
        <f t="shared" si="41"/>
        <v>143.97436519470978</v>
      </c>
      <c r="CD15" s="113">
        <f t="shared" si="41"/>
        <v>153.47667329756064</v>
      </c>
      <c r="CE15" s="113">
        <f t="shared" si="41"/>
        <v>163.60613373519965</v>
      </c>
      <c r="CF15" s="113">
        <f t="shared" si="41"/>
        <v>174.40413856172285</v>
      </c>
      <c r="CG15" s="113">
        <f t="shared" si="41"/>
        <v>185.91481170679657</v>
      </c>
      <c r="CH15" s="113">
        <f t="shared" si="41"/>
        <v>198.18518927944515</v>
      </c>
      <c r="CI15" s="113">
        <f t="shared" si="41"/>
        <v>211.26541177188855</v>
      </c>
      <c r="CJ15" s="113">
        <f t="shared" si="41"/>
        <v>225.2089289488332</v>
      </c>
      <c r="CK15" s="113">
        <f t="shared" si="41"/>
        <v>240.0727182594562</v>
      </c>
      <c r="CL15" s="113">
        <f t="shared" si="41"/>
        <v>255.91751766458032</v>
      </c>
      <c r="CM15" s="113">
        <f t="shared" si="41"/>
        <v>272.80807383044265</v>
      </c>
      <c r="CN15" s="113">
        <f t="shared" si="41"/>
        <v>290.81340670325187</v>
      </c>
      <c r="CO15" s="113">
        <f t="shared" si="41"/>
        <v>310.0070915456665</v>
      </c>
      <c r="CP15" s="113">
        <f t="shared" si="41"/>
        <v>330.4675595876805</v>
      </c>
      <c r="CQ15" s="113">
        <f t="shared" si="41"/>
        <v>352.2784185204674</v>
      </c>
      <c r="CR15" s="113">
        <f t="shared" si="41"/>
        <v>375.5287941428183</v>
      </c>
      <c r="CS15" s="113">
        <f t="shared" si="41"/>
        <v>400.31369455624434</v>
      </c>
      <c r="CT15" s="113">
        <f t="shared" si="41"/>
        <v>426.73439839695646</v>
      </c>
      <c r="CU15" s="113">
        <f t="shared" si="41"/>
        <v>454.8988686911556</v>
      </c>
      <c r="CV15" s="113">
        <f t="shared" si="41"/>
        <v>484.9221940247719</v>
      </c>
      <c r="CW15" s="113">
        <f t="shared" si="41"/>
        <v>516.9270588304068</v>
      </c>
      <c r="CX15" s="113">
        <f t="shared" si="41"/>
        <v>551.0442447132137</v>
      </c>
      <c r="CY15" s="113">
        <f t="shared" si="41"/>
        <v>587.4131648642859</v>
      </c>
      <c r="CZ15" s="113">
        <f t="shared" si="41"/>
        <v>626.1824337453288</v>
      </c>
      <c r="DA15" s="113">
        <f t="shared" si="41"/>
        <v>667.5104743725205</v>
      </c>
      <c r="DB15" s="113">
        <f t="shared" si="41"/>
        <v>711.5661656811069</v>
      </c>
      <c r="DC15" s="113">
        <f t="shared" si="41"/>
        <v>758.52953261606</v>
      </c>
      <c r="DD15" s="113">
        <f t="shared" si="41"/>
        <v>808.5924817687201</v>
      </c>
      <c r="DE15" s="113">
        <f t="shared" si="41"/>
        <v>861.9595855654557</v>
      </c>
      <c r="DF15" s="113">
        <f t="shared" si="41"/>
        <v>918.8489182127757</v>
      </c>
      <c r="DG15" s="113">
        <f t="shared" si="41"/>
        <v>979.492946814819</v>
      </c>
      <c r="DH15" s="113">
        <f t="shared" si="41"/>
        <v>1044.1394813045972</v>
      </c>
      <c r="DI15" s="113">
        <f t="shared" si="41"/>
        <v>1113.0526870707006</v>
      </c>
      <c r="DJ15" s="113">
        <f t="shared" si="41"/>
        <v>1186.5141644173668</v>
      </c>
      <c r="DK15" s="113">
        <f t="shared" si="41"/>
        <v>1264.8240992689132</v>
      </c>
      <c r="DL15" s="113">
        <f t="shared" si="41"/>
        <v>1348.3024898206615</v>
      </c>
      <c r="DM15" s="113">
        <f t="shared" si="41"/>
        <v>1437.2904541488253</v>
      </c>
      <c r="DN15" s="113">
        <f t="shared" si="41"/>
        <v>1532.151624122648</v>
      </c>
      <c r="DO15" s="113">
        <f t="shared" si="41"/>
        <v>1633.2736313147427</v>
      </c>
      <c r="DP15" s="113">
        <f t="shared" si="41"/>
        <v>1741.0696909815158</v>
      </c>
      <c r="DQ15" s="113">
        <f t="shared" si="41"/>
        <v>1855.980290586296</v>
      </c>
      <c r="DR15" s="113">
        <f t="shared" si="41"/>
        <v>1978.4749897649915</v>
      </c>
      <c r="DS15" s="113">
        <f t="shared" si="41"/>
        <v>2109.054339089481</v>
      </c>
      <c r="DT15" s="113">
        <f t="shared" si="41"/>
        <v>2248.2519254693866</v>
      </c>
      <c r="DU15" s="113">
        <f t="shared" si="41"/>
        <v>2396.636552550366</v>
      </c>
      <c r="DV15" s="113">
        <f t="shared" si="41"/>
        <v>2554.8145650186902</v>
      </c>
      <c r="DW15" s="113">
        <f t="shared" si="41"/>
        <v>2723.432326309924</v>
      </c>
      <c r="DX15" s="113">
        <f t="shared" si="41"/>
        <v>2903.178859846379</v>
      </c>
      <c r="DY15" s="113">
        <f t="shared" si="41"/>
        <v>3094.7886645962403</v>
      </c>
      <c r="DZ15" s="113">
        <f t="shared" si="41"/>
        <v>3299.0447164595926</v>
      </c>
      <c r="EA15" s="113">
        <f t="shared" si="41"/>
        <v>3516.781667745926</v>
      </c>
      <c r="EB15" s="113">
        <f t="shared" si="41"/>
        <v>3748.889257817157</v>
      </c>
      <c r="EC15" s="113">
        <f t="shared" si="41"/>
        <v>3996.31594883309</v>
      </c>
      <c r="ED15" s="113">
        <f t="shared" si="41"/>
        <v>4260.072801456074</v>
      </c>
      <c r="EE15" s="113">
        <f t="shared" si="41"/>
        <v>4541.237606352175</v>
      </c>
      <c r="EF15" s="113">
        <f t="shared" si="41"/>
        <v>4840.959288371419</v>
      </c>
      <c r="EG15" s="113">
        <f t="shared" si="41"/>
        <v>5160.462601403932</v>
      </c>
      <c r="EH15" s="113">
        <f t="shared" si="41"/>
        <v>5501.053133096592</v>
      </c>
      <c r="EI15" s="113">
        <f t="shared" si="41"/>
        <v>5864.122639880968</v>
      </c>
      <c r="EJ15" s="113">
        <f t="shared" si="41"/>
        <v>6251.154734113112</v>
      </c>
      <c r="EK15" s="113">
        <f aca="true" t="shared" si="42" ref="EK15:FB15">EJ15*(1+$M$3)</f>
        <v>6663.730946564578</v>
      </c>
      <c r="EL15" s="113">
        <f t="shared" si="42"/>
        <v>7103.53718903784</v>
      </c>
      <c r="EM15" s="113">
        <f t="shared" si="42"/>
        <v>7572.370643514338</v>
      </c>
      <c r="EN15" s="113">
        <f t="shared" si="42"/>
        <v>8072.147105986284</v>
      </c>
      <c r="EO15" s="113">
        <f t="shared" si="42"/>
        <v>8604.90881498138</v>
      </c>
      <c r="EP15" s="113">
        <f t="shared" si="42"/>
        <v>9172.832796770152</v>
      </c>
      <c r="EQ15" s="113">
        <f t="shared" si="42"/>
        <v>9778.239761356983</v>
      </c>
      <c r="ER15" s="113">
        <f t="shared" si="42"/>
        <v>10423.603585606545</v>
      </c>
      <c r="ES15" s="113">
        <f t="shared" si="42"/>
        <v>11111.561422256576</v>
      </c>
      <c r="ET15" s="113">
        <f t="shared" si="42"/>
        <v>11844.92447612551</v>
      </c>
      <c r="EU15" s="113">
        <f t="shared" si="42"/>
        <v>12626.689491549794</v>
      </c>
      <c r="EV15" s="113">
        <f t="shared" si="42"/>
        <v>13460.05099799208</v>
      </c>
      <c r="EW15" s="113">
        <f t="shared" si="42"/>
        <v>14348.41436385956</v>
      </c>
      <c r="EX15" s="113">
        <f t="shared" si="42"/>
        <v>15295.409711874292</v>
      </c>
      <c r="EY15" s="113">
        <f t="shared" si="42"/>
        <v>16304.906752857996</v>
      </c>
      <c r="EZ15" s="113">
        <f t="shared" si="42"/>
        <v>17381.030598546626</v>
      </c>
      <c r="FA15" s="113">
        <f t="shared" si="42"/>
        <v>18528.178618050704</v>
      </c>
      <c r="FB15" s="113">
        <f t="shared" si="42"/>
        <v>19751.038406842054</v>
      </c>
    </row>
    <row r="16" spans="1:158" ht="15">
      <c r="A16" s="118">
        <f>'Page 4'!A22</f>
        <v>11</v>
      </c>
      <c r="B16" s="118" t="str">
        <f>'Page 4'!B22</f>
        <v>PPL Corporation</v>
      </c>
      <c r="C16" s="119">
        <f>'Page 4'!C22</f>
        <v>1.34</v>
      </c>
      <c r="D16" s="119">
        <f>'Page 4'!D22</f>
        <v>2.2</v>
      </c>
      <c r="E16" s="112">
        <f t="shared" si="36"/>
        <v>0.1797028469358799</v>
      </c>
      <c r="F16" s="112"/>
      <c r="G16" s="112">
        <f t="shared" si="3"/>
        <v>0.10104125763471453</v>
      </c>
      <c r="H16" s="113">
        <f>'Page 4'!F22</f>
        <v>-50.623333333333335</v>
      </c>
      <c r="I16" s="113">
        <f t="shared" si="37"/>
        <v>1.34</v>
      </c>
      <c r="J16" s="113">
        <f t="shared" si="38"/>
        <v>1.6266666666666667</v>
      </c>
      <c r="K16" s="113">
        <f t="shared" si="38"/>
        <v>1.9133333333333333</v>
      </c>
      <c r="L16" s="113">
        <f t="shared" si="39"/>
        <v>2.2</v>
      </c>
      <c r="M16" s="113">
        <f aca="true" t="shared" si="43" ref="M16:BX16">L16*(1+$M$3)</f>
        <v>2.3452</v>
      </c>
      <c r="N16" s="113">
        <f t="shared" si="43"/>
        <v>2.4999832000000004</v>
      </c>
      <c r="O16" s="113">
        <f t="shared" si="43"/>
        <v>2.6649820912000006</v>
      </c>
      <c r="P16" s="113">
        <f t="shared" si="43"/>
        <v>2.8408709092192006</v>
      </c>
      <c r="Q16" s="113">
        <f t="shared" si="43"/>
        <v>3.028368389227668</v>
      </c>
      <c r="R16" s="113">
        <f t="shared" si="43"/>
        <v>3.228240702916694</v>
      </c>
      <c r="S16" s="113">
        <f t="shared" si="43"/>
        <v>3.4413045893091962</v>
      </c>
      <c r="T16" s="113">
        <f t="shared" si="43"/>
        <v>3.668430692203603</v>
      </c>
      <c r="U16" s="113">
        <f t="shared" si="43"/>
        <v>3.9105471178890414</v>
      </c>
      <c r="V16" s="113">
        <f t="shared" si="43"/>
        <v>4.168643227669718</v>
      </c>
      <c r="W16" s="113">
        <f t="shared" si="43"/>
        <v>4.443773680695919</v>
      </c>
      <c r="X16" s="113">
        <f t="shared" si="43"/>
        <v>4.73706274362185</v>
      </c>
      <c r="Y16" s="113">
        <f t="shared" si="43"/>
        <v>5.049708884700893</v>
      </c>
      <c r="Z16" s="113">
        <f t="shared" si="43"/>
        <v>5.382989671091152</v>
      </c>
      <c r="AA16" s="113">
        <f t="shared" si="43"/>
        <v>5.738266989383168</v>
      </c>
      <c r="AB16" s="113">
        <f t="shared" si="43"/>
        <v>6.116992610682457</v>
      </c>
      <c r="AC16" s="113">
        <f t="shared" si="43"/>
        <v>6.5207141229875</v>
      </c>
      <c r="AD16" s="113">
        <f t="shared" si="43"/>
        <v>6.9510812551046754</v>
      </c>
      <c r="AE16" s="113">
        <f t="shared" si="43"/>
        <v>7.409852617941584</v>
      </c>
      <c r="AF16" s="113">
        <f t="shared" si="43"/>
        <v>7.898902890725729</v>
      </c>
      <c r="AG16" s="113">
        <f t="shared" si="43"/>
        <v>8.420230481513627</v>
      </c>
      <c r="AH16" s="113">
        <f t="shared" si="43"/>
        <v>8.975965693293528</v>
      </c>
      <c r="AI16" s="113">
        <f t="shared" si="43"/>
        <v>9.568379429050902</v>
      </c>
      <c r="AJ16" s="113">
        <f t="shared" si="43"/>
        <v>10.199892471368262</v>
      </c>
      <c r="AK16" s="113">
        <f t="shared" si="43"/>
        <v>10.873085374478569</v>
      </c>
      <c r="AL16" s="113">
        <f t="shared" si="43"/>
        <v>11.590709009194155</v>
      </c>
      <c r="AM16" s="113">
        <f t="shared" si="43"/>
        <v>12.35569580380097</v>
      </c>
      <c r="AN16" s="113">
        <f t="shared" si="43"/>
        <v>13.171171726851835</v>
      </c>
      <c r="AO16" s="113">
        <f t="shared" si="43"/>
        <v>14.040469060824057</v>
      </c>
      <c r="AP16" s="113">
        <f t="shared" si="43"/>
        <v>14.967140018838446</v>
      </c>
      <c r="AQ16" s="113">
        <f t="shared" si="43"/>
        <v>15.954971260081784</v>
      </c>
      <c r="AR16" s="113">
        <f t="shared" si="43"/>
        <v>17.007999363247183</v>
      </c>
      <c r="AS16" s="113">
        <f t="shared" si="43"/>
        <v>18.1305273212215</v>
      </c>
      <c r="AT16" s="113">
        <f t="shared" si="43"/>
        <v>19.32714212442212</v>
      </c>
      <c r="AU16" s="113">
        <f t="shared" si="43"/>
        <v>20.60273350463398</v>
      </c>
      <c r="AV16" s="113">
        <f t="shared" si="43"/>
        <v>21.962513915939827</v>
      </c>
      <c r="AW16" s="113">
        <f t="shared" si="43"/>
        <v>23.412039834391855</v>
      </c>
      <c r="AX16" s="113">
        <f t="shared" si="43"/>
        <v>24.95723446346172</v>
      </c>
      <c r="AY16" s="113">
        <f t="shared" si="43"/>
        <v>26.604411938050195</v>
      </c>
      <c r="AZ16" s="113">
        <f t="shared" si="43"/>
        <v>28.360303125961508</v>
      </c>
      <c r="BA16" s="113">
        <f t="shared" si="43"/>
        <v>30.23208313227497</v>
      </c>
      <c r="BB16" s="113">
        <f t="shared" si="43"/>
        <v>32.22740061900512</v>
      </c>
      <c r="BC16" s="113">
        <f t="shared" si="43"/>
        <v>34.35440905985946</v>
      </c>
      <c r="BD16" s="113">
        <f t="shared" si="43"/>
        <v>36.621800057810184</v>
      </c>
      <c r="BE16" s="113">
        <f t="shared" si="43"/>
        <v>39.038838861625656</v>
      </c>
      <c r="BF16" s="113">
        <f t="shared" si="43"/>
        <v>41.615402226492954</v>
      </c>
      <c r="BG16" s="113">
        <f t="shared" si="43"/>
        <v>44.36201877344149</v>
      </c>
      <c r="BH16" s="113">
        <f t="shared" si="43"/>
        <v>47.289912012488635</v>
      </c>
      <c r="BI16" s="113">
        <f t="shared" si="43"/>
        <v>50.411046205312886</v>
      </c>
      <c r="BJ16" s="113">
        <f t="shared" si="43"/>
        <v>53.73817525486354</v>
      </c>
      <c r="BK16" s="113">
        <f t="shared" si="43"/>
        <v>57.28489482168454</v>
      </c>
      <c r="BL16" s="113">
        <f t="shared" si="43"/>
        <v>61.065697879915724</v>
      </c>
      <c r="BM16" s="113">
        <f t="shared" si="43"/>
        <v>65.09603393999016</v>
      </c>
      <c r="BN16" s="113">
        <f t="shared" si="43"/>
        <v>69.39237218002953</v>
      </c>
      <c r="BO16" s="113">
        <f t="shared" si="43"/>
        <v>73.97226874391148</v>
      </c>
      <c r="BP16" s="113">
        <f t="shared" si="43"/>
        <v>78.85443848100965</v>
      </c>
      <c r="BQ16" s="113">
        <f t="shared" si="43"/>
        <v>84.05883142075629</v>
      </c>
      <c r="BR16" s="113">
        <f t="shared" si="43"/>
        <v>89.60671429452621</v>
      </c>
      <c r="BS16" s="113">
        <f t="shared" si="43"/>
        <v>95.52075743796495</v>
      </c>
      <c r="BT16" s="113">
        <f t="shared" si="43"/>
        <v>101.82512742887064</v>
      </c>
      <c r="BU16" s="113">
        <f t="shared" si="43"/>
        <v>108.54558583917611</v>
      </c>
      <c r="BV16" s="113">
        <f t="shared" si="43"/>
        <v>115.70959450456174</v>
      </c>
      <c r="BW16" s="113">
        <f t="shared" si="43"/>
        <v>123.34642774186281</v>
      </c>
      <c r="BX16" s="113">
        <f t="shared" si="43"/>
        <v>131.48729197282577</v>
      </c>
      <c r="BY16" s="113">
        <f aca="true" t="shared" si="44" ref="BY16:EJ16">BX16*(1+$M$3)</f>
        <v>140.1654532430323</v>
      </c>
      <c r="BZ16" s="113">
        <f t="shared" si="44"/>
        <v>149.41637315707243</v>
      </c>
      <c r="CA16" s="113">
        <f t="shared" si="44"/>
        <v>159.27785378543922</v>
      </c>
      <c r="CB16" s="113">
        <f t="shared" si="44"/>
        <v>169.7901921352782</v>
      </c>
      <c r="CC16" s="113">
        <f t="shared" si="44"/>
        <v>180.99634481620657</v>
      </c>
      <c r="CD16" s="113">
        <f t="shared" si="44"/>
        <v>192.9421035740762</v>
      </c>
      <c r="CE16" s="113">
        <f t="shared" si="44"/>
        <v>205.67628240996527</v>
      </c>
      <c r="CF16" s="113">
        <f t="shared" si="44"/>
        <v>219.25091704902297</v>
      </c>
      <c r="CG16" s="113">
        <f t="shared" si="44"/>
        <v>233.7214775742585</v>
      </c>
      <c r="CH16" s="113">
        <f t="shared" si="44"/>
        <v>249.14709509415957</v>
      </c>
      <c r="CI16" s="113">
        <f t="shared" si="44"/>
        <v>265.5908033703741</v>
      </c>
      <c r="CJ16" s="113">
        <f t="shared" si="44"/>
        <v>283.1197963928188</v>
      </c>
      <c r="CK16" s="113">
        <f t="shared" si="44"/>
        <v>301.80570295474485</v>
      </c>
      <c r="CL16" s="113">
        <f t="shared" si="44"/>
        <v>321.724879349758</v>
      </c>
      <c r="CM16" s="113">
        <f t="shared" si="44"/>
        <v>342.95872138684206</v>
      </c>
      <c r="CN16" s="113">
        <f t="shared" si="44"/>
        <v>365.59399699837365</v>
      </c>
      <c r="CO16" s="113">
        <f t="shared" si="44"/>
        <v>389.72320080026634</v>
      </c>
      <c r="CP16" s="113">
        <f t="shared" si="44"/>
        <v>415.44493205308396</v>
      </c>
      <c r="CQ16" s="113">
        <f t="shared" si="44"/>
        <v>442.8642975685875</v>
      </c>
      <c r="CR16" s="113">
        <f t="shared" si="44"/>
        <v>472.09334120811434</v>
      </c>
      <c r="CS16" s="113">
        <f t="shared" si="44"/>
        <v>503.2515017278499</v>
      </c>
      <c r="CT16" s="113">
        <f t="shared" si="44"/>
        <v>536.4661008418881</v>
      </c>
      <c r="CU16" s="113">
        <f t="shared" si="44"/>
        <v>571.8728634974527</v>
      </c>
      <c r="CV16" s="113">
        <f t="shared" si="44"/>
        <v>609.6164724882847</v>
      </c>
      <c r="CW16" s="113">
        <f t="shared" si="44"/>
        <v>649.8511596725115</v>
      </c>
      <c r="CX16" s="113">
        <f t="shared" si="44"/>
        <v>692.7413362108973</v>
      </c>
      <c r="CY16" s="113">
        <f t="shared" si="44"/>
        <v>738.4622644008166</v>
      </c>
      <c r="CZ16" s="113">
        <f t="shared" si="44"/>
        <v>787.2007738512706</v>
      </c>
      <c r="DA16" s="113">
        <f t="shared" si="44"/>
        <v>839.1560249254545</v>
      </c>
      <c r="DB16" s="113">
        <f t="shared" si="44"/>
        <v>894.5403225705346</v>
      </c>
      <c r="DC16" s="113">
        <f t="shared" si="44"/>
        <v>953.5799838601899</v>
      </c>
      <c r="DD16" s="113">
        <f t="shared" si="44"/>
        <v>1016.5162627949626</v>
      </c>
      <c r="DE16" s="113">
        <f t="shared" si="44"/>
        <v>1083.6063361394301</v>
      </c>
      <c r="DF16" s="113">
        <f t="shared" si="44"/>
        <v>1155.1243543246326</v>
      </c>
      <c r="DG16" s="113">
        <f t="shared" si="44"/>
        <v>1231.3625617100583</v>
      </c>
      <c r="DH16" s="113">
        <f t="shared" si="44"/>
        <v>1312.6324907829223</v>
      </c>
      <c r="DI16" s="113">
        <f t="shared" si="44"/>
        <v>1399.2662351745953</v>
      </c>
      <c r="DJ16" s="113">
        <f t="shared" si="44"/>
        <v>1491.6178066961186</v>
      </c>
      <c r="DK16" s="113">
        <f t="shared" si="44"/>
        <v>1590.0645819380625</v>
      </c>
      <c r="DL16" s="113">
        <f t="shared" si="44"/>
        <v>1695.0088443459747</v>
      </c>
      <c r="DM16" s="113">
        <f t="shared" si="44"/>
        <v>1806.879428072809</v>
      </c>
      <c r="DN16" s="113">
        <f t="shared" si="44"/>
        <v>1926.1334703256146</v>
      </c>
      <c r="DO16" s="113">
        <f t="shared" si="44"/>
        <v>2053.2582793671054</v>
      </c>
      <c r="DP16" s="113">
        <f t="shared" si="44"/>
        <v>2188.7733258053345</v>
      </c>
      <c r="DQ16" s="113">
        <f t="shared" si="44"/>
        <v>2333.232365308487</v>
      </c>
      <c r="DR16" s="113">
        <f t="shared" si="44"/>
        <v>2487.225701418847</v>
      </c>
      <c r="DS16" s="113">
        <f t="shared" si="44"/>
        <v>2651.382597712491</v>
      </c>
      <c r="DT16" s="113">
        <f t="shared" si="44"/>
        <v>2826.373849161516</v>
      </c>
      <c r="DU16" s="113">
        <f t="shared" si="44"/>
        <v>3012.914523206176</v>
      </c>
      <c r="DV16" s="113">
        <f t="shared" si="44"/>
        <v>3211.766881737784</v>
      </c>
      <c r="DW16" s="113">
        <f t="shared" si="44"/>
        <v>3423.743495932478</v>
      </c>
      <c r="DX16" s="113">
        <f t="shared" si="44"/>
        <v>3649.7105666640214</v>
      </c>
      <c r="DY16" s="113">
        <f t="shared" si="44"/>
        <v>3890.591464063847</v>
      </c>
      <c r="DZ16" s="113">
        <f t="shared" si="44"/>
        <v>4147.370500692061</v>
      </c>
      <c r="EA16" s="113">
        <f t="shared" si="44"/>
        <v>4421.096953737737</v>
      </c>
      <c r="EB16" s="113">
        <f t="shared" si="44"/>
        <v>4712.889352684428</v>
      </c>
      <c r="EC16" s="113">
        <f t="shared" si="44"/>
        <v>5023.9400499616</v>
      </c>
      <c r="ED16" s="113">
        <f t="shared" si="44"/>
        <v>5355.520093259066</v>
      </c>
      <c r="EE16" s="113">
        <f t="shared" si="44"/>
        <v>5708.984419414165</v>
      </c>
      <c r="EF16" s="113">
        <f t="shared" si="44"/>
        <v>6085.7773910955</v>
      </c>
      <c r="EG16" s="113">
        <f t="shared" si="44"/>
        <v>6487.438698907804</v>
      </c>
      <c r="EH16" s="113">
        <f t="shared" si="44"/>
        <v>6915.609653035719</v>
      </c>
      <c r="EI16" s="113">
        <f t="shared" si="44"/>
        <v>7372.039890136077</v>
      </c>
      <c r="EJ16" s="113">
        <f t="shared" si="44"/>
        <v>7858.594522885059</v>
      </c>
      <c r="EK16" s="113">
        <f aca="true" t="shared" si="45" ref="EK16:FB16">EJ16*(1+$M$3)</f>
        <v>8377.261761395474</v>
      </c>
      <c r="EL16" s="113">
        <f t="shared" si="45"/>
        <v>8930.161037647575</v>
      </c>
      <c r="EM16" s="113">
        <f t="shared" si="45"/>
        <v>9519.551666132314</v>
      </c>
      <c r="EN16" s="113">
        <f t="shared" si="45"/>
        <v>10147.842076097048</v>
      </c>
      <c r="EO16" s="113">
        <f t="shared" si="45"/>
        <v>10817.599653119454</v>
      </c>
      <c r="EP16" s="113">
        <f t="shared" si="45"/>
        <v>11531.56123022534</v>
      </c>
      <c r="EQ16" s="113">
        <f t="shared" si="45"/>
        <v>12292.644271420213</v>
      </c>
      <c r="ER16" s="113">
        <f t="shared" si="45"/>
        <v>13103.958793333948</v>
      </c>
      <c r="ES16" s="113">
        <f t="shared" si="45"/>
        <v>13968.820073693989</v>
      </c>
      <c r="ET16" s="113">
        <f t="shared" si="45"/>
        <v>14890.762198557793</v>
      </c>
      <c r="EU16" s="113">
        <f t="shared" si="45"/>
        <v>15873.55250366261</v>
      </c>
      <c r="EV16" s="113">
        <f t="shared" si="45"/>
        <v>16921.206968904342</v>
      </c>
      <c r="EW16" s="113">
        <f t="shared" si="45"/>
        <v>18038.00662885203</v>
      </c>
      <c r="EX16" s="113">
        <f t="shared" si="45"/>
        <v>19228.515066356264</v>
      </c>
      <c r="EY16" s="113">
        <f t="shared" si="45"/>
        <v>20497.597060735778</v>
      </c>
      <c r="EZ16" s="113">
        <f t="shared" si="45"/>
        <v>21850.43846674434</v>
      </c>
      <c r="FA16" s="113">
        <f t="shared" si="45"/>
        <v>23292.567405549467</v>
      </c>
      <c r="FB16" s="113">
        <f t="shared" si="45"/>
        <v>24829.876854315735</v>
      </c>
    </row>
    <row r="17" spans="1:158" ht="15">
      <c r="A17" s="118">
        <f>'Page 4'!A23</f>
        <v>12</v>
      </c>
      <c r="B17" s="118" t="str">
        <f>'Page 4'!B23</f>
        <v>Progress Energy</v>
      </c>
      <c r="C17" s="119">
        <f>'Page 4'!C23</f>
        <v>2.47</v>
      </c>
      <c r="D17" s="119">
        <f>'Page 4'!D23</f>
        <v>2.53</v>
      </c>
      <c r="E17" s="112">
        <f t="shared" si="36"/>
        <v>0.008032472622116149</v>
      </c>
      <c r="F17" s="112"/>
      <c r="G17" s="112">
        <f t="shared" si="3"/>
        <v>0.11023170153135929</v>
      </c>
      <c r="H17" s="113">
        <f>'Page 4'!F23</f>
        <v>-47.77</v>
      </c>
      <c r="I17" s="113">
        <f t="shared" si="37"/>
        <v>2.47</v>
      </c>
      <c r="J17" s="113">
        <f t="shared" si="38"/>
        <v>2.49</v>
      </c>
      <c r="K17" s="113">
        <f t="shared" si="38"/>
        <v>2.5100000000000002</v>
      </c>
      <c r="L17" s="113">
        <f t="shared" si="39"/>
        <v>2.53</v>
      </c>
      <c r="M17" s="113">
        <f aca="true" t="shared" si="46" ref="M17:BX17">L17*(1+$M$3)</f>
        <v>2.69698</v>
      </c>
      <c r="N17" s="113">
        <f t="shared" si="46"/>
        <v>2.87498068</v>
      </c>
      <c r="O17" s="113">
        <f t="shared" si="46"/>
        <v>3.0647294048800005</v>
      </c>
      <c r="P17" s="113">
        <f t="shared" si="46"/>
        <v>3.2670015456020804</v>
      </c>
      <c r="Q17" s="113">
        <f t="shared" si="46"/>
        <v>3.4826236476118178</v>
      </c>
      <c r="R17" s="113">
        <f t="shared" si="46"/>
        <v>3.712476808354198</v>
      </c>
      <c r="S17" s="113">
        <f t="shared" si="46"/>
        <v>3.957500277705575</v>
      </c>
      <c r="T17" s="113">
        <f t="shared" si="46"/>
        <v>4.218695296034143</v>
      </c>
      <c r="U17" s="113">
        <f t="shared" si="46"/>
        <v>4.497129185572397</v>
      </c>
      <c r="V17" s="113">
        <f t="shared" si="46"/>
        <v>4.793939711820175</v>
      </c>
      <c r="W17" s="113">
        <f t="shared" si="46"/>
        <v>5.110339732800307</v>
      </c>
      <c r="X17" s="113">
        <f t="shared" si="46"/>
        <v>5.447622155165128</v>
      </c>
      <c r="Y17" s="113">
        <f t="shared" si="46"/>
        <v>5.807165217406027</v>
      </c>
      <c r="Z17" s="113">
        <f t="shared" si="46"/>
        <v>6.190438121754825</v>
      </c>
      <c r="AA17" s="113">
        <f t="shared" si="46"/>
        <v>6.599007037790644</v>
      </c>
      <c r="AB17" s="113">
        <f t="shared" si="46"/>
        <v>7.034541502284827</v>
      </c>
      <c r="AC17" s="113">
        <f t="shared" si="46"/>
        <v>7.498821241435626</v>
      </c>
      <c r="AD17" s="113">
        <f t="shared" si="46"/>
        <v>7.993743443370377</v>
      </c>
      <c r="AE17" s="113">
        <f t="shared" si="46"/>
        <v>8.521330510632822</v>
      </c>
      <c r="AF17" s="113">
        <f t="shared" si="46"/>
        <v>9.08373832433459</v>
      </c>
      <c r="AG17" s="113">
        <f t="shared" si="46"/>
        <v>9.683265053740673</v>
      </c>
      <c r="AH17" s="113">
        <f t="shared" si="46"/>
        <v>10.322360547287557</v>
      </c>
      <c r="AI17" s="113">
        <f t="shared" si="46"/>
        <v>11.003636343408537</v>
      </c>
      <c r="AJ17" s="113">
        <f t="shared" si="46"/>
        <v>11.729876342073501</v>
      </c>
      <c r="AK17" s="113">
        <f t="shared" si="46"/>
        <v>12.504048180650353</v>
      </c>
      <c r="AL17" s="113">
        <f t="shared" si="46"/>
        <v>13.329315360573277</v>
      </c>
      <c r="AM17" s="113">
        <f t="shared" si="46"/>
        <v>14.209050174371114</v>
      </c>
      <c r="AN17" s="113">
        <f t="shared" si="46"/>
        <v>15.14684748587961</v>
      </c>
      <c r="AO17" s="113">
        <f t="shared" si="46"/>
        <v>16.146539419947665</v>
      </c>
      <c r="AP17" s="113">
        <f t="shared" si="46"/>
        <v>17.21221102166421</v>
      </c>
      <c r="AQ17" s="113">
        <f t="shared" si="46"/>
        <v>18.34821694909405</v>
      </c>
      <c r="AR17" s="113">
        <f t="shared" si="46"/>
        <v>19.559199267734257</v>
      </c>
      <c r="AS17" s="113">
        <f t="shared" si="46"/>
        <v>20.85010641940472</v>
      </c>
      <c r="AT17" s="113">
        <f t="shared" si="46"/>
        <v>22.226213443085435</v>
      </c>
      <c r="AU17" s="113">
        <f t="shared" si="46"/>
        <v>23.693143530329074</v>
      </c>
      <c r="AV17" s="113">
        <f t="shared" si="46"/>
        <v>25.256891003330793</v>
      </c>
      <c r="AW17" s="113">
        <f t="shared" si="46"/>
        <v>26.923845809550627</v>
      </c>
      <c r="AX17" s="113">
        <f t="shared" si="46"/>
        <v>28.70081963298097</v>
      </c>
      <c r="AY17" s="113">
        <f t="shared" si="46"/>
        <v>30.595073728757715</v>
      </c>
      <c r="AZ17" s="113">
        <f t="shared" si="46"/>
        <v>32.61434859485573</v>
      </c>
      <c r="BA17" s="113">
        <f t="shared" si="46"/>
        <v>34.76689560211621</v>
      </c>
      <c r="BB17" s="113">
        <f t="shared" si="46"/>
        <v>37.06151071185588</v>
      </c>
      <c r="BC17" s="113">
        <f t="shared" si="46"/>
        <v>39.50757041883837</v>
      </c>
      <c r="BD17" s="113">
        <f t="shared" si="46"/>
        <v>42.11507006648171</v>
      </c>
      <c r="BE17" s="113">
        <f t="shared" si="46"/>
        <v>44.894664690869504</v>
      </c>
      <c r="BF17" s="113">
        <f t="shared" si="46"/>
        <v>47.857712560466894</v>
      </c>
      <c r="BG17" s="113">
        <f t="shared" si="46"/>
        <v>51.01632158945771</v>
      </c>
      <c r="BH17" s="113">
        <f t="shared" si="46"/>
        <v>54.383398814361925</v>
      </c>
      <c r="BI17" s="113">
        <f t="shared" si="46"/>
        <v>57.972703136109814</v>
      </c>
      <c r="BJ17" s="113">
        <f t="shared" si="46"/>
        <v>61.798901543093066</v>
      </c>
      <c r="BK17" s="113">
        <f t="shared" si="46"/>
        <v>65.87762904493721</v>
      </c>
      <c r="BL17" s="113">
        <f t="shared" si="46"/>
        <v>70.22555256190307</v>
      </c>
      <c r="BM17" s="113">
        <f t="shared" si="46"/>
        <v>74.86043903098867</v>
      </c>
      <c r="BN17" s="113">
        <f t="shared" si="46"/>
        <v>79.80122800703393</v>
      </c>
      <c r="BO17" s="113">
        <f t="shared" si="46"/>
        <v>85.06810905549817</v>
      </c>
      <c r="BP17" s="113">
        <f t="shared" si="46"/>
        <v>90.68260425316106</v>
      </c>
      <c r="BQ17" s="113">
        <f t="shared" si="46"/>
        <v>96.6676561338697</v>
      </c>
      <c r="BR17" s="113">
        <f t="shared" si="46"/>
        <v>103.04772143870511</v>
      </c>
      <c r="BS17" s="113">
        <f t="shared" si="46"/>
        <v>109.84887105365965</v>
      </c>
      <c r="BT17" s="113">
        <f t="shared" si="46"/>
        <v>117.09889654320119</v>
      </c>
      <c r="BU17" s="113">
        <f t="shared" si="46"/>
        <v>124.82742371505248</v>
      </c>
      <c r="BV17" s="113">
        <f t="shared" si="46"/>
        <v>133.06603368024594</v>
      </c>
      <c r="BW17" s="113">
        <f t="shared" si="46"/>
        <v>141.8483919031422</v>
      </c>
      <c r="BX17" s="113">
        <f t="shared" si="46"/>
        <v>151.21038576874957</v>
      </c>
      <c r="BY17" s="113">
        <f aca="true" t="shared" si="47" ref="BY17:EJ17">BX17*(1+$M$3)</f>
        <v>161.19027122948705</v>
      </c>
      <c r="BZ17" s="113">
        <f t="shared" si="47"/>
        <v>171.8288291306332</v>
      </c>
      <c r="CA17" s="113">
        <f t="shared" si="47"/>
        <v>183.16953185325502</v>
      </c>
      <c r="CB17" s="113">
        <f t="shared" si="47"/>
        <v>195.25872095556986</v>
      </c>
      <c r="CC17" s="113">
        <f t="shared" si="47"/>
        <v>208.14579653863748</v>
      </c>
      <c r="CD17" s="113">
        <f t="shared" si="47"/>
        <v>221.88341911018756</v>
      </c>
      <c r="CE17" s="113">
        <f t="shared" si="47"/>
        <v>236.52772477145996</v>
      </c>
      <c r="CF17" s="113">
        <f t="shared" si="47"/>
        <v>252.13855460637632</v>
      </c>
      <c r="CG17" s="113">
        <f t="shared" si="47"/>
        <v>268.77969921039715</v>
      </c>
      <c r="CH17" s="113">
        <f t="shared" si="47"/>
        <v>286.5191593582834</v>
      </c>
      <c r="CI17" s="113">
        <f t="shared" si="47"/>
        <v>305.4294238759301</v>
      </c>
      <c r="CJ17" s="113">
        <f t="shared" si="47"/>
        <v>325.58776585174155</v>
      </c>
      <c r="CK17" s="113">
        <f t="shared" si="47"/>
        <v>347.0765583979565</v>
      </c>
      <c r="CL17" s="113">
        <f t="shared" si="47"/>
        <v>369.98361125222164</v>
      </c>
      <c r="CM17" s="113">
        <f t="shared" si="47"/>
        <v>394.40252959486827</v>
      </c>
      <c r="CN17" s="113">
        <f t="shared" si="47"/>
        <v>420.4330965481296</v>
      </c>
      <c r="CO17" s="113">
        <f t="shared" si="47"/>
        <v>448.1816809203062</v>
      </c>
      <c r="CP17" s="113">
        <f t="shared" si="47"/>
        <v>477.7616718610464</v>
      </c>
      <c r="CQ17" s="113">
        <f t="shared" si="47"/>
        <v>509.2939422038755</v>
      </c>
      <c r="CR17" s="113">
        <f t="shared" si="47"/>
        <v>542.9073423893312</v>
      </c>
      <c r="CS17" s="113">
        <f t="shared" si="47"/>
        <v>578.7392269870271</v>
      </c>
      <c r="CT17" s="113">
        <f t="shared" si="47"/>
        <v>616.936015968171</v>
      </c>
      <c r="CU17" s="113">
        <f t="shared" si="47"/>
        <v>657.6537930220703</v>
      </c>
      <c r="CV17" s="113">
        <f t="shared" si="47"/>
        <v>701.058943361527</v>
      </c>
      <c r="CW17" s="113">
        <f t="shared" si="47"/>
        <v>747.3288336233878</v>
      </c>
      <c r="CX17" s="113">
        <f t="shared" si="47"/>
        <v>796.6525366425315</v>
      </c>
      <c r="CY17" s="113">
        <f t="shared" si="47"/>
        <v>849.2316040609386</v>
      </c>
      <c r="CZ17" s="113">
        <f t="shared" si="47"/>
        <v>905.2808899289606</v>
      </c>
      <c r="DA17" s="113">
        <f t="shared" si="47"/>
        <v>965.029428664272</v>
      </c>
      <c r="DB17" s="113">
        <f t="shared" si="47"/>
        <v>1028.721370956114</v>
      </c>
      <c r="DC17" s="113">
        <f t="shared" si="47"/>
        <v>1096.6169814392176</v>
      </c>
      <c r="DD17" s="113">
        <f t="shared" si="47"/>
        <v>1168.993702214206</v>
      </c>
      <c r="DE17" s="113">
        <f t="shared" si="47"/>
        <v>1246.1472865603437</v>
      </c>
      <c r="DF17" s="113">
        <f t="shared" si="47"/>
        <v>1328.3930074733264</v>
      </c>
      <c r="DG17" s="113">
        <f t="shared" si="47"/>
        <v>1416.066945966566</v>
      </c>
      <c r="DH17" s="113">
        <f t="shared" si="47"/>
        <v>1509.5273644003594</v>
      </c>
      <c r="DI17" s="113">
        <f t="shared" si="47"/>
        <v>1609.1561704507833</v>
      </c>
      <c r="DJ17" s="113">
        <f t="shared" si="47"/>
        <v>1715.360477700535</v>
      </c>
      <c r="DK17" s="113">
        <f t="shared" si="47"/>
        <v>1828.5742692287704</v>
      </c>
      <c r="DL17" s="113">
        <f t="shared" si="47"/>
        <v>1949.2601709978694</v>
      </c>
      <c r="DM17" s="113">
        <f t="shared" si="47"/>
        <v>2077.911342283729</v>
      </c>
      <c r="DN17" s="113">
        <f t="shared" si="47"/>
        <v>2215.0534908744553</v>
      </c>
      <c r="DO17" s="113">
        <f t="shared" si="47"/>
        <v>2361.2470212721696</v>
      </c>
      <c r="DP17" s="113">
        <f t="shared" si="47"/>
        <v>2517.089324676133</v>
      </c>
      <c r="DQ17" s="113">
        <f t="shared" si="47"/>
        <v>2683.217220104758</v>
      </c>
      <c r="DR17" s="113">
        <f t="shared" si="47"/>
        <v>2860.309556631672</v>
      </c>
      <c r="DS17" s="113">
        <f t="shared" si="47"/>
        <v>3049.0899873693625</v>
      </c>
      <c r="DT17" s="113">
        <f t="shared" si="47"/>
        <v>3250.3299265357405</v>
      </c>
      <c r="DU17" s="113">
        <f t="shared" si="47"/>
        <v>3464.8517016870996</v>
      </c>
      <c r="DV17" s="113">
        <f t="shared" si="47"/>
        <v>3693.5319139984485</v>
      </c>
      <c r="DW17" s="113">
        <f t="shared" si="47"/>
        <v>3937.3050203223465</v>
      </c>
      <c r="DX17" s="113">
        <f t="shared" si="47"/>
        <v>4197.167151663622</v>
      </c>
      <c r="DY17" s="113">
        <f t="shared" si="47"/>
        <v>4474.180183673421</v>
      </c>
      <c r="DZ17" s="113">
        <f t="shared" si="47"/>
        <v>4769.4760757958675</v>
      </c>
      <c r="EA17" s="113">
        <f t="shared" si="47"/>
        <v>5084.2614967983955</v>
      </c>
      <c r="EB17" s="113">
        <f t="shared" si="47"/>
        <v>5419.82275558709</v>
      </c>
      <c r="EC17" s="113">
        <f t="shared" si="47"/>
        <v>5777.531057455838</v>
      </c>
      <c r="ED17" s="113">
        <f t="shared" si="47"/>
        <v>6158.8481072479235</v>
      </c>
      <c r="EE17" s="113">
        <f t="shared" si="47"/>
        <v>6565.332082326287</v>
      </c>
      <c r="EF17" s="113">
        <f t="shared" si="47"/>
        <v>6998.643999759822</v>
      </c>
      <c r="EG17" s="113">
        <f t="shared" si="47"/>
        <v>7460.554503743971</v>
      </c>
      <c r="EH17" s="113">
        <f t="shared" si="47"/>
        <v>7952.951100991073</v>
      </c>
      <c r="EI17" s="113">
        <f t="shared" si="47"/>
        <v>8477.845873656484</v>
      </c>
      <c r="EJ17" s="113">
        <f t="shared" si="47"/>
        <v>9037.383701317813</v>
      </c>
      <c r="EK17" s="113">
        <f aca="true" t="shared" si="48" ref="EK17:FB17">EJ17*(1+$M$3)</f>
        <v>9633.851025604788</v>
      </c>
      <c r="EL17" s="113">
        <f t="shared" si="48"/>
        <v>10269.685193294705</v>
      </c>
      <c r="EM17" s="113">
        <f t="shared" si="48"/>
        <v>10947.484416052155</v>
      </c>
      <c r="EN17" s="113">
        <f t="shared" si="48"/>
        <v>11670.018387511598</v>
      </c>
      <c r="EO17" s="113">
        <f t="shared" si="48"/>
        <v>12440.239601087364</v>
      </c>
      <c r="EP17" s="113">
        <f t="shared" si="48"/>
        <v>13261.29541475913</v>
      </c>
      <c r="EQ17" s="113">
        <f t="shared" si="48"/>
        <v>14136.540912133234</v>
      </c>
      <c r="ER17" s="113">
        <f t="shared" si="48"/>
        <v>15069.552612334028</v>
      </c>
      <c r="ES17" s="113">
        <f t="shared" si="48"/>
        <v>16064.143084748075</v>
      </c>
      <c r="ET17" s="113">
        <f t="shared" si="48"/>
        <v>17124.37652834145</v>
      </c>
      <c r="EU17" s="113">
        <f t="shared" si="48"/>
        <v>18254.58537921199</v>
      </c>
      <c r="EV17" s="113">
        <f t="shared" si="48"/>
        <v>19459.38801423998</v>
      </c>
      <c r="EW17" s="113">
        <f t="shared" si="48"/>
        <v>20743.70762317982</v>
      </c>
      <c r="EX17" s="113">
        <f t="shared" si="48"/>
        <v>22112.79232630969</v>
      </c>
      <c r="EY17" s="113">
        <f t="shared" si="48"/>
        <v>23572.23661984613</v>
      </c>
      <c r="EZ17" s="113">
        <f t="shared" si="48"/>
        <v>25128.004236755976</v>
      </c>
      <c r="FA17" s="113">
        <f t="shared" si="48"/>
        <v>26786.452516381873</v>
      </c>
      <c r="FB17" s="113">
        <f t="shared" si="48"/>
        <v>28554.358382463077</v>
      </c>
    </row>
    <row r="18" spans="1:158" ht="15">
      <c r="A18" s="118">
        <f>'Page 4'!A24</f>
        <v>13</v>
      </c>
      <c r="B18" s="118" t="str">
        <f>'Page 4'!B24</f>
        <v>SCANA Corp.</v>
      </c>
      <c r="C18" s="119">
        <f>'Page 4'!C24</f>
        <v>1.82</v>
      </c>
      <c r="D18" s="119">
        <f>'Page 4'!D24</f>
        <v>2</v>
      </c>
      <c r="E18" s="112">
        <f t="shared" si="36"/>
        <v>0.031936251301859286</v>
      </c>
      <c r="F18" s="112"/>
      <c r="G18" s="112">
        <f t="shared" si="3"/>
        <v>0.10610929986784673</v>
      </c>
      <c r="H18" s="113">
        <f>'Page 4'!F24</f>
        <v>-41.3</v>
      </c>
      <c r="I18" s="113">
        <f t="shared" si="37"/>
        <v>1.82</v>
      </c>
      <c r="J18" s="113">
        <f t="shared" si="38"/>
        <v>1.8800000000000001</v>
      </c>
      <c r="K18" s="113">
        <f t="shared" si="38"/>
        <v>1.9400000000000002</v>
      </c>
      <c r="L18" s="113">
        <f t="shared" si="39"/>
        <v>2</v>
      </c>
      <c r="M18" s="113">
        <f aca="true" t="shared" si="49" ref="M18:BX18">L18*(1+$M$3)</f>
        <v>2.132</v>
      </c>
      <c r="N18" s="113">
        <f t="shared" si="49"/>
        <v>2.2727120000000003</v>
      </c>
      <c r="O18" s="113">
        <f t="shared" si="49"/>
        <v>2.4227109920000003</v>
      </c>
      <c r="P18" s="113">
        <f t="shared" si="49"/>
        <v>2.5826099174720003</v>
      </c>
      <c r="Q18" s="113">
        <f t="shared" si="49"/>
        <v>2.7530621720251527</v>
      </c>
      <c r="R18" s="113">
        <f t="shared" si="49"/>
        <v>2.934764275378813</v>
      </c>
      <c r="S18" s="113">
        <f t="shared" si="49"/>
        <v>3.1284587175538148</v>
      </c>
      <c r="T18" s="113">
        <f t="shared" si="49"/>
        <v>3.334936992912367</v>
      </c>
      <c r="U18" s="113">
        <f t="shared" si="49"/>
        <v>3.5550428344445835</v>
      </c>
      <c r="V18" s="113">
        <f t="shared" si="49"/>
        <v>3.789675661517926</v>
      </c>
      <c r="W18" s="113">
        <f t="shared" si="49"/>
        <v>4.039794255178109</v>
      </c>
      <c r="X18" s="113">
        <f t="shared" si="49"/>
        <v>4.306420676019865</v>
      </c>
      <c r="Y18" s="113">
        <f t="shared" si="49"/>
        <v>4.590644440637177</v>
      </c>
      <c r="Z18" s="113">
        <f t="shared" si="49"/>
        <v>4.893626973719231</v>
      </c>
      <c r="AA18" s="113">
        <f t="shared" si="49"/>
        <v>5.216606353984701</v>
      </c>
      <c r="AB18" s="113">
        <f t="shared" si="49"/>
        <v>5.560902373347691</v>
      </c>
      <c r="AC18" s="113">
        <f t="shared" si="49"/>
        <v>5.9279219299886385</v>
      </c>
      <c r="AD18" s="113">
        <f t="shared" si="49"/>
        <v>6.319164777367889</v>
      </c>
      <c r="AE18" s="113">
        <f t="shared" si="49"/>
        <v>6.73622965267417</v>
      </c>
      <c r="AF18" s="113">
        <f t="shared" si="49"/>
        <v>7.180820809750665</v>
      </c>
      <c r="AG18" s="113">
        <f t="shared" si="49"/>
        <v>7.65475498319421</v>
      </c>
      <c r="AH18" s="113">
        <f t="shared" si="49"/>
        <v>8.159968812085028</v>
      </c>
      <c r="AI18" s="113">
        <f t="shared" si="49"/>
        <v>8.698526753682641</v>
      </c>
      <c r="AJ18" s="113">
        <f t="shared" si="49"/>
        <v>9.272629519425696</v>
      </c>
      <c r="AK18" s="113">
        <f t="shared" si="49"/>
        <v>9.884623067707793</v>
      </c>
      <c r="AL18" s="113">
        <f t="shared" si="49"/>
        <v>10.537008190176508</v>
      </c>
      <c r="AM18" s="113">
        <f t="shared" si="49"/>
        <v>11.232450730728157</v>
      </c>
      <c r="AN18" s="113">
        <f t="shared" si="49"/>
        <v>11.973792478956216</v>
      </c>
      <c r="AO18" s="113">
        <f t="shared" si="49"/>
        <v>12.764062782567327</v>
      </c>
      <c r="AP18" s="113">
        <f t="shared" si="49"/>
        <v>13.606490926216772</v>
      </c>
      <c r="AQ18" s="113">
        <f t="shared" si="49"/>
        <v>14.50451932734708</v>
      </c>
      <c r="AR18" s="113">
        <f t="shared" si="49"/>
        <v>15.461817602951987</v>
      </c>
      <c r="AS18" s="113">
        <f t="shared" si="49"/>
        <v>16.48229756474682</v>
      </c>
      <c r="AT18" s="113">
        <f t="shared" si="49"/>
        <v>17.57012920402011</v>
      </c>
      <c r="AU18" s="113">
        <f t="shared" si="49"/>
        <v>18.72975773148544</v>
      </c>
      <c r="AV18" s="113">
        <f t="shared" si="49"/>
        <v>19.965921741763477</v>
      </c>
      <c r="AW18" s="113">
        <f t="shared" si="49"/>
        <v>21.28367257671987</v>
      </c>
      <c r="AX18" s="113">
        <f t="shared" si="49"/>
        <v>22.68839496678338</v>
      </c>
      <c r="AY18" s="113">
        <f t="shared" si="49"/>
        <v>24.185829034591084</v>
      </c>
      <c r="AZ18" s="113">
        <f t="shared" si="49"/>
        <v>25.782093750874097</v>
      </c>
      <c r="BA18" s="113">
        <f t="shared" si="49"/>
        <v>27.48371193843179</v>
      </c>
      <c r="BB18" s="113">
        <f t="shared" si="49"/>
        <v>29.297636926368288</v>
      </c>
      <c r="BC18" s="113">
        <f t="shared" si="49"/>
        <v>31.231280963508596</v>
      </c>
      <c r="BD18" s="113">
        <f t="shared" si="49"/>
        <v>33.292545507100165</v>
      </c>
      <c r="BE18" s="113">
        <f t="shared" si="49"/>
        <v>35.48985351056878</v>
      </c>
      <c r="BF18" s="113">
        <f t="shared" si="49"/>
        <v>37.83218384226632</v>
      </c>
      <c r="BG18" s="113">
        <f t="shared" si="49"/>
        <v>40.3291079758559</v>
      </c>
      <c r="BH18" s="113">
        <f t="shared" si="49"/>
        <v>42.99082910226239</v>
      </c>
      <c r="BI18" s="113">
        <f t="shared" si="49"/>
        <v>45.82822382301171</v>
      </c>
      <c r="BJ18" s="113">
        <f t="shared" si="49"/>
        <v>48.85288659533049</v>
      </c>
      <c r="BK18" s="113">
        <f t="shared" si="49"/>
        <v>52.0771771106223</v>
      </c>
      <c r="BL18" s="113">
        <f t="shared" si="49"/>
        <v>55.51427079992337</v>
      </c>
      <c r="BM18" s="113">
        <f t="shared" si="49"/>
        <v>59.17821267271832</v>
      </c>
      <c r="BN18" s="113">
        <f t="shared" si="49"/>
        <v>63.083974709117726</v>
      </c>
      <c r="BO18" s="113">
        <f t="shared" si="49"/>
        <v>67.2475170399195</v>
      </c>
      <c r="BP18" s="113">
        <f t="shared" si="49"/>
        <v>71.68585316455419</v>
      </c>
      <c r="BQ18" s="113">
        <f t="shared" si="49"/>
        <v>76.41711947341477</v>
      </c>
      <c r="BR18" s="113">
        <f t="shared" si="49"/>
        <v>81.46064935866015</v>
      </c>
      <c r="BS18" s="113">
        <f t="shared" si="49"/>
        <v>86.83705221633173</v>
      </c>
      <c r="BT18" s="113">
        <f t="shared" si="49"/>
        <v>92.56829766260962</v>
      </c>
      <c r="BU18" s="113">
        <f t="shared" si="49"/>
        <v>98.67780530834186</v>
      </c>
      <c r="BV18" s="113">
        <f t="shared" si="49"/>
        <v>105.19054045869242</v>
      </c>
      <c r="BW18" s="113">
        <f t="shared" si="49"/>
        <v>112.13311612896614</v>
      </c>
      <c r="BX18" s="113">
        <f t="shared" si="49"/>
        <v>119.53390179347791</v>
      </c>
      <c r="BY18" s="113">
        <f aca="true" t="shared" si="50" ref="BY18:EJ18">BX18*(1+$M$3)</f>
        <v>127.42313931184746</v>
      </c>
      <c r="BZ18" s="113">
        <f t="shared" si="50"/>
        <v>135.83306650642942</v>
      </c>
      <c r="CA18" s="113">
        <f t="shared" si="50"/>
        <v>144.79804889585375</v>
      </c>
      <c r="CB18" s="113">
        <f t="shared" si="50"/>
        <v>154.3547201229801</v>
      </c>
      <c r="CC18" s="113">
        <f t="shared" si="50"/>
        <v>164.54213165109678</v>
      </c>
      <c r="CD18" s="113">
        <f t="shared" si="50"/>
        <v>175.40191234006917</v>
      </c>
      <c r="CE18" s="113">
        <f t="shared" si="50"/>
        <v>186.97843855451376</v>
      </c>
      <c r="CF18" s="113">
        <f t="shared" si="50"/>
        <v>199.31901549911169</v>
      </c>
      <c r="CG18" s="113">
        <f t="shared" si="50"/>
        <v>212.47407052205307</v>
      </c>
      <c r="CH18" s="113">
        <f t="shared" si="50"/>
        <v>226.49735917650858</v>
      </c>
      <c r="CI18" s="113">
        <f t="shared" si="50"/>
        <v>241.44618488215815</v>
      </c>
      <c r="CJ18" s="113">
        <f t="shared" si="50"/>
        <v>257.3816330843806</v>
      </c>
      <c r="CK18" s="113">
        <f t="shared" si="50"/>
        <v>274.36882086794975</v>
      </c>
      <c r="CL18" s="113">
        <f t="shared" si="50"/>
        <v>292.4771630452345</v>
      </c>
      <c r="CM18" s="113">
        <f t="shared" si="50"/>
        <v>311.78065580621995</v>
      </c>
      <c r="CN18" s="113">
        <f t="shared" si="50"/>
        <v>332.3581790894305</v>
      </c>
      <c r="CO18" s="113">
        <f t="shared" si="50"/>
        <v>354.2938189093329</v>
      </c>
      <c r="CP18" s="113">
        <f t="shared" si="50"/>
        <v>377.6772109573489</v>
      </c>
      <c r="CQ18" s="113">
        <f t="shared" si="50"/>
        <v>402.60390688053394</v>
      </c>
      <c r="CR18" s="113">
        <f t="shared" si="50"/>
        <v>429.1757647346492</v>
      </c>
      <c r="CS18" s="113">
        <f t="shared" si="50"/>
        <v>457.5013652071361</v>
      </c>
      <c r="CT18" s="113">
        <f t="shared" si="50"/>
        <v>487.6964553108071</v>
      </c>
      <c r="CU18" s="113">
        <f t="shared" si="50"/>
        <v>519.8844213613204</v>
      </c>
      <c r="CV18" s="113">
        <f t="shared" si="50"/>
        <v>554.1967931711675</v>
      </c>
      <c r="CW18" s="113">
        <f t="shared" si="50"/>
        <v>590.7737815204646</v>
      </c>
      <c r="CX18" s="113">
        <f t="shared" si="50"/>
        <v>629.7648511008152</v>
      </c>
      <c r="CY18" s="113">
        <f t="shared" si="50"/>
        <v>671.329331273469</v>
      </c>
      <c r="CZ18" s="113">
        <f t="shared" si="50"/>
        <v>715.6370671375181</v>
      </c>
      <c r="DA18" s="113">
        <f t="shared" si="50"/>
        <v>762.8691135685943</v>
      </c>
      <c r="DB18" s="113">
        <f t="shared" si="50"/>
        <v>813.2184750641217</v>
      </c>
      <c r="DC18" s="113">
        <f t="shared" si="50"/>
        <v>866.8908944183537</v>
      </c>
      <c r="DD18" s="113">
        <f t="shared" si="50"/>
        <v>924.1056934499651</v>
      </c>
      <c r="DE18" s="113">
        <f t="shared" si="50"/>
        <v>985.0966692176628</v>
      </c>
      <c r="DF18" s="113">
        <f t="shared" si="50"/>
        <v>1050.1130493860287</v>
      </c>
      <c r="DG18" s="113">
        <f t="shared" si="50"/>
        <v>1119.4205106455067</v>
      </c>
      <c r="DH18" s="113">
        <f t="shared" si="50"/>
        <v>1193.3022643481102</v>
      </c>
      <c r="DI18" s="113">
        <f t="shared" si="50"/>
        <v>1272.0602137950855</v>
      </c>
      <c r="DJ18" s="113">
        <f t="shared" si="50"/>
        <v>1356.016187905561</v>
      </c>
      <c r="DK18" s="113">
        <f t="shared" si="50"/>
        <v>1445.5132563073282</v>
      </c>
      <c r="DL18" s="113">
        <f t="shared" si="50"/>
        <v>1540.917131223612</v>
      </c>
      <c r="DM18" s="113">
        <f t="shared" si="50"/>
        <v>1642.6176618843704</v>
      </c>
      <c r="DN18" s="113">
        <f t="shared" si="50"/>
        <v>1751.030427568739</v>
      </c>
      <c r="DO18" s="113">
        <f t="shared" si="50"/>
        <v>1866.598435788276</v>
      </c>
      <c r="DP18" s="113">
        <f t="shared" si="50"/>
        <v>1989.7939325503023</v>
      </c>
      <c r="DQ18" s="113">
        <f t="shared" si="50"/>
        <v>2121.1203320986224</v>
      </c>
      <c r="DR18" s="113">
        <f t="shared" si="50"/>
        <v>2261.1142740171317</v>
      </c>
      <c r="DS18" s="113">
        <f t="shared" si="50"/>
        <v>2410.3478161022626</v>
      </c>
      <c r="DT18" s="113">
        <f t="shared" si="50"/>
        <v>2569.430771965012</v>
      </c>
      <c r="DU18" s="113">
        <f t="shared" si="50"/>
        <v>2739.013202914703</v>
      </c>
      <c r="DV18" s="113">
        <f t="shared" si="50"/>
        <v>2919.7880743070737</v>
      </c>
      <c r="DW18" s="113">
        <f t="shared" si="50"/>
        <v>3112.4940872113407</v>
      </c>
      <c r="DX18" s="113">
        <f t="shared" si="50"/>
        <v>3317.918696967289</v>
      </c>
      <c r="DY18" s="113">
        <f t="shared" si="50"/>
        <v>3536.9013309671304</v>
      </c>
      <c r="DZ18" s="113">
        <f t="shared" si="50"/>
        <v>3770.336818810961</v>
      </c>
      <c r="EA18" s="113">
        <f t="shared" si="50"/>
        <v>4019.179048852485</v>
      </c>
      <c r="EB18" s="113">
        <f t="shared" si="50"/>
        <v>4284.444866076749</v>
      </c>
      <c r="EC18" s="113">
        <f t="shared" si="50"/>
        <v>4567.218227237815</v>
      </c>
      <c r="ED18" s="113">
        <f t="shared" si="50"/>
        <v>4868.654630235511</v>
      </c>
      <c r="EE18" s="113">
        <f t="shared" si="50"/>
        <v>5189.985835831055</v>
      </c>
      <c r="EF18" s="113">
        <f t="shared" si="50"/>
        <v>5532.524900995904</v>
      </c>
      <c r="EG18" s="113">
        <f t="shared" si="50"/>
        <v>5897.671544461635</v>
      </c>
      <c r="EH18" s="113">
        <f t="shared" si="50"/>
        <v>6286.917866396103</v>
      </c>
      <c r="EI18" s="113">
        <f t="shared" si="50"/>
        <v>6701.854445578246</v>
      </c>
      <c r="EJ18" s="113">
        <f t="shared" si="50"/>
        <v>7144.17683898641</v>
      </c>
      <c r="EK18" s="113">
        <f aca="true" t="shared" si="51" ref="EK18:FB18">EJ18*(1+$M$3)</f>
        <v>7615.692510359513</v>
      </c>
      <c r="EL18" s="113">
        <f t="shared" si="51"/>
        <v>8118.328216043242</v>
      </c>
      <c r="EM18" s="113">
        <f t="shared" si="51"/>
        <v>8654.137878302095</v>
      </c>
      <c r="EN18" s="113">
        <f t="shared" si="51"/>
        <v>9225.310978270034</v>
      </c>
      <c r="EO18" s="113">
        <f t="shared" si="51"/>
        <v>9834.181502835856</v>
      </c>
      <c r="EP18" s="113">
        <f t="shared" si="51"/>
        <v>10483.237482023023</v>
      </c>
      <c r="EQ18" s="113">
        <f t="shared" si="51"/>
        <v>11175.131155836543</v>
      </c>
      <c r="ER18" s="113">
        <f t="shared" si="51"/>
        <v>11912.689812121756</v>
      </c>
      <c r="ES18" s="113">
        <f t="shared" si="51"/>
        <v>12698.927339721793</v>
      </c>
      <c r="ET18" s="113">
        <f t="shared" si="51"/>
        <v>13537.056544143432</v>
      </c>
      <c r="EU18" s="113">
        <f t="shared" si="51"/>
        <v>14430.502276056899</v>
      </c>
      <c r="EV18" s="113">
        <f t="shared" si="51"/>
        <v>15382.915426276655</v>
      </c>
      <c r="EW18" s="113">
        <f t="shared" si="51"/>
        <v>16398.187844410917</v>
      </c>
      <c r="EX18" s="113">
        <f t="shared" si="51"/>
        <v>17480.46824214204</v>
      </c>
      <c r="EY18" s="113">
        <f t="shared" si="51"/>
        <v>18634.179146123417</v>
      </c>
      <c r="EZ18" s="113">
        <f t="shared" si="51"/>
        <v>19864.034969767563</v>
      </c>
      <c r="FA18" s="113">
        <f t="shared" si="51"/>
        <v>21175.061277772224</v>
      </c>
      <c r="FB18" s="113">
        <f t="shared" si="51"/>
        <v>22572.61532210519</v>
      </c>
    </row>
    <row r="19" spans="1:158" ht="15">
      <c r="A19" s="118">
        <f>'Page 4'!A25</f>
        <v>14</v>
      </c>
      <c r="B19" s="118" t="str">
        <f>'Page 4'!B25</f>
        <v>Southern Co.</v>
      </c>
      <c r="C19" s="119">
        <f>'Page 4'!C25</f>
        <v>1.66</v>
      </c>
      <c r="D19" s="119">
        <f>'Page 4'!D25</f>
        <v>1.85</v>
      </c>
      <c r="E19" s="112">
        <f t="shared" si="36"/>
        <v>0.036783030098590075</v>
      </c>
      <c r="F19" s="112"/>
      <c r="G19" s="112">
        <f t="shared" si="3"/>
        <v>0.10721313785244908</v>
      </c>
      <c r="H19" s="113">
        <f>'Page 4'!F25</f>
        <v>-37.166666666666664</v>
      </c>
      <c r="I19" s="113">
        <f t="shared" si="37"/>
        <v>1.66</v>
      </c>
      <c r="J19" s="113">
        <f t="shared" si="38"/>
        <v>1.7233333333333334</v>
      </c>
      <c r="K19" s="113">
        <f t="shared" si="38"/>
        <v>1.7866666666666668</v>
      </c>
      <c r="L19" s="113">
        <f t="shared" si="39"/>
        <v>1.85</v>
      </c>
      <c r="M19" s="113">
        <f aca="true" t="shared" si="52" ref="M19:BX19">L19*(1+$M$3)</f>
        <v>1.9721000000000002</v>
      </c>
      <c r="N19" s="113">
        <f t="shared" si="52"/>
        <v>2.1022586000000003</v>
      </c>
      <c r="O19" s="113">
        <f t="shared" si="52"/>
        <v>2.2410076676000004</v>
      </c>
      <c r="P19" s="113">
        <f t="shared" si="52"/>
        <v>2.3889141736616004</v>
      </c>
      <c r="Q19" s="113">
        <f t="shared" si="52"/>
        <v>2.546582509123266</v>
      </c>
      <c r="R19" s="113">
        <f t="shared" si="52"/>
        <v>2.714656954725402</v>
      </c>
      <c r="S19" s="113">
        <f t="shared" si="52"/>
        <v>2.8938243137372788</v>
      </c>
      <c r="T19" s="113">
        <f t="shared" si="52"/>
        <v>3.0848167184439395</v>
      </c>
      <c r="U19" s="113">
        <f t="shared" si="52"/>
        <v>3.28841462186124</v>
      </c>
      <c r="V19" s="113">
        <f t="shared" si="52"/>
        <v>3.5054499869040816</v>
      </c>
      <c r="W19" s="113">
        <f t="shared" si="52"/>
        <v>3.7368096860397513</v>
      </c>
      <c r="X19" s="113">
        <f t="shared" si="52"/>
        <v>3.983439125318375</v>
      </c>
      <c r="Y19" s="113">
        <f t="shared" si="52"/>
        <v>4.246346107589388</v>
      </c>
      <c r="Z19" s="113">
        <f t="shared" si="52"/>
        <v>4.526604950690288</v>
      </c>
      <c r="AA19" s="113">
        <f t="shared" si="52"/>
        <v>4.825360877435847</v>
      </c>
      <c r="AB19" s="113">
        <f t="shared" si="52"/>
        <v>5.143834695346613</v>
      </c>
      <c r="AC19" s="113">
        <f t="shared" si="52"/>
        <v>5.48332778523949</v>
      </c>
      <c r="AD19" s="113">
        <f t="shared" si="52"/>
        <v>5.845227419065297</v>
      </c>
      <c r="AE19" s="113">
        <f t="shared" si="52"/>
        <v>6.231012428723607</v>
      </c>
      <c r="AF19" s="113">
        <f t="shared" si="52"/>
        <v>6.642259249019365</v>
      </c>
      <c r="AG19" s="113">
        <f t="shared" si="52"/>
        <v>7.080648359454644</v>
      </c>
      <c r="AH19" s="113">
        <f t="shared" si="52"/>
        <v>7.5479711511786505</v>
      </c>
      <c r="AI19" s="113">
        <f t="shared" si="52"/>
        <v>8.046137247156441</v>
      </c>
      <c r="AJ19" s="113">
        <f t="shared" si="52"/>
        <v>8.577182305468767</v>
      </c>
      <c r="AK19" s="113">
        <f t="shared" si="52"/>
        <v>9.143276337629706</v>
      </c>
      <c r="AL19" s="113">
        <f t="shared" si="52"/>
        <v>9.746732575913267</v>
      </c>
      <c r="AM19" s="113">
        <f t="shared" si="52"/>
        <v>10.390016925923543</v>
      </c>
      <c r="AN19" s="113">
        <f t="shared" si="52"/>
        <v>11.075758043034497</v>
      </c>
      <c r="AO19" s="113">
        <f t="shared" si="52"/>
        <v>11.806758073874775</v>
      </c>
      <c r="AP19" s="113">
        <f t="shared" si="52"/>
        <v>12.586004106750512</v>
      </c>
      <c r="AQ19" s="113">
        <f t="shared" si="52"/>
        <v>13.416680377796046</v>
      </c>
      <c r="AR19" s="113">
        <f t="shared" si="52"/>
        <v>14.302181282730587</v>
      </c>
      <c r="AS19" s="113">
        <f t="shared" si="52"/>
        <v>15.246125247390806</v>
      </c>
      <c r="AT19" s="113">
        <f t="shared" si="52"/>
        <v>16.252369513718598</v>
      </c>
      <c r="AU19" s="113">
        <f t="shared" si="52"/>
        <v>17.325025901624027</v>
      </c>
      <c r="AV19" s="113">
        <f t="shared" si="52"/>
        <v>18.468477611131213</v>
      </c>
      <c r="AW19" s="113">
        <f t="shared" si="52"/>
        <v>19.687397133465875</v>
      </c>
      <c r="AX19" s="113">
        <f t="shared" si="52"/>
        <v>20.986765344274623</v>
      </c>
      <c r="AY19" s="113">
        <f t="shared" si="52"/>
        <v>22.37189185699675</v>
      </c>
      <c r="AZ19" s="113">
        <f t="shared" si="52"/>
        <v>23.84843671955854</v>
      </c>
      <c r="BA19" s="113">
        <f t="shared" si="52"/>
        <v>25.422433543049404</v>
      </c>
      <c r="BB19" s="113">
        <f t="shared" si="52"/>
        <v>27.100314156890665</v>
      </c>
      <c r="BC19" s="113">
        <f t="shared" si="52"/>
        <v>28.88893489124545</v>
      </c>
      <c r="BD19" s="113">
        <f t="shared" si="52"/>
        <v>30.795604594067655</v>
      </c>
      <c r="BE19" s="113">
        <f t="shared" si="52"/>
        <v>32.82811449727612</v>
      </c>
      <c r="BF19" s="113">
        <f t="shared" si="52"/>
        <v>34.99477005409634</v>
      </c>
      <c r="BG19" s="113">
        <f t="shared" si="52"/>
        <v>37.304424877666705</v>
      </c>
      <c r="BH19" s="113">
        <f t="shared" si="52"/>
        <v>39.76651691959271</v>
      </c>
      <c r="BI19" s="113">
        <f t="shared" si="52"/>
        <v>42.39110703628583</v>
      </c>
      <c r="BJ19" s="113">
        <f t="shared" si="52"/>
        <v>45.1889201006807</v>
      </c>
      <c r="BK19" s="113">
        <f t="shared" si="52"/>
        <v>48.17138882732563</v>
      </c>
      <c r="BL19" s="113">
        <f t="shared" si="52"/>
        <v>51.350700489929125</v>
      </c>
      <c r="BM19" s="113">
        <f t="shared" si="52"/>
        <v>54.73984672226445</v>
      </c>
      <c r="BN19" s="113">
        <f t="shared" si="52"/>
        <v>58.35267660593391</v>
      </c>
      <c r="BO19" s="113">
        <f t="shared" si="52"/>
        <v>62.20395326192555</v>
      </c>
      <c r="BP19" s="113">
        <f t="shared" si="52"/>
        <v>66.30941417721264</v>
      </c>
      <c r="BQ19" s="113">
        <f t="shared" si="52"/>
        <v>70.68583551290868</v>
      </c>
      <c r="BR19" s="113">
        <f t="shared" si="52"/>
        <v>75.35110065676066</v>
      </c>
      <c r="BS19" s="113">
        <f t="shared" si="52"/>
        <v>80.32427330010687</v>
      </c>
      <c r="BT19" s="113">
        <f t="shared" si="52"/>
        <v>85.62567533791392</v>
      </c>
      <c r="BU19" s="113">
        <f t="shared" si="52"/>
        <v>91.27696991021624</v>
      </c>
      <c r="BV19" s="113">
        <f t="shared" si="52"/>
        <v>97.30124992429052</v>
      </c>
      <c r="BW19" s="113">
        <f t="shared" si="52"/>
        <v>103.72313241929369</v>
      </c>
      <c r="BX19" s="113">
        <f t="shared" si="52"/>
        <v>110.56885915896709</v>
      </c>
      <c r="BY19" s="113">
        <f aca="true" t="shared" si="53" ref="BY19:EJ19">BX19*(1+$M$3)</f>
        <v>117.86640386345893</v>
      </c>
      <c r="BZ19" s="113">
        <f t="shared" si="53"/>
        <v>125.64558651844722</v>
      </c>
      <c r="CA19" s="113">
        <f t="shared" si="53"/>
        <v>133.93819522866474</v>
      </c>
      <c r="CB19" s="113">
        <f t="shared" si="53"/>
        <v>142.77811611375662</v>
      </c>
      <c r="CC19" s="113">
        <f t="shared" si="53"/>
        <v>152.20147177726457</v>
      </c>
      <c r="CD19" s="113">
        <f t="shared" si="53"/>
        <v>162.24676891456403</v>
      </c>
      <c r="CE19" s="113">
        <f t="shared" si="53"/>
        <v>172.95505566292528</v>
      </c>
      <c r="CF19" s="113">
        <f t="shared" si="53"/>
        <v>184.37008933667835</v>
      </c>
      <c r="CG19" s="113">
        <f t="shared" si="53"/>
        <v>196.53851523289913</v>
      </c>
      <c r="CH19" s="113">
        <f t="shared" si="53"/>
        <v>209.5100572382705</v>
      </c>
      <c r="CI19" s="113">
        <f t="shared" si="53"/>
        <v>223.33772101599635</v>
      </c>
      <c r="CJ19" s="113">
        <f t="shared" si="53"/>
        <v>238.07801060305212</v>
      </c>
      <c r="CK19" s="113">
        <f t="shared" si="53"/>
        <v>253.79115930285357</v>
      </c>
      <c r="CL19" s="113">
        <f t="shared" si="53"/>
        <v>270.54137581684193</v>
      </c>
      <c r="CM19" s="113">
        <f t="shared" si="53"/>
        <v>288.3971066207535</v>
      </c>
      <c r="CN19" s="113">
        <f t="shared" si="53"/>
        <v>307.43131565772325</v>
      </c>
      <c r="CO19" s="113">
        <f t="shared" si="53"/>
        <v>327.721782491133</v>
      </c>
      <c r="CP19" s="113">
        <f t="shared" si="53"/>
        <v>349.3514201355478</v>
      </c>
      <c r="CQ19" s="113">
        <f t="shared" si="53"/>
        <v>372.408613864494</v>
      </c>
      <c r="CR19" s="113">
        <f t="shared" si="53"/>
        <v>396.9875823795506</v>
      </c>
      <c r="CS19" s="113">
        <f t="shared" si="53"/>
        <v>423.18876281660096</v>
      </c>
      <c r="CT19" s="113">
        <f t="shared" si="53"/>
        <v>451.1192211624967</v>
      </c>
      <c r="CU19" s="113">
        <f t="shared" si="53"/>
        <v>480.8930897592215</v>
      </c>
      <c r="CV19" s="113">
        <f t="shared" si="53"/>
        <v>512.6320336833302</v>
      </c>
      <c r="CW19" s="113">
        <f t="shared" si="53"/>
        <v>546.46574790643</v>
      </c>
      <c r="CX19" s="113">
        <f t="shared" si="53"/>
        <v>582.5324872682544</v>
      </c>
      <c r="CY19" s="113">
        <f t="shared" si="53"/>
        <v>620.9796314279592</v>
      </c>
      <c r="CZ19" s="113">
        <f t="shared" si="53"/>
        <v>661.9642871022046</v>
      </c>
      <c r="DA19" s="113">
        <f t="shared" si="53"/>
        <v>705.6539300509502</v>
      </c>
      <c r="DB19" s="113">
        <f t="shared" si="53"/>
        <v>752.2270894343129</v>
      </c>
      <c r="DC19" s="113">
        <f t="shared" si="53"/>
        <v>801.8740773369776</v>
      </c>
      <c r="DD19" s="113">
        <f t="shared" si="53"/>
        <v>854.7977664412182</v>
      </c>
      <c r="DE19" s="113">
        <f t="shared" si="53"/>
        <v>911.2144190263386</v>
      </c>
      <c r="DF19" s="113">
        <f t="shared" si="53"/>
        <v>971.354570682077</v>
      </c>
      <c r="DG19" s="113">
        <f t="shared" si="53"/>
        <v>1035.463972347094</v>
      </c>
      <c r="DH19" s="113">
        <f t="shared" si="53"/>
        <v>1103.8045945220024</v>
      </c>
      <c r="DI19" s="113">
        <f t="shared" si="53"/>
        <v>1176.6556977604546</v>
      </c>
      <c r="DJ19" s="113">
        <f t="shared" si="53"/>
        <v>1254.3149738126447</v>
      </c>
      <c r="DK19" s="113">
        <f t="shared" si="53"/>
        <v>1337.0997620842793</v>
      </c>
      <c r="DL19" s="113">
        <f t="shared" si="53"/>
        <v>1425.3483463818418</v>
      </c>
      <c r="DM19" s="113">
        <f t="shared" si="53"/>
        <v>1519.4213372430434</v>
      </c>
      <c r="DN19" s="113">
        <f t="shared" si="53"/>
        <v>1619.7031455010842</v>
      </c>
      <c r="DO19" s="113">
        <f t="shared" si="53"/>
        <v>1726.603553104156</v>
      </c>
      <c r="DP19" s="113">
        <f t="shared" si="53"/>
        <v>1840.5593876090304</v>
      </c>
      <c r="DQ19" s="113">
        <f t="shared" si="53"/>
        <v>1962.0363071912266</v>
      </c>
      <c r="DR19" s="113">
        <f t="shared" si="53"/>
        <v>2091.5307034658476</v>
      </c>
      <c r="DS19" s="113">
        <f t="shared" si="53"/>
        <v>2229.571729894594</v>
      </c>
      <c r="DT19" s="113">
        <f t="shared" si="53"/>
        <v>2376.723464067637</v>
      </c>
      <c r="DU19" s="113">
        <f t="shared" si="53"/>
        <v>2533.5872126961012</v>
      </c>
      <c r="DV19" s="113">
        <f t="shared" si="53"/>
        <v>2700.8039687340442</v>
      </c>
      <c r="DW19" s="113">
        <f t="shared" si="53"/>
        <v>2879.0570306704913</v>
      </c>
      <c r="DX19" s="113">
        <f t="shared" si="53"/>
        <v>3069.074794694744</v>
      </c>
      <c r="DY19" s="113">
        <f t="shared" si="53"/>
        <v>3271.6337311445973</v>
      </c>
      <c r="DZ19" s="113">
        <f t="shared" si="53"/>
        <v>3487.561557400141</v>
      </c>
      <c r="EA19" s="113">
        <f t="shared" si="53"/>
        <v>3717.74062018855</v>
      </c>
      <c r="EB19" s="113">
        <f t="shared" si="53"/>
        <v>3963.1115011209945</v>
      </c>
      <c r="EC19" s="113">
        <f t="shared" si="53"/>
        <v>4224.676860194981</v>
      </c>
      <c r="ED19" s="113">
        <f t="shared" si="53"/>
        <v>4503.50553296785</v>
      </c>
      <c r="EE19" s="113">
        <f t="shared" si="53"/>
        <v>4800.7368981437285</v>
      </c>
      <c r="EF19" s="113">
        <f t="shared" si="53"/>
        <v>5117.585533421215</v>
      </c>
      <c r="EG19" s="113">
        <f t="shared" si="53"/>
        <v>5455.346178627015</v>
      </c>
      <c r="EH19" s="113">
        <f t="shared" si="53"/>
        <v>5815.399026416399</v>
      </c>
      <c r="EI19" s="113">
        <f t="shared" si="53"/>
        <v>6199.215362159881</v>
      </c>
      <c r="EJ19" s="113">
        <f t="shared" si="53"/>
        <v>6608.363576062434</v>
      </c>
      <c r="EK19" s="113">
        <f aca="true" t="shared" si="54" ref="EK19:FB19">EJ19*(1+$M$3)</f>
        <v>7044.515572082555</v>
      </c>
      <c r="EL19" s="113">
        <f t="shared" si="54"/>
        <v>7509.453599840004</v>
      </c>
      <c r="EM19" s="113">
        <f t="shared" si="54"/>
        <v>8005.077537429445</v>
      </c>
      <c r="EN19" s="113">
        <f t="shared" si="54"/>
        <v>8533.412654899788</v>
      </c>
      <c r="EO19" s="113">
        <f t="shared" si="54"/>
        <v>9096.617890123174</v>
      </c>
      <c r="EP19" s="113">
        <f t="shared" si="54"/>
        <v>9696.994670871305</v>
      </c>
      <c r="EQ19" s="113">
        <f t="shared" si="54"/>
        <v>10336.996319148811</v>
      </c>
      <c r="ER19" s="113">
        <f t="shared" si="54"/>
        <v>11019.238076212634</v>
      </c>
      <c r="ES19" s="113">
        <f t="shared" si="54"/>
        <v>11746.507789242669</v>
      </c>
      <c r="ET19" s="113">
        <f t="shared" si="54"/>
        <v>12521.777303332685</v>
      </c>
      <c r="EU19" s="113">
        <f t="shared" si="54"/>
        <v>13348.214605352643</v>
      </c>
      <c r="EV19" s="113">
        <f t="shared" si="54"/>
        <v>14229.196769305918</v>
      </c>
      <c r="EW19" s="113">
        <f t="shared" si="54"/>
        <v>15168.32375608011</v>
      </c>
      <c r="EX19" s="113">
        <f t="shared" si="54"/>
        <v>16169.433123981398</v>
      </c>
      <c r="EY19" s="113">
        <f t="shared" si="54"/>
        <v>17236.615710164173</v>
      </c>
      <c r="EZ19" s="113">
        <f t="shared" si="54"/>
        <v>18374.23234703501</v>
      </c>
      <c r="FA19" s="113">
        <f t="shared" si="54"/>
        <v>19586.93168193932</v>
      </c>
      <c r="FB19" s="113">
        <f t="shared" si="54"/>
        <v>20879.669172947317</v>
      </c>
    </row>
    <row r="20" spans="1:158" ht="15">
      <c r="A20" s="118">
        <f>'Page 4'!A26</f>
        <v>15</v>
      </c>
      <c r="B20" s="118" t="str">
        <f>'Page 4'!B26</f>
        <v>Vectren Corp.</v>
      </c>
      <c r="C20" s="119">
        <f>'Page 4'!C26</f>
        <v>1.31</v>
      </c>
      <c r="D20" s="119">
        <f>'Page 4'!D26</f>
        <v>1.43</v>
      </c>
      <c r="E20" s="112">
        <f t="shared" si="36"/>
        <v>0.02964673637542581</v>
      </c>
      <c r="F20" s="112"/>
      <c r="G20" s="112">
        <f t="shared" si="3"/>
        <v>0.10741651687913986</v>
      </c>
      <c r="H20" s="113">
        <f>'Page 4'!F26</f>
        <v>-28.636666666666667</v>
      </c>
      <c r="I20" s="113">
        <f t="shared" si="37"/>
        <v>1.31</v>
      </c>
      <c r="J20" s="113">
        <f t="shared" si="38"/>
        <v>1.35</v>
      </c>
      <c r="K20" s="113">
        <f t="shared" si="38"/>
        <v>1.3900000000000001</v>
      </c>
      <c r="L20" s="113">
        <f t="shared" si="39"/>
        <v>1.43</v>
      </c>
      <c r="M20" s="113">
        <f aca="true" t="shared" si="55" ref="M20:BX20">L20*(1+$M$3)</f>
        <v>1.52438</v>
      </c>
      <c r="N20" s="113">
        <f t="shared" si="55"/>
        <v>1.6249890800000002</v>
      </c>
      <c r="O20" s="113">
        <f t="shared" si="55"/>
        <v>1.7322383592800004</v>
      </c>
      <c r="P20" s="113">
        <f t="shared" si="55"/>
        <v>1.8465660909924806</v>
      </c>
      <c r="Q20" s="113">
        <f t="shared" si="55"/>
        <v>1.9684394529979845</v>
      </c>
      <c r="R20" s="113">
        <f t="shared" si="55"/>
        <v>2.0983564568958517</v>
      </c>
      <c r="S20" s="113">
        <f t="shared" si="55"/>
        <v>2.236847983050978</v>
      </c>
      <c r="T20" s="113">
        <f t="shared" si="55"/>
        <v>2.384479949932343</v>
      </c>
      <c r="U20" s="113">
        <f t="shared" si="55"/>
        <v>2.5418556266278776</v>
      </c>
      <c r="V20" s="113">
        <f t="shared" si="55"/>
        <v>2.7096180979853175</v>
      </c>
      <c r="W20" s="113">
        <f t="shared" si="55"/>
        <v>2.8884528924523485</v>
      </c>
      <c r="X20" s="113">
        <f t="shared" si="55"/>
        <v>3.0790907833542036</v>
      </c>
      <c r="Y20" s="113">
        <f t="shared" si="55"/>
        <v>3.2823107750555813</v>
      </c>
      <c r="Z20" s="113">
        <f t="shared" si="55"/>
        <v>3.4989432862092498</v>
      </c>
      <c r="AA20" s="113">
        <f t="shared" si="55"/>
        <v>3.7298735430990604</v>
      </c>
      <c r="AB20" s="113">
        <f t="shared" si="55"/>
        <v>3.9760451969435984</v>
      </c>
      <c r="AC20" s="113">
        <f t="shared" si="55"/>
        <v>4.238464179941876</v>
      </c>
      <c r="AD20" s="113">
        <f t="shared" si="55"/>
        <v>4.51820281581804</v>
      </c>
      <c r="AE20" s="113">
        <f t="shared" si="55"/>
        <v>4.816404201662031</v>
      </c>
      <c r="AF20" s="113">
        <f t="shared" si="55"/>
        <v>5.134286878971726</v>
      </c>
      <c r="AG20" s="113">
        <f t="shared" si="55"/>
        <v>5.47314981298386</v>
      </c>
      <c r="AH20" s="113">
        <f t="shared" si="55"/>
        <v>5.834377700640795</v>
      </c>
      <c r="AI20" s="113">
        <f t="shared" si="55"/>
        <v>6.219446628883088</v>
      </c>
      <c r="AJ20" s="113">
        <f t="shared" si="55"/>
        <v>6.629930106389373</v>
      </c>
      <c r="AK20" s="113">
        <f t="shared" si="55"/>
        <v>7.067505493411072</v>
      </c>
      <c r="AL20" s="113">
        <f t="shared" si="55"/>
        <v>7.533960855976203</v>
      </c>
      <c r="AM20" s="113">
        <f t="shared" si="55"/>
        <v>8.031202272470633</v>
      </c>
      <c r="AN20" s="113">
        <f t="shared" si="55"/>
        <v>8.561261622453696</v>
      </c>
      <c r="AO20" s="113">
        <f t="shared" si="55"/>
        <v>9.126304889535641</v>
      </c>
      <c r="AP20" s="113">
        <f t="shared" si="55"/>
        <v>9.728641012244994</v>
      </c>
      <c r="AQ20" s="113">
        <f t="shared" si="55"/>
        <v>10.370731319053164</v>
      </c>
      <c r="AR20" s="113">
        <f t="shared" si="55"/>
        <v>11.055199586110673</v>
      </c>
      <c r="AS20" s="113">
        <f t="shared" si="55"/>
        <v>11.784842758793978</v>
      </c>
      <c r="AT20" s="113">
        <f t="shared" si="55"/>
        <v>12.562642380874381</v>
      </c>
      <c r="AU20" s="113">
        <f t="shared" si="55"/>
        <v>13.39177677801209</v>
      </c>
      <c r="AV20" s="113">
        <f t="shared" si="55"/>
        <v>14.275634045360889</v>
      </c>
      <c r="AW20" s="113">
        <f t="shared" si="55"/>
        <v>15.217825892354709</v>
      </c>
      <c r="AX20" s="113">
        <f t="shared" si="55"/>
        <v>16.22220240125012</v>
      </c>
      <c r="AY20" s="113">
        <f t="shared" si="55"/>
        <v>17.292867759732626</v>
      </c>
      <c r="AZ20" s="113">
        <f t="shared" si="55"/>
        <v>18.43419703187498</v>
      </c>
      <c r="BA20" s="113">
        <f t="shared" si="55"/>
        <v>19.65085403597873</v>
      </c>
      <c r="BB20" s="113">
        <f t="shared" si="55"/>
        <v>20.947810402353326</v>
      </c>
      <c r="BC20" s="113">
        <f t="shared" si="55"/>
        <v>22.33036588890865</v>
      </c>
      <c r="BD20" s="113">
        <f t="shared" si="55"/>
        <v>23.804170037576622</v>
      </c>
      <c r="BE20" s="113">
        <f t="shared" si="55"/>
        <v>25.37524526005668</v>
      </c>
      <c r="BF20" s="113">
        <f t="shared" si="55"/>
        <v>27.050011447220424</v>
      </c>
      <c r="BG20" s="113">
        <f t="shared" si="55"/>
        <v>28.835312202736972</v>
      </c>
      <c r="BH20" s="113">
        <f t="shared" si="55"/>
        <v>30.738442808117615</v>
      </c>
      <c r="BI20" s="113">
        <f t="shared" si="55"/>
        <v>32.76718003345338</v>
      </c>
      <c r="BJ20" s="113">
        <f t="shared" si="55"/>
        <v>34.929813915661306</v>
      </c>
      <c r="BK20" s="113">
        <f t="shared" si="55"/>
        <v>37.23518163409496</v>
      </c>
      <c r="BL20" s="113">
        <f t="shared" si="55"/>
        <v>39.69270362194523</v>
      </c>
      <c r="BM20" s="113">
        <f t="shared" si="55"/>
        <v>42.31242206099361</v>
      </c>
      <c r="BN20" s="113">
        <f t="shared" si="55"/>
        <v>45.10504191701919</v>
      </c>
      <c r="BO20" s="113">
        <f t="shared" si="55"/>
        <v>48.08197468354246</v>
      </c>
      <c r="BP20" s="113">
        <f t="shared" si="55"/>
        <v>51.25538501265627</v>
      </c>
      <c r="BQ20" s="113">
        <f t="shared" si="55"/>
        <v>54.63824042349159</v>
      </c>
      <c r="BR20" s="113">
        <f t="shared" si="55"/>
        <v>58.24436429144204</v>
      </c>
      <c r="BS20" s="113">
        <f t="shared" si="55"/>
        <v>62.08849233467722</v>
      </c>
      <c r="BT20" s="113">
        <f t="shared" si="55"/>
        <v>66.18633282876591</v>
      </c>
      <c r="BU20" s="113">
        <f t="shared" si="55"/>
        <v>70.55463079546446</v>
      </c>
      <c r="BV20" s="113">
        <f t="shared" si="55"/>
        <v>75.21123642796512</v>
      </c>
      <c r="BW20" s="113">
        <f t="shared" si="55"/>
        <v>80.17517803221082</v>
      </c>
      <c r="BX20" s="113">
        <f t="shared" si="55"/>
        <v>85.46673978233675</v>
      </c>
      <c r="BY20" s="113">
        <f aca="true" t="shared" si="56" ref="BY20:EJ20">BX20*(1+$M$3)</f>
        <v>91.10754460797098</v>
      </c>
      <c r="BZ20" s="113">
        <f t="shared" si="56"/>
        <v>97.12064255209707</v>
      </c>
      <c r="CA20" s="113">
        <f t="shared" si="56"/>
        <v>103.53060496053548</v>
      </c>
      <c r="CB20" s="113">
        <f t="shared" si="56"/>
        <v>110.36362488793083</v>
      </c>
      <c r="CC20" s="113">
        <f t="shared" si="56"/>
        <v>117.64762413053427</v>
      </c>
      <c r="CD20" s="113">
        <f t="shared" si="56"/>
        <v>125.41236732314954</v>
      </c>
      <c r="CE20" s="113">
        <f t="shared" si="56"/>
        <v>133.6895835664774</v>
      </c>
      <c r="CF20" s="113">
        <f t="shared" si="56"/>
        <v>142.51309608186492</v>
      </c>
      <c r="CG20" s="113">
        <f t="shared" si="56"/>
        <v>151.918960423268</v>
      </c>
      <c r="CH20" s="113">
        <f t="shared" si="56"/>
        <v>161.9456118112037</v>
      </c>
      <c r="CI20" s="113">
        <f t="shared" si="56"/>
        <v>172.63402219074314</v>
      </c>
      <c r="CJ20" s="113">
        <f t="shared" si="56"/>
        <v>184.0278676553322</v>
      </c>
      <c r="CK20" s="113">
        <f t="shared" si="56"/>
        <v>196.17370692058412</v>
      </c>
      <c r="CL20" s="113">
        <f t="shared" si="56"/>
        <v>209.1211715773427</v>
      </c>
      <c r="CM20" s="113">
        <f t="shared" si="56"/>
        <v>222.92316890144733</v>
      </c>
      <c r="CN20" s="113">
        <f t="shared" si="56"/>
        <v>237.63609804894287</v>
      </c>
      <c r="CO20" s="113">
        <f t="shared" si="56"/>
        <v>253.32008052017312</v>
      </c>
      <c r="CP20" s="113">
        <f t="shared" si="56"/>
        <v>270.03920583450457</v>
      </c>
      <c r="CQ20" s="113">
        <f t="shared" si="56"/>
        <v>287.8617934195819</v>
      </c>
      <c r="CR20" s="113">
        <f t="shared" si="56"/>
        <v>306.8606717852743</v>
      </c>
      <c r="CS20" s="113">
        <f t="shared" si="56"/>
        <v>327.11347612310243</v>
      </c>
      <c r="CT20" s="113">
        <f t="shared" si="56"/>
        <v>348.7029655472272</v>
      </c>
      <c r="CU20" s="113">
        <f t="shared" si="56"/>
        <v>371.71736127334424</v>
      </c>
      <c r="CV20" s="113">
        <f t="shared" si="56"/>
        <v>396.250707117385</v>
      </c>
      <c r="CW20" s="113">
        <f t="shared" si="56"/>
        <v>422.4032537871324</v>
      </c>
      <c r="CX20" s="113">
        <f t="shared" si="56"/>
        <v>450.2818685370832</v>
      </c>
      <c r="CY20" s="113">
        <f t="shared" si="56"/>
        <v>480.0004718605307</v>
      </c>
      <c r="CZ20" s="113">
        <f t="shared" si="56"/>
        <v>511.6805030033257</v>
      </c>
      <c r="DA20" s="113">
        <f t="shared" si="56"/>
        <v>545.4514162015453</v>
      </c>
      <c r="DB20" s="113">
        <f t="shared" si="56"/>
        <v>581.4512096708473</v>
      </c>
      <c r="DC20" s="113">
        <f t="shared" si="56"/>
        <v>619.8269895091233</v>
      </c>
      <c r="DD20" s="113">
        <f t="shared" si="56"/>
        <v>660.7355708167255</v>
      </c>
      <c r="DE20" s="113">
        <f t="shared" si="56"/>
        <v>704.3441184906294</v>
      </c>
      <c r="DF20" s="113">
        <f t="shared" si="56"/>
        <v>750.830830311011</v>
      </c>
      <c r="DG20" s="113">
        <f t="shared" si="56"/>
        <v>800.3856651115378</v>
      </c>
      <c r="DH20" s="113">
        <f t="shared" si="56"/>
        <v>853.2111190088993</v>
      </c>
      <c r="DI20" s="113">
        <f t="shared" si="56"/>
        <v>909.5230528634868</v>
      </c>
      <c r="DJ20" s="113">
        <f t="shared" si="56"/>
        <v>969.551574352477</v>
      </c>
      <c r="DK20" s="113">
        <f t="shared" si="56"/>
        <v>1033.5419782597405</v>
      </c>
      <c r="DL20" s="113">
        <f t="shared" si="56"/>
        <v>1101.7557488248835</v>
      </c>
      <c r="DM20" s="113">
        <f t="shared" si="56"/>
        <v>1174.471628247326</v>
      </c>
      <c r="DN20" s="113">
        <f t="shared" si="56"/>
        <v>1251.9867557116495</v>
      </c>
      <c r="DO20" s="113">
        <f t="shared" si="56"/>
        <v>1334.6178815886185</v>
      </c>
      <c r="DP20" s="113">
        <f t="shared" si="56"/>
        <v>1422.7026617734673</v>
      </c>
      <c r="DQ20" s="113">
        <f t="shared" si="56"/>
        <v>1516.6010374505163</v>
      </c>
      <c r="DR20" s="113">
        <f t="shared" si="56"/>
        <v>1616.6967059222504</v>
      </c>
      <c r="DS20" s="113">
        <f t="shared" si="56"/>
        <v>1723.398688513119</v>
      </c>
      <c r="DT20" s="113">
        <f t="shared" si="56"/>
        <v>1837.1430019549848</v>
      </c>
      <c r="DU20" s="113">
        <f t="shared" si="56"/>
        <v>1958.394440084014</v>
      </c>
      <c r="DV20" s="113">
        <f t="shared" si="56"/>
        <v>2087.648473129559</v>
      </c>
      <c r="DW20" s="113">
        <f t="shared" si="56"/>
        <v>2225.43327235611</v>
      </c>
      <c r="DX20" s="113">
        <f t="shared" si="56"/>
        <v>2372.3118683316134</v>
      </c>
      <c r="DY20" s="113">
        <f t="shared" si="56"/>
        <v>2528.8844516415</v>
      </c>
      <c r="DZ20" s="113">
        <f t="shared" si="56"/>
        <v>2695.7908254498393</v>
      </c>
      <c r="EA20" s="113">
        <f t="shared" si="56"/>
        <v>2873.713019929529</v>
      </c>
      <c r="EB20" s="113">
        <f t="shared" si="56"/>
        <v>3063.378079244878</v>
      </c>
      <c r="EC20" s="113">
        <f t="shared" si="56"/>
        <v>3265.56103247504</v>
      </c>
      <c r="ED20" s="113">
        <f t="shared" si="56"/>
        <v>3481.088060618393</v>
      </c>
      <c r="EE20" s="113">
        <f t="shared" si="56"/>
        <v>3710.8398726192067</v>
      </c>
      <c r="EF20" s="113">
        <f t="shared" si="56"/>
        <v>3955.7553042120744</v>
      </c>
      <c r="EG20" s="113">
        <f t="shared" si="56"/>
        <v>4216.835154290072</v>
      </c>
      <c r="EH20" s="113">
        <f t="shared" si="56"/>
        <v>4495.146274473217</v>
      </c>
      <c r="EI20" s="113">
        <f t="shared" si="56"/>
        <v>4791.82592858845</v>
      </c>
      <c r="EJ20" s="113">
        <f t="shared" si="56"/>
        <v>5108.086439875287</v>
      </c>
      <c r="EK20" s="113">
        <f aca="true" t="shared" si="57" ref="EK20:FB20">EJ20*(1+$M$3)</f>
        <v>5445.220144907056</v>
      </c>
      <c r="EL20" s="113">
        <f t="shared" si="57"/>
        <v>5804.604674470922</v>
      </c>
      <c r="EM20" s="113">
        <f t="shared" si="57"/>
        <v>6187.708582986003</v>
      </c>
      <c r="EN20" s="113">
        <f t="shared" si="57"/>
        <v>6596.09734946308</v>
      </c>
      <c r="EO20" s="113">
        <f t="shared" si="57"/>
        <v>7031.439774527644</v>
      </c>
      <c r="EP20" s="113">
        <f t="shared" si="57"/>
        <v>7495.514799646468</v>
      </c>
      <c r="EQ20" s="113">
        <f t="shared" si="57"/>
        <v>7990.218776423136</v>
      </c>
      <c r="ER20" s="113">
        <f t="shared" si="57"/>
        <v>8517.573215667064</v>
      </c>
      <c r="ES20" s="113">
        <f t="shared" si="57"/>
        <v>9079.73304790109</v>
      </c>
      <c r="ET20" s="113">
        <f t="shared" si="57"/>
        <v>9678.995429062563</v>
      </c>
      <c r="EU20" s="113">
        <f t="shared" si="57"/>
        <v>10317.809127380693</v>
      </c>
      <c r="EV20" s="113">
        <f t="shared" si="57"/>
        <v>10998.78452978782</v>
      </c>
      <c r="EW20" s="113">
        <f t="shared" si="57"/>
        <v>11724.704308753817</v>
      </c>
      <c r="EX20" s="113">
        <f t="shared" si="57"/>
        <v>12498.53479313157</v>
      </c>
      <c r="EY20" s="113">
        <f t="shared" si="57"/>
        <v>13323.438089478255</v>
      </c>
      <c r="EZ20" s="113">
        <f t="shared" si="57"/>
        <v>14202.78500338382</v>
      </c>
      <c r="FA20" s="113">
        <f t="shared" si="57"/>
        <v>15140.168813607153</v>
      </c>
      <c r="FB20" s="113">
        <f t="shared" si="57"/>
        <v>16139.419955305226</v>
      </c>
    </row>
    <row r="21" spans="1:158" ht="15">
      <c r="A21" s="118">
        <f>'Page 4'!A27</f>
        <v>16</v>
      </c>
      <c r="B21" s="118" t="str">
        <f>'Page 4'!B27</f>
        <v>Xcel Energy Inc.</v>
      </c>
      <c r="C21" s="119">
        <f>'Page 4'!C27</f>
        <v>0.95</v>
      </c>
      <c r="D21" s="119">
        <f>'Page 4'!D27</f>
        <v>1.1</v>
      </c>
      <c r="E21" s="112">
        <f>(D21/C21)^(1/3)-1</f>
        <v>0.050081546755695205</v>
      </c>
      <c r="F21" s="112"/>
      <c r="G21" s="112">
        <f>IRR(H21:FB21,0.12)</f>
        <v>0.10671790606331333</v>
      </c>
      <c r="H21" s="113">
        <f>'Page 4'!F27</f>
        <v>-22.298333333333336</v>
      </c>
      <c r="I21" s="113">
        <f>C21</f>
        <v>0.95</v>
      </c>
      <c r="J21" s="113">
        <f>I21+($L21-$I21)/3</f>
        <v>1</v>
      </c>
      <c r="K21" s="113">
        <f>J21+($L21-$I21)/3</f>
        <v>1.05</v>
      </c>
      <c r="L21" s="113">
        <f>D21</f>
        <v>1.1</v>
      </c>
      <c r="M21" s="113">
        <f aca="true" t="shared" si="58" ref="M21:AR21">L21*(1+$M$3)</f>
        <v>1.1726</v>
      </c>
      <c r="N21" s="113">
        <f t="shared" si="58"/>
        <v>1.2499916000000002</v>
      </c>
      <c r="O21" s="113">
        <f t="shared" si="58"/>
        <v>1.3324910456000003</v>
      </c>
      <c r="P21" s="113">
        <f t="shared" si="58"/>
        <v>1.4204354546096003</v>
      </c>
      <c r="Q21" s="113">
        <f t="shared" si="58"/>
        <v>1.514184194613834</v>
      </c>
      <c r="R21" s="113">
        <f t="shared" si="58"/>
        <v>1.614120351458347</v>
      </c>
      <c r="S21" s="113">
        <f t="shared" si="58"/>
        <v>1.7206522946545981</v>
      </c>
      <c r="T21" s="113">
        <f t="shared" si="58"/>
        <v>1.8342153461018016</v>
      </c>
      <c r="U21" s="113">
        <f t="shared" si="58"/>
        <v>1.9552735589445207</v>
      </c>
      <c r="V21" s="113">
        <f t="shared" si="58"/>
        <v>2.084321613834859</v>
      </c>
      <c r="W21" s="113">
        <f t="shared" si="58"/>
        <v>2.2218868403479597</v>
      </c>
      <c r="X21" s="113">
        <f t="shared" si="58"/>
        <v>2.368531371810925</v>
      </c>
      <c r="Y21" s="113">
        <f t="shared" si="58"/>
        <v>2.5248544423504464</v>
      </c>
      <c r="Z21" s="113">
        <f t="shared" si="58"/>
        <v>2.691494835545576</v>
      </c>
      <c r="AA21" s="113">
        <f t="shared" si="58"/>
        <v>2.869133494691584</v>
      </c>
      <c r="AB21" s="113">
        <f t="shared" si="58"/>
        <v>3.0584963053412286</v>
      </c>
      <c r="AC21" s="113">
        <f t="shared" si="58"/>
        <v>3.26035706149375</v>
      </c>
      <c r="AD21" s="113">
        <f t="shared" si="58"/>
        <v>3.4755406275523377</v>
      </c>
      <c r="AE21" s="113">
        <f t="shared" si="58"/>
        <v>3.704926308970792</v>
      </c>
      <c r="AF21" s="113">
        <f t="shared" si="58"/>
        <v>3.9494514453628646</v>
      </c>
      <c r="AG21" s="113">
        <f t="shared" si="58"/>
        <v>4.210115240756814</v>
      </c>
      <c r="AH21" s="113">
        <f t="shared" si="58"/>
        <v>4.487982846646764</v>
      </c>
      <c r="AI21" s="113">
        <f t="shared" si="58"/>
        <v>4.784189714525451</v>
      </c>
      <c r="AJ21" s="113">
        <f t="shared" si="58"/>
        <v>5.099946235684131</v>
      </c>
      <c r="AK21" s="113">
        <f t="shared" si="58"/>
        <v>5.436542687239284</v>
      </c>
      <c r="AL21" s="113">
        <f t="shared" si="58"/>
        <v>5.795354504597078</v>
      </c>
      <c r="AM21" s="113">
        <f t="shared" si="58"/>
        <v>6.177847901900485</v>
      </c>
      <c r="AN21" s="113">
        <f t="shared" si="58"/>
        <v>6.5855858634259175</v>
      </c>
      <c r="AO21" s="113">
        <f t="shared" si="58"/>
        <v>7.020234530412028</v>
      </c>
      <c r="AP21" s="113">
        <f t="shared" si="58"/>
        <v>7.483570009419223</v>
      </c>
      <c r="AQ21" s="113">
        <f t="shared" si="58"/>
        <v>7.977485630040892</v>
      </c>
      <c r="AR21" s="113">
        <f t="shared" si="58"/>
        <v>8.503999681623592</v>
      </c>
      <c r="AS21" s="113">
        <f aca="true" t="shared" si="59" ref="AS21:BX21">AR21*(1+$M$3)</f>
        <v>9.06526366061075</v>
      </c>
      <c r="AT21" s="113">
        <f t="shared" si="59"/>
        <v>9.66357106221106</v>
      </c>
      <c r="AU21" s="113">
        <f t="shared" si="59"/>
        <v>10.30136675231699</v>
      </c>
      <c r="AV21" s="113">
        <f t="shared" si="59"/>
        <v>10.981256957969913</v>
      </c>
      <c r="AW21" s="113">
        <f t="shared" si="59"/>
        <v>11.706019917195928</v>
      </c>
      <c r="AX21" s="113">
        <f t="shared" si="59"/>
        <v>12.47861723173086</v>
      </c>
      <c r="AY21" s="113">
        <f t="shared" si="59"/>
        <v>13.302205969025097</v>
      </c>
      <c r="AZ21" s="113">
        <f t="shared" si="59"/>
        <v>14.180151562980754</v>
      </c>
      <c r="BA21" s="113">
        <f t="shared" si="59"/>
        <v>15.116041566137485</v>
      </c>
      <c r="BB21" s="113">
        <f t="shared" si="59"/>
        <v>16.11370030950256</v>
      </c>
      <c r="BC21" s="113">
        <f t="shared" si="59"/>
        <v>17.17720452992973</v>
      </c>
      <c r="BD21" s="113">
        <f t="shared" si="59"/>
        <v>18.310900028905092</v>
      </c>
      <c r="BE21" s="113">
        <f t="shared" si="59"/>
        <v>19.519419430812828</v>
      </c>
      <c r="BF21" s="113">
        <f t="shared" si="59"/>
        <v>20.807701113246477</v>
      </c>
      <c r="BG21" s="113">
        <f t="shared" si="59"/>
        <v>22.181009386720746</v>
      </c>
      <c r="BH21" s="113">
        <f t="shared" si="59"/>
        <v>23.644956006244318</v>
      </c>
      <c r="BI21" s="113">
        <f t="shared" si="59"/>
        <v>25.205523102656443</v>
      </c>
      <c r="BJ21" s="113">
        <f t="shared" si="59"/>
        <v>26.86908762743177</v>
      </c>
      <c r="BK21" s="113">
        <f t="shared" si="59"/>
        <v>28.64244741084227</v>
      </c>
      <c r="BL21" s="113">
        <f t="shared" si="59"/>
        <v>30.532848939957862</v>
      </c>
      <c r="BM21" s="113">
        <f t="shared" si="59"/>
        <v>32.54801696999508</v>
      </c>
      <c r="BN21" s="113">
        <f t="shared" si="59"/>
        <v>34.69618609001476</v>
      </c>
      <c r="BO21" s="113">
        <f t="shared" si="59"/>
        <v>36.98613437195574</v>
      </c>
      <c r="BP21" s="113">
        <f t="shared" si="59"/>
        <v>39.427219240504826</v>
      </c>
      <c r="BQ21" s="113">
        <f t="shared" si="59"/>
        <v>42.029415710378146</v>
      </c>
      <c r="BR21" s="113">
        <f t="shared" si="59"/>
        <v>44.80335714726311</v>
      </c>
      <c r="BS21" s="113">
        <f t="shared" si="59"/>
        <v>47.76037871898247</v>
      </c>
      <c r="BT21" s="113">
        <f t="shared" si="59"/>
        <v>50.91256371443532</v>
      </c>
      <c r="BU21" s="113">
        <f t="shared" si="59"/>
        <v>54.272792919588056</v>
      </c>
      <c r="BV21" s="113">
        <f t="shared" si="59"/>
        <v>57.85479725228087</v>
      </c>
      <c r="BW21" s="113">
        <f t="shared" si="59"/>
        <v>61.673213870931406</v>
      </c>
      <c r="BX21" s="113">
        <f t="shared" si="59"/>
        <v>65.74364598641289</v>
      </c>
      <c r="BY21" s="113">
        <f aca="true" t="shared" si="60" ref="BY21:DD21">BX21*(1+$M$3)</f>
        <v>70.08272662151614</v>
      </c>
      <c r="BZ21" s="113">
        <f t="shared" si="60"/>
        <v>74.70818657853621</v>
      </c>
      <c r="CA21" s="113">
        <f t="shared" si="60"/>
        <v>79.63892689271961</v>
      </c>
      <c r="CB21" s="113">
        <f t="shared" si="60"/>
        <v>84.8950960676391</v>
      </c>
      <c r="CC21" s="113">
        <f t="shared" si="60"/>
        <v>90.49817240810329</v>
      </c>
      <c r="CD21" s="113">
        <f t="shared" si="60"/>
        <v>96.4710517870381</v>
      </c>
      <c r="CE21" s="113">
        <f t="shared" si="60"/>
        <v>102.83814120498263</v>
      </c>
      <c r="CF21" s="113">
        <f t="shared" si="60"/>
        <v>109.62545852451149</v>
      </c>
      <c r="CG21" s="113">
        <f t="shared" si="60"/>
        <v>116.86073878712925</v>
      </c>
      <c r="CH21" s="113">
        <f t="shared" si="60"/>
        <v>124.57354754707978</v>
      </c>
      <c r="CI21" s="113">
        <f t="shared" si="60"/>
        <v>132.79540168518704</v>
      </c>
      <c r="CJ21" s="113">
        <f t="shared" si="60"/>
        <v>141.5598981964094</v>
      </c>
      <c r="CK21" s="113">
        <f t="shared" si="60"/>
        <v>150.90285147737242</v>
      </c>
      <c r="CL21" s="113">
        <f t="shared" si="60"/>
        <v>160.862439674879</v>
      </c>
      <c r="CM21" s="113">
        <f t="shared" si="60"/>
        <v>171.47936069342103</v>
      </c>
      <c r="CN21" s="113">
        <f t="shared" si="60"/>
        <v>182.79699849918683</v>
      </c>
      <c r="CO21" s="113">
        <f t="shared" si="60"/>
        <v>194.86160040013317</v>
      </c>
      <c r="CP21" s="113">
        <f t="shared" si="60"/>
        <v>207.72246602654198</v>
      </c>
      <c r="CQ21" s="113">
        <f t="shared" si="60"/>
        <v>221.43214878429376</v>
      </c>
      <c r="CR21" s="113">
        <f t="shared" si="60"/>
        <v>236.04667060405717</v>
      </c>
      <c r="CS21" s="113">
        <f t="shared" si="60"/>
        <v>251.62575086392496</v>
      </c>
      <c r="CT21" s="113">
        <f t="shared" si="60"/>
        <v>268.23305042094404</v>
      </c>
      <c r="CU21" s="113">
        <f t="shared" si="60"/>
        <v>285.93643174872636</v>
      </c>
      <c r="CV21" s="113">
        <f t="shared" si="60"/>
        <v>304.80823624414234</v>
      </c>
      <c r="CW21" s="113">
        <f t="shared" si="60"/>
        <v>324.92557983625574</v>
      </c>
      <c r="CX21" s="113">
        <f t="shared" si="60"/>
        <v>346.37066810544866</v>
      </c>
      <c r="CY21" s="113">
        <f t="shared" si="60"/>
        <v>369.2311322004083</v>
      </c>
      <c r="CZ21" s="113">
        <f t="shared" si="60"/>
        <v>393.6003869256353</v>
      </c>
      <c r="DA21" s="113">
        <f t="shared" si="60"/>
        <v>419.57801246272726</v>
      </c>
      <c r="DB21" s="113">
        <f t="shared" si="60"/>
        <v>447.2701612852673</v>
      </c>
      <c r="DC21" s="113">
        <f t="shared" si="60"/>
        <v>476.78999193009497</v>
      </c>
      <c r="DD21" s="113">
        <f t="shared" si="60"/>
        <v>508.2581313974813</v>
      </c>
      <c r="DE21" s="113">
        <f aca="true" t="shared" si="61" ref="DE21:EJ21">DD21*(1+$M$3)</f>
        <v>541.8031680697151</v>
      </c>
      <c r="DF21" s="113">
        <f t="shared" si="61"/>
        <v>577.5621771623163</v>
      </c>
      <c r="DG21" s="113">
        <f t="shared" si="61"/>
        <v>615.6812808550292</v>
      </c>
      <c r="DH21" s="113">
        <f t="shared" si="61"/>
        <v>656.3162453914612</v>
      </c>
      <c r="DI21" s="113">
        <f t="shared" si="61"/>
        <v>699.6331175872976</v>
      </c>
      <c r="DJ21" s="113">
        <f t="shared" si="61"/>
        <v>745.8089033480593</v>
      </c>
      <c r="DK21" s="113">
        <f t="shared" si="61"/>
        <v>795.0322909690312</v>
      </c>
      <c r="DL21" s="113">
        <f t="shared" si="61"/>
        <v>847.5044221729873</v>
      </c>
      <c r="DM21" s="113">
        <f t="shared" si="61"/>
        <v>903.4397140364046</v>
      </c>
      <c r="DN21" s="113">
        <f t="shared" si="61"/>
        <v>963.0667351628073</v>
      </c>
      <c r="DO21" s="113">
        <f t="shared" si="61"/>
        <v>1026.6291396835527</v>
      </c>
      <c r="DP21" s="113">
        <f t="shared" si="61"/>
        <v>1094.3866629026672</v>
      </c>
      <c r="DQ21" s="113">
        <f t="shared" si="61"/>
        <v>1166.6161826542434</v>
      </c>
      <c r="DR21" s="113">
        <f t="shared" si="61"/>
        <v>1243.6128507094236</v>
      </c>
      <c r="DS21" s="113">
        <f t="shared" si="61"/>
        <v>1325.6912988562456</v>
      </c>
      <c r="DT21" s="113">
        <f t="shared" si="61"/>
        <v>1413.186924580758</v>
      </c>
      <c r="DU21" s="113">
        <f t="shared" si="61"/>
        <v>1506.457261603088</v>
      </c>
      <c r="DV21" s="113">
        <f t="shared" si="61"/>
        <v>1605.883440868892</v>
      </c>
      <c r="DW21" s="113">
        <f t="shared" si="61"/>
        <v>1711.871747966239</v>
      </c>
      <c r="DX21" s="113">
        <f t="shared" si="61"/>
        <v>1824.8552833320107</v>
      </c>
      <c r="DY21" s="113">
        <f t="shared" si="61"/>
        <v>1945.2957320319235</v>
      </c>
      <c r="DZ21" s="113">
        <f t="shared" si="61"/>
        <v>2073.6852503460304</v>
      </c>
      <c r="EA21" s="113">
        <f t="shared" si="61"/>
        <v>2210.5484768688684</v>
      </c>
      <c r="EB21" s="113">
        <f t="shared" si="61"/>
        <v>2356.444676342214</v>
      </c>
      <c r="EC21" s="113">
        <f t="shared" si="61"/>
        <v>2511.9700249808</v>
      </c>
      <c r="ED21" s="113">
        <f t="shared" si="61"/>
        <v>2677.760046629533</v>
      </c>
      <c r="EE21" s="113">
        <f t="shared" si="61"/>
        <v>2854.4922097070826</v>
      </c>
      <c r="EF21" s="113">
        <f t="shared" si="61"/>
        <v>3042.88869554775</v>
      </c>
      <c r="EG21" s="113">
        <f t="shared" si="61"/>
        <v>3243.719349453902</v>
      </c>
      <c r="EH21" s="113">
        <f t="shared" si="61"/>
        <v>3457.8048265178595</v>
      </c>
      <c r="EI21" s="113">
        <f t="shared" si="61"/>
        <v>3686.0199450680384</v>
      </c>
      <c r="EJ21" s="113">
        <f t="shared" si="61"/>
        <v>3929.2972614425294</v>
      </c>
      <c r="EK21" s="113">
        <f aca="true" t="shared" si="62" ref="EK21:FB21">EJ21*(1+$M$3)</f>
        <v>4188.630880697737</v>
      </c>
      <c r="EL21" s="113">
        <f t="shared" si="62"/>
        <v>4465.080518823787</v>
      </c>
      <c r="EM21" s="113">
        <f t="shared" si="62"/>
        <v>4759.775833066157</v>
      </c>
      <c r="EN21" s="113">
        <f t="shared" si="62"/>
        <v>5073.921038048524</v>
      </c>
      <c r="EO21" s="113">
        <f t="shared" si="62"/>
        <v>5408.799826559727</v>
      </c>
      <c r="EP21" s="113">
        <f t="shared" si="62"/>
        <v>5765.78061511267</v>
      </c>
      <c r="EQ21" s="113">
        <f t="shared" si="62"/>
        <v>6146.3221357101065</v>
      </c>
      <c r="ER21" s="113">
        <f t="shared" si="62"/>
        <v>6551.979396666974</v>
      </c>
      <c r="ES21" s="113">
        <f t="shared" si="62"/>
        <v>6984.410036846994</v>
      </c>
      <c r="ET21" s="113">
        <f t="shared" si="62"/>
        <v>7445.381099278897</v>
      </c>
      <c r="EU21" s="113">
        <f t="shared" si="62"/>
        <v>7936.776251831305</v>
      </c>
      <c r="EV21" s="113">
        <f t="shared" si="62"/>
        <v>8460.603484452171</v>
      </c>
      <c r="EW21" s="113">
        <f t="shared" si="62"/>
        <v>9019.003314426014</v>
      </c>
      <c r="EX21" s="113">
        <f t="shared" si="62"/>
        <v>9614.257533178132</v>
      </c>
      <c r="EY21" s="113">
        <f t="shared" si="62"/>
        <v>10248.798530367889</v>
      </c>
      <c r="EZ21" s="113">
        <f t="shared" si="62"/>
        <v>10925.21923337217</v>
      </c>
      <c r="FA21" s="113">
        <f t="shared" si="62"/>
        <v>11646.283702774734</v>
      </c>
      <c r="FB21" s="113">
        <f t="shared" si="62"/>
        <v>12414.938427157867</v>
      </c>
    </row>
    <row r="22" spans="1:7" ht="15">
      <c r="A22" s="118"/>
      <c r="B22" s="118"/>
      <c r="C22" s="119"/>
      <c r="D22" s="119"/>
      <c r="E22" s="112"/>
      <c r="F22" s="112"/>
      <c r="G22" s="112"/>
    </row>
    <row r="23" spans="1:8" ht="15.75" thickBot="1">
      <c r="A23" s="118"/>
      <c r="B23" s="123" t="s">
        <v>6</v>
      </c>
      <c r="C23" s="120"/>
      <c r="D23" s="120"/>
      <c r="E23" s="124">
        <f>AVERAGE(E6:E22)</f>
        <v>0.051157821481079835</v>
      </c>
      <c r="F23" s="125"/>
      <c r="G23" s="129">
        <f>AVERAGE(G6:G22)</f>
        <v>0.1042713738686995</v>
      </c>
      <c r="H23" s="128" t="s">
        <v>6</v>
      </c>
    </row>
    <row r="24" spans="1:8" ht="15.75" thickTop="1">
      <c r="A24" s="118"/>
      <c r="B24" s="118"/>
      <c r="C24" s="119"/>
      <c r="D24" s="119"/>
      <c r="E24" s="112"/>
      <c r="F24" s="112"/>
      <c r="G24" s="112">
        <f>MEDIAN(G6:G22)</f>
        <v>0.10641360296558003</v>
      </c>
      <c r="H24" s="128" t="s">
        <v>35</v>
      </c>
    </row>
    <row r="26" ht="15">
      <c r="A26" s="120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scale="7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Y30"/>
  <sheetViews>
    <sheetView showGridLines="0"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4.5546875" style="104" customWidth="1"/>
    <col min="2" max="2" width="27.21484375" style="104" customWidth="1"/>
    <col min="3" max="3" width="8.88671875" style="104" customWidth="1"/>
    <col min="4" max="5" width="13.88671875" style="104" customWidth="1"/>
    <col min="6" max="13" width="8.88671875" style="104" customWidth="1"/>
    <col min="14" max="14" width="9.88671875" style="104" bestFit="1" customWidth="1"/>
    <col min="15" max="17" width="12.6640625" style="104" bestFit="1" customWidth="1"/>
    <col min="18" max="18" width="13.88671875" style="104" customWidth="1"/>
    <col min="19" max="16384" width="8.88671875" style="104" customWidth="1"/>
  </cols>
  <sheetData>
    <row r="1" spans="2:19" ht="20.25">
      <c r="B1" s="105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/>
      <c r="O1"/>
      <c r="P1"/>
      <c r="Q1"/>
      <c r="R1" s="3"/>
      <c r="S1" s="3"/>
    </row>
    <row r="2" spans="2:19" ht="15">
      <c r="B2" s="3"/>
      <c r="C2" s="109"/>
      <c r="D2" s="109"/>
      <c r="E2" s="109"/>
      <c r="F2" s="109"/>
      <c r="R2" s="109"/>
      <c r="S2" s="3"/>
    </row>
    <row r="3" spans="2:20" ht="15">
      <c r="B3" s="106" t="s">
        <v>29</v>
      </c>
      <c r="C3" s="106" t="s">
        <v>30</v>
      </c>
      <c r="D3" s="107" t="s">
        <v>31</v>
      </c>
      <c r="E3" s="107" t="s">
        <v>34</v>
      </c>
      <c r="F3" s="99" t="s">
        <v>26</v>
      </c>
      <c r="G3" s="189" t="s">
        <v>228</v>
      </c>
      <c r="H3" s="189" t="s">
        <v>231</v>
      </c>
      <c r="I3" s="190" t="s">
        <v>232</v>
      </c>
      <c r="J3" s="190" t="s">
        <v>229</v>
      </c>
      <c r="K3" s="190" t="s">
        <v>233</v>
      </c>
      <c r="L3" s="191" t="s">
        <v>234</v>
      </c>
      <c r="M3" s="191" t="s">
        <v>235</v>
      </c>
      <c r="N3" s="108" t="s">
        <v>32</v>
      </c>
      <c r="O3" s="108" t="s">
        <v>33</v>
      </c>
      <c r="P3" s="209" t="s">
        <v>287</v>
      </c>
      <c r="Q3" s="209" t="s">
        <v>288</v>
      </c>
      <c r="R3" s="138" t="s">
        <v>241</v>
      </c>
      <c r="S3" s="159" t="s">
        <v>216</v>
      </c>
      <c r="T3"/>
    </row>
    <row r="4" spans="1:25" ht="15">
      <c r="A4" s="104">
        <v>1</v>
      </c>
      <c r="B4" s="3" t="s">
        <v>236</v>
      </c>
      <c r="C4" s="3" t="s">
        <v>237</v>
      </c>
      <c r="D4" s="135">
        <v>7</v>
      </c>
      <c r="E4" s="135">
        <v>8</v>
      </c>
      <c r="F4" s="100">
        <v>39.64</v>
      </c>
      <c r="G4" s="100">
        <v>2.77</v>
      </c>
      <c r="H4" s="100">
        <v>3</v>
      </c>
      <c r="I4" s="100">
        <v>3.5</v>
      </c>
      <c r="J4" s="100">
        <v>1.64</v>
      </c>
      <c r="K4" s="100">
        <v>1.68</v>
      </c>
      <c r="L4" s="102">
        <v>1.8</v>
      </c>
      <c r="M4" s="100">
        <v>28.75</v>
      </c>
      <c r="N4" s="103">
        <v>0.08</v>
      </c>
      <c r="O4" s="172">
        <v>0.05</v>
      </c>
      <c r="P4" s="172">
        <v>0.0875</v>
      </c>
      <c r="Q4" s="172">
        <v>0.075</v>
      </c>
      <c r="R4" s="140">
        <v>0.8332681527832095</v>
      </c>
      <c r="S4" s="100">
        <v>42.02</v>
      </c>
      <c r="T4" s="160"/>
      <c r="W4" s="161"/>
      <c r="X4"/>
      <c r="Y4"/>
    </row>
    <row r="5" spans="1:25" ht="15">
      <c r="A5" s="104">
        <v>2</v>
      </c>
      <c r="B5" s="181" t="s">
        <v>217</v>
      </c>
      <c r="C5" s="3" t="s">
        <v>218</v>
      </c>
      <c r="D5" s="135">
        <v>7</v>
      </c>
      <c r="E5" s="135">
        <v>6</v>
      </c>
      <c r="F5" s="100">
        <v>41.7</v>
      </c>
      <c r="G5" s="100">
        <v>2.06</v>
      </c>
      <c r="H5" s="100">
        <v>2.6</v>
      </c>
      <c r="I5" s="100">
        <v>2.85</v>
      </c>
      <c r="J5" s="100">
        <v>1.27</v>
      </c>
      <c r="K5" s="100">
        <v>1.4</v>
      </c>
      <c r="L5" s="102">
        <v>1.7</v>
      </c>
      <c r="M5" s="100">
        <v>27.5</v>
      </c>
      <c r="N5" s="103">
        <v>0.055</v>
      </c>
      <c r="O5" s="172">
        <v>0.06</v>
      </c>
      <c r="P5" s="172">
        <v>0.0633</v>
      </c>
      <c r="Q5" s="172">
        <v>0.07</v>
      </c>
      <c r="R5" s="140">
        <v>0.9157289992260522</v>
      </c>
      <c r="S5" s="100">
        <v>40.47833333333333</v>
      </c>
      <c r="T5" s="139"/>
      <c r="W5" s="161"/>
      <c r="X5"/>
      <c r="Y5"/>
    </row>
    <row r="6" spans="1:25" ht="15">
      <c r="A6" s="104">
        <v>3</v>
      </c>
      <c r="B6" s="3" t="s">
        <v>251</v>
      </c>
      <c r="C6" s="3" t="s">
        <v>252</v>
      </c>
      <c r="D6" s="135">
        <v>6</v>
      </c>
      <c r="E6" s="135">
        <v>6</v>
      </c>
      <c r="F6" s="100">
        <v>43.64</v>
      </c>
      <c r="G6" s="100">
        <v>2.56</v>
      </c>
      <c r="H6" s="100">
        <v>2.6</v>
      </c>
      <c r="I6" s="100">
        <v>3.25</v>
      </c>
      <c r="J6" s="100">
        <v>2.16</v>
      </c>
      <c r="K6" s="100">
        <v>2.16</v>
      </c>
      <c r="L6" s="102">
        <v>2.26</v>
      </c>
      <c r="M6" s="100">
        <v>35.5</v>
      </c>
      <c r="N6" s="103">
        <v>0.03</v>
      </c>
      <c r="O6" s="172" t="s">
        <v>212</v>
      </c>
      <c r="P6" s="172" t="s">
        <v>212</v>
      </c>
      <c r="Q6" s="172" t="s">
        <v>212</v>
      </c>
      <c r="R6" s="140">
        <v>0.66353745043702</v>
      </c>
      <c r="S6" s="100">
        <v>45.105</v>
      </c>
      <c r="T6" s="140"/>
      <c r="W6" s="161"/>
      <c r="X6"/>
      <c r="Y6"/>
    </row>
    <row r="7" spans="1:25" ht="15">
      <c r="A7" s="104">
        <v>4</v>
      </c>
      <c r="B7" s="181" t="s">
        <v>289</v>
      </c>
      <c r="C7" s="3" t="s">
        <v>290</v>
      </c>
      <c r="D7" s="135">
        <v>9</v>
      </c>
      <c r="E7" s="135">
        <v>7</v>
      </c>
      <c r="F7" s="100">
        <v>27.25</v>
      </c>
      <c r="G7" s="100">
        <v>1.36</v>
      </c>
      <c r="H7" s="100">
        <v>1.3</v>
      </c>
      <c r="I7" s="100">
        <v>2</v>
      </c>
      <c r="J7" s="100">
        <v>0.9</v>
      </c>
      <c r="K7" s="100">
        <v>0.9</v>
      </c>
      <c r="L7" s="102">
        <v>1.3</v>
      </c>
      <c r="M7" s="100">
        <v>19.5</v>
      </c>
      <c r="N7" s="103">
        <v>0.065</v>
      </c>
      <c r="O7" s="186">
        <v>0.095</v>
      </c>
      <c r="P7" s="186">
        <v>0.155</v>
      </c>
      <c r="Q7" s="186">
        <v>0.14</v>
      </c>
      <c r="R7" s="140">
        <v>0.9634356809153821</v>
      </c>
      <c r="S7" s="100">
        <v>26.59166666666667</v>
      </c>
      <c r="T7" s="140"/>
      <c r="W7" s="161"/>
      <c r="X7"/>
      <c r="Y7"/>
    </row>
    <row r="8" spans="1:25" ht="15">
      <c r="A8" s="104">
        <v>5</v>
      </c>
      <c r="B8" s="3" t="s">
        <v>202</v>
      </c>
      <c r="C8" s="3" t="s">
        <v>203</v>
      </c>
      <c r="D8" s="135">
        <v>6</v>
      </c>
      <c r="E8" s="135">
        <v>5</v>
      </c>
      <c r="F8" s="100">
        <v>47.5</v>
      </c>
      <c r="G8" s="100">
        <v>2.95</v>
      </c>
      <c r="H8" s="100">
        <v>3.3</v>
      </c>
      <c r="I8" s="100">
        <v>3.5</v>
      </c>
      <c r="J8" s="100">
        <v>2.32</v>
      </c>
      <c r="K8" s="100">
        <v>2.34</v>
      </c>
      <c r="L8" s="100">
        <v>2.4</v>
      </c>
      <c r="M8" s="100">
        <v>40.6</v>
      </c>
      <c r="N8" s="103">
        <v>0.04</v>
      </c>
      <c r="O8" s="172">
        <v>0.037</v>
      </c>
      <c r="P8" s="172">
        <v>0.0423</v>
      </c>
      <c r="Q8" s="172">
        <v>0.04</v>
      </c>
      <c r="R8" s="140">
        <v>0.7813298179121694</v>
      </c>
      <c r="S8" s="100">
        <v>47.678333333333335</v>
      </c>
      <c r="T8" s="140"/>
      <c r="W8" s="161"/>
      <c r="X8"/>
      <c r="Y8"/>
    </row>
    <row r="9" spans="1:25" ht="15">
      <c r="A9" s="104">
        <v>6</v>
      </c>
      <c r="B9" s="184" t="s">
        <v>223</v>
      </c>
      <c r="C9" s="3" t="s">
        <v>224</v>
      </c>
      <c r="D9" s="135">
        <v>7</v>
      </c>
      <c r="E9" s="135">
        <v>7</v>
      </c>
      <c r="F9" s="100">
        <v>45.88</v>
      </c>
      <c r="G9" s="100">
        <v>2.45</v>
      </c>
      <c r="H9" s="100">
        <v>3.05</v>
      </c>
      <c r="I9" s="100">
        <v>3.5</v>
      </c>
      <c r="J9" s="100">
        <v>2.12</v>
      </c>
      <c r="K9" s="100">
        <v>2.18</v>
      </c>
      <c r="L9" s="102">
        <v>2.4</v>
      </c>
      <c r="M9" s="100">
        <v>38</v>
      </c>
      <c r="N9" s="103">
        <v>0.04</v>
      </c>
      <c r="O9" s="172">
        <v>0.06</v>
      </c>
      <c r="P9" s="172">
        <v>0.064</v>
      </c>
      <c r="Q9" s="172">
        <v>0.055</v>
      </c>
      <c r="R9" s="140">
        <v>0.7299933495898914</v>
      </c>
      <c r="S9" s="100">
        <v>48.38333333333333</v>
      </c>
      <c r="T9" s="140"/>
      <c r="W9" s="161"/>
      <c r="X9"/>
      <c r="Y9"/>
    </row>
    <row r="10" spans="1:25" ht="15">
      <c r="A10" s="104">
        <v>7</v>
      </c>
      <c r="B10" s="3" t="s">
        <v>291</v>
      </c>
      <c r="C10" s="3" t="s">
        <v>292</v>
      </c>
      <c r="D10" s="135">
        <v>6</v>
      </c>
      <c r="E10" s="135">
        <v>4</v>
      </c>
      <c r="F10" s="96">
        <v>67.58</v>
      </c>
      <c r="G10" s="96">
        <v>3.23</v>
      </c>
      <c r="H10" s="96">
        <v>3.45</v>
      </c>
      <c r="I10" s="96">
        <v>5</v>
      </c>
      <c r="J10" s="96">
        <v>1.64</v>
      </c>
      <c r="K10" s="96">
        <v>1.78</v>
      </c>
      <c r="L10" s="136">
        <v>2.5</v>
      </c>
      <c r="M10" s="96">
        <v>36.35</v>
      </c>
      <c r="N10" s="155">
        <v>0.11</v>
      </c>
      <c r="O10" s="162">
        <v>0.106</v>
      </c>
      <c r="P10" s="162">
        <v>0.0983</v>
      </c>
      <c r="Q10" s="162">
        <v>0.1</v>
      </c>
      <c r="R10" s="139">
        <v>0.7630808402291535</v>
      </c>
      <c r="S10" s="96">
        <v>67.45</v>
      </c>
      <c r="T10" s="140"/>
      <c r="W10" s="161"/>
      <c r="X10"/>
      <c r="Y10"/>
    </row>
    <row r="11" spans="1:25" ht="15">
      <c r="A11" s="104">
        <v>8</v>
      </c>
      <c r="B11" s="181" t="s">
        <v>253</v>
      </c>
      <c r="C11" s="3" t="s">
        <v>254</v>
      </c>
      <c r="D11" s="135">
        <v>6</v>
      </c>
      <c r="E11" s="135">
        <v>7</v>
      </c>
      <c r="F11" s="96">
        <v>34.58</v>
      </c>
      <c r="G11" s="96">
        <v>2.35</v>
      </c>
      <c r="H11" s="96">
        <v>2</v>
      </c>
      <c r="I11" s="96">
        <v>2.25</v>
      </c>
      <c r="J11" s="96">
        <v>1.2</v>
      </c>
      <c r="K11" s="96">
        <v>1.2</v>
      </c>
      <c r="L11" s="136">
        <v>1.2</v>
      </c>
      <c r="M11" s="96">
        <v>30.95</v>
      </c>
      <c r="N11" s="155">
        <v>0.02</v>
      </c>
      <c r="O11" s="162">
        <v>0.05</v>
      </c>
      <c r="P11" s="162">
        <v>0.06</v>
      </c>
      <c r="Q11" s="162">
        <v>0.05</v>
      </c>
      <c r="R11" s="139">
        <v>0.6870141240711612</v>
      </c>
      <c r="S11" s="96">
        <v>34.65833333333334</v>
      </c>
      <c r="T11" s="140"/>
      <c r="W11" s="161"/>
      <c r="X11"/>
      <c r="Y11"/>
    </row>
    <row r="12" spans="1:23" ht="15">
      <c r="A12" s="104">
        <v>9</v>
      </c>
      <c r="B12" s="3" t="s">
        <v>219</v>
      </c>
      <c r="C12" s="3" t="s">
        <v>220</v>
      </c>
      <c r="D12" s="135">
        <v>4</v>
      </c>
      <c r="E12" s="135">
        <v>3</v>
      </c>
      <c r="F12" s="96">
        <v>35.24</v>
      </c>
      <c r="G12" s="96">
        <v>2.06</v>
      </c>
      <c r="H12" s="96">
        <v>2.35</v>
      </c>
      <c r="I12" s="96">
        <v>2.6</v>
      </c>
      <c r="J12" s="96">
        <v>1.41</v>
      </c>
      <c r="K12" s="96">
        <v>1.43</v>
      </c>
      <c r="L12" s="136">
        <v>1.5</v>
      </c>
      <c r="M12" s="96">
        <v>18.7</v>
      </c>
      <c r="N12" s="182">
        <v>0.06</v>
      </c>
      <c r="O12" s="162" t="s">
        <v>212</v>
      </c>
      <c r="P12" s="162" t="s">
        <v>212</v>
      </c>
      <c r="Q12" s="162" t="s">
        <v>212</v>
      </c>
      <c r="R12" s="139">
        <v>0.9932853376836779</v>
      </c>
      <c r="S12" s="96">
        <v>34.546666666666674</v>
      </c>
      <c r="T12" s="139"/>
      <c r="W12" s="161"/>
    </row>
    <row r="13" spans="1:23" ht="15">
      <c r="A13" s="104">
        <v>10</v>
      </c>
      <c r="B13" s="3" t="s">
        <v>204</v>
      </c>
      <c r="C13" s="3" t="s">
        <v>205</v>
      </c>
      <c r="D13" s="135">
        <v>4</v>
      </c>
      <c r="E13" s="135">
        <v>5</v>
      </c>
      <c r="F13" s="96">
        <v>34.7</v>
      </c>
      <c r="G13" s="96">
        <v>1.93</v>
      </c>
      <c r="H13" s="96">
        <v>2.1</v>
      </c>
      <c r="I13" s="96">
        <v>3</v>
      </c>
      <c r="J13" s="96">
        <v>1.35</v>
      </c>
      <c r="K13" s="96">
        <v>1.43</v>
      </c>
      <c r="L13" s="136">
        <v>1.75</v>
      </c>
      <c r="M13" s="96">
        <v>19.75</v>
      </c>
      <c r="N13" s="154">
        <v>0.085</v>
      </c>
      <c r="O13" s="185">
        <v>0.065</v>
      </c>
      <c r="P13" s="185">
        <v>0.06</v>
      </c>
      <c r="Q13" s="185">
        <v>0.055</v>
      </c>
      <c r="R13" s="139">
        <v>0.9587075726262276</v>
      </c>
      <c r="S13" s="96">
        <v>34.99333333333334</v>
      </c>
      <c r="T13" s="139"/>
      <c r="W13" s="161"/>
    </row>
    <row r="14" spans="1:23" ht="15">
      <c r="A14" s="104">
        <v>11</v>
      </c>
      <c r="B14" s="3" t="s">
        <v>255</v>
      </c>
      <c r="C14" s="3" t="s">
        <v>256</v>
      </c>
      <c r="D14" s="135">
        <v>7</v>
      </c>
      <c r="E14" s="135">
        <v>7</v>
      </c>
      <c r="F14" s="96">
        <v>49.23</v>
      </c>
      <c r="G14" s="96">
        <v>2.29</v>
      </c>
      <c r="H14" s="96">
        <v>2.75</v>
      </c>
      <c r="I14" s="96">
        <v>4.5</v>
      </c>
      <c r="J14" s="96">
        <v>1.22</v>
      </c>
      <c r="K14" s="96">
        <v>1.34</v>
      </c>
      <c r="L14" s="136">
        <v>2.2</v>
      </c>
      <c r="M14" s="96">
        <v>19.75</v>
      </c>
      <c r="N14" s="155">
        <v>0.14</v>
      </c>
      <c r="O14" s="185">
        <v>0.103</v>
      </c>
      <c r="P14" s="185">
        <v>0.1417</v>
      </c>
      <c r="Q14" s="185">
        <v>0.12</v>
      </c>
      <c r="R14" s="139">
        <v>0.662849688360632</v>
      </c>
      <c r="S14" s="96">
        <v>50.623333333333335</v>
      </c>
      <c r="T14" s="139"/>
      <c r="W14" s="161"/>
    </row>
    <row r="15" spans="1:23" ht="15">
      <c r="A15" s="104">
        <v>12</v>
      </c>
      <c r="B15" s="3" t="s">
        <v>221</v>
      </c>
      <c r="C15" s="3" t="s">
        <v>222</v>
      </c>
      <c r="D15" s="135">
        <v>7</v>
      </c>
      <c r="E15" s="135">
        <v>6</v>
      </c>
      <c r="F15" s="96">
        <v>47.37</v>
      </c>
      <c r="G15" s="96">
        <v>2.05</v>
      </c>
      <c r="H15" s="96">
        <v>2.9</v>
      </c>
      <c r="I15" s="96">
        <v>3.3</v>
      </c>
      <c r="J15" s="96">
        <v>2.45</v>
      </c>
      <c r="K15" s="96">
        <v>2.47</v>
      </c>
      <c r="L15" s="136">
        <v>2.53</v>
      </c>
      <c r="M15" s="96">
        <v>35.05</v>
      </c>
      <c r="N15" s="155">
        <v>0.035</v>
      </c>
      <c r="O15" s="162">
        <v>0.055</v>
      </c>
      <c r="P15" s="162">
        <v>0.043</v>
      </c>
      <c r="Q15" s="162">
        <v>0.05</v>
      </c>
      <c r="R15" s="139">
        <v>0.9113897596656217</v>
      </c>
      <c r="S15" s="96">
        <v>47.77</v>
      </c>
      <c r="T15" s="139"/>
      <c r="W15" s="161"/>
    </row>
    <row r="16" spans="1:23" ht="15">
      <c r="A16" s="104">
        <v>13</v>
      </c>
      <c r="B16" s="3" t="s">
        <v>257</v>
      </c>
      <c r="C16" s="3" t="s">
        <v>258</v>
      </c>
      <c r="D16" s="135">
        <v>7</v>
      </c>
      <c r="E16" s="135">
        <v>5</v>
      </c>
      <c r="F16" s="96">
        <v>41.99</v>
      </c>
      <c r="G16" s="96">
        <v>2.59</v>
      </c>
      <c r="H16" s="96">
        <v>2.7</v>
      </c>
      <c r="I16" s="96">
        <v>3.25</v>
      </c>
      <c r="J16" s="96">
        <v>1.76</v>
      </c>
      <c r="K16" s="96">
        <v>1.82</v>
      </c>
      <c r="L16" s="96">
        <v>2</v>
      </c>
      <c r="M16" s="96">
        <v>30</v>
      </c>
      <c r="N16" s="154">
        <v>0.035</v>
      </c>
      <c r="O16" s="162">
        <v>0.05</v>
      </c>
      <c r="P16" s="162">
        <v>0.0453</v>
      </c>
      <c r="Q16" s="162">
        <v>0.05</v>
      </c>
      <c r="R16" s="139">
        <v>0.6868288406749945</v>
      </c>
      <c r="S16" s="96">
        <v>41.3</v>
      </c>
      <c r="T16" s="139"/>
      <c r="W16" s="161"/>
    </row>
    <row r="17" spans="1:23" ht="15">
      <c r="A17" s="104">
        <v>14</v>
      </c>
      <c r="B17" s="3" t="s">
        <v>206</v>
      </c>
      <c r="C17" s="3" t="s">
        <v>207</v>
      </c>
      <c r="D17" s="135">
        <v>6</v>
      </c>
      <c r="E17" s="135">
        <v>5</v>
      </c>
      <c r="F17" s="96">
        <v>37.69</v>
      </c>
      <c r="G17" s="96">
        <v>2.1</v>
      </c>
      <c r="H17" s="96">
        <v>2.2</v>
      </c>
      <c r="I17" s="96">
        <v>2.5</v>
      </c>
      <c r="J17" s="96">
        <v>1.6</v>
      </c>
      <c r="K17" s="96">
        <v>1.66</v>
      </c>
      <c r="L17" s="136">
        <v>1.85</v>
      </c>
      <c r="M17" s="96">
        <v>19.5</v>
      </c>
      <c r="N17" s="154">
        <v>0.03</v>
      </c>
      <c r="O17" s="185">
        <v>0.044</v>
      </c>
      <c r="P17" s="185">
        <v>0.0474</v>
      </c>
      <c r="Q17" s="185">
        <v>0.05</v>
      </c>
      <c r="R17" s="139">
        <v>0.822025633881304</v>
      </c>
      <c r="S17" s="96">
        <v>37.166666666666664</v>
      </c>
      <c r="T17" s="139"/>
      <c r="W17" s="161"/>
    </row>
    <row r="18" spans="1:23" ht="15">
      <c r="A18" s="104">
        <v>15</v>
      </c>
      <c r="B18" s="3" t="s">
        <v>208</v>
      </c>
      <c r="C18" s="3" t="s">
        <v>209</v>
      </c>
      <c r="D18" s="135">
        <v>6</v>
      </c>
      <c r="E18" s="135">
        <v>7</v>
      </c>
      <c r="F18" s="96">
        <v>29.11</v>
      </c>
      <c r="G18" s="96">
        <v>1.44</v>
      </c>
      <c r="H18" s="96">
        <v>1.85</v>
      </c>
      <c r="I18" s="96">
        <v>2.05</v>
      </c>
      <c r="J18" s="96">
        <v>1.27</v>
      </c>
      <c r="K18" s="96">
        <v>1.31</v>
      </c>
      <c r="L18" s="136">
        <v>1.43</v>
      </c>
      <c r="M18" s="96">
        <v>19.55</v>
      </c>
      <c r="N18" s="154">
        <v>0.045</v>
      </c>
      <c r="O18" s="185">
        <v>0.045</v>
      </c>
      <c r="P18" s="185">
        <v>0.05</v>
      </c>
      <c r="Q18" s="185">
        <v>0.0452</v>
      </c>
      <c r="R18" s="139">
        <v>0.8104917711598746</v>
      </c>
      <c r="S18" s="96">
        <v>28.636666666666667</v>
      </c>
      <c r="T18" s="139"/>
      <c r="W18" s="161"/>
    </row>
    <row r="19" spans="1:23" ht="15">
      <c r="A19" s="104">
        <v>16</v>
      </c>
      <c r="B19" s="3" t="s">
        <v>213</v>
      </c>
      <c r="C19" s="3" t="s">
        <v>214</v>
      </c>
      <c r="D19" s="135">
        <v>7</v>
      </c>
      <c r="E19" s="135">
        <v>7</v>
      </c>
      <c r="F19" s="188">
        <v>22.17</v>
      </c>
      <c r="G19" s="188">
        <v>1.35</v>
      </c>
      <c r="H19" s="96">
        <v>1.4</v>
      </c>
      <c r="I19" s="96">
        <v>1.75</v>
      </c>
      <c r="J19" s="188">
        <v>0.91</v>
      </c>
      <c r="K19" s="96">
        <v>0.95</v>
      </c>
      <c r="L19" s="136">
        <v>1.1</v>
      </c>
      <c r="M19" s="188">
        <v>17.25</v>
      </c>
      <c r="N19" s="154">
        <v>0.055</v>
      </c>
      <c r="O19" s="185">
        <v>0.052</v>
      </c>
      <c r="P19" s="185">
        <v>0.0583</v>
      </c>
      <c r="Q19" s="185">
        <v>0.06</v>
      </c>
      <c r="R19" s="139">
        <v>0.9922474956058268</v>
      </c>
      <c r="S19" s="188">
        <v>22.298333333333336</v>
      </c>
      <c r="T19" s="139"/>
      <c r="W19" s="161"/>
    </row>
    <row r="20" spans="4:19" ht="15">
      <c r="D20" s="208"/>
      <c r="E20" s="208"/>
      <c r="S20" s="102"/>
    </row>
    <row r="21" spans="3:19" ht="15">
      <c r="C21" s="109" t="s">
        <v>6</v>
      </c>
      <c r="D21" s="195">
        <f>AVERAGE(D4:D20)</f>
        <v>6.375</v>
      </c>
      <c r="E21" s="195">
        <f>AVERAGE(E4:E20)</f>
        <v>5.9375</v>
      </c>
      <c r="N21" s="185">
        <f>AVERAGE(N4:N20)</f>
        <v>0.05781250000000001</v>
      </c>
      <c r="O21" s="185">
        <f>AVERAGE(O4:O20)</f>
        <v>0.0622857142857143</v>
      </c>
      <c r="P21" s="185">
        <f>AVERAGE(P4:P20)</f>
        <v>0.07257857142857142</v>
      </c>
      <c r="Q21" s="185">
        <f>AVERAGE(Q4:Q19)</f>
        <v>0.06858571428571429</v>
      </c>
      <c r="R21" s="163">
        <f>AVERAGE(R4:R20)</f>
        <v>0.8234509071763875</v>
      </c>
      <c r="S21" s="188">
        <f>AVERAGE(S4:S20)</f>
        <v>40.606249999999996</v>
      </c>
    </row>
    <row r="22" spans="4:5" ht="15">
      <c r="D22" s="171" t="s">
        <v>260</v>
      </c>
      <c r="E22" s="171" t="s">
        <v>259</v>
      </c>
    </row>
    <row r="27" ht="15">
      <c r="C27" s="104" t="s">
        <v>226</v>
      </c>
    </row>
    <row r="28" ht="15">
      <c r="C28" s="104" t="s">
        <v>286</v>
      </c>
    </row>
    <row r="30" ht="15">
      <c r="C30" s="104" t="s">
        <v>227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Joni Carlson, Customer Service Specialist 2</cp:lastModifiedBy>
  <cp:lastPrinted>2008-01-24T21:55:01Z</cp:lastPrinted>
  <dcterms:created xsi:type="dcterms:W3CDTF">1997-03-17T15:54:26Z</dcterms:created>
  <dcterms:modified xsi:type="dcterms:W3CDTF">2008-02-06T19:33:23Z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669393801</vt:i4>
  </property>
  <property fmtid="{D5CDD505-2E9C-101B-9397-08002B2CF9AE}" pid="3" name="_ReviewCycleID">
    <vt:i4>669393801</vt:i4>
  </property>
  <property fmtid="{D5CDD505-2E9C-101B-9397-08002B2CF9AE}" pid="4" name="_NewReviewCycle">
    <vt:lpwstr/>
  </property>
  <property fmtid="{D5CDD505-2E9C-101B-9397-08002B2CF9AE}" pid="5" name="_EmailEntryID">
    <vt:lpwstr>000000009207B46446F51243A40AC8B7E21F684A07004CED2F1E69208C4E8159E7DAA907C1B3000008997C7000004CED2F1E69208C4E8159E7DAA907C1B300000A0CFAB50000</vt:lpwstr>
  </property>
  <property fmtid="{D5CDD505-2E9C-101B-9397-08002B2CF9AE}" pid="6" name="_AdHocReviewCycleID">
    <vt:i4>-35307460</vt:i4>
  </property>
  <property fmtid="{D5CDD505-2E9C-101B-9397-08002B2CF9AE}" pid="7" name="_EmailSubject">
    <vt:lpwstr>Updated Hadaway Testimony</vt:lpwstr>
  </property>
  <property fmtid="{D5CDD505-2E9C-101B-9397-08002B2CF9AE}" pid="8" name="_AuthorEmail">
    <vt:lpwstr>John.Ryan@PacifiCorp.com</vt:lpwstr>
  </property>
  <property fmtid="{D5CDD505-2E9C-101B-9397-08002B2CF9AE}" pid="9" name="_AuthorEmailDisplayName">
    <vt:lpwstr>Ryan, John</vt:lpwstr>
  </property>
  <property fmtid="{D5CDD505-2E9C-101B-9397-08002B2CF9AE}" pid="10" name="_PreviousAdHocReviewCycleID">
    <vt:i4>-697917292</vt:i4>
  </property>
  <property fmtid="{D5CDD505-2E9C-101B-9397-08002B2CF9AE}" pid="11" name="_ReviewingToolsShownOnce">
    <vt:lpwstr/>
  </property>
  <property fmtid="{D5CDD505-2E9C-101B-9397-08002B2CF9AE}" pid="12" name="DocumentSetType">
    <vt:lpwstr>Exhibit</vt:lpwstr>
  </property>
  <property fmtid="{D5CDD505-2E9C-101B-9397-08002B2CF9AE}" pid="13" name="IsHighlyConfidential">
    <vt:lpwstr>0</vt:lpwstr>
  </property>
  <property fmtid="{D5CDD505-2E9C-101B-9397-08002B2CF9AE}" pid="14" name="DocketNumber">
    <vt:lpwstr>080220</vt:lpwstr>
  </property>
  <property fmtid="{D5CDD505-2E9C-101B-9397-08002B2CF9AE}" pid="15" name="IsConfidential">
    <vt:lpwstr>0</vt:lpwstr>
  </property>
  <property fmtid="{D5CDD505-2E9C-101B-9397-08002B2CF9AE}" pid="16" name="Date1">
    <vt:lpwstr>2008-02-06T00:00:00Z</vt:lpwstr>
  </property>
  <property fmtid="{D5CDD505-2E9C-101B-9397-08002B2CF9AE}" pid="17" name="CaseType">
    <vt:lpwstr>Tariff Revision</vt:lpwstr>
  </property>
  <property fmtid="{D5CDD505-2E9C-101B-9397-08002B2CF9AE}" pid="18" name="OpenedDate">
    <vt:lpwstr>2008-02-06T00:00:00Z</vt:lpwstr>
  </property>
  <property fmtid="{D5CDD505-2E9C-101B-9397-08002B2CF9AE}" pid="19" name="Prefix">
    <vt:lpwstr>UE</vt:lpwstr>
  </property>
  <property fmtid="{D5CDD505-2E9C-101B-9397-08002B2CF9AE}" pid="20" name="CaseCompanyNames">
    <vt:lpwstr>Pacific Power &amp; Light Company</vt:lpwstr>
  </property>
  <property fmtid="{D5CDD505-2E9C-101B-9397-08002B2CF9AE}" pid="21" name="IndustryCode">
    <vt:lpwstr>140</vt:lpwstr>
  </property>
  <property fmtid="{D5CDD505-2E9C-101B-9397-08002B2CF9AE}" pid="22" name="CaseStatus">
    <vt:lpwstr>Closed</vt:lpwstr>
  </property>
  <property fmtid="{D5CDD505-2E9C-101B-9397-08002B2CF9AE}" pid="23" name="_docset_NoMedatataSyncRequired">
    <vt:lpwstr>False</vt:lpwstr>
  </property>
  <property fmtid="{D5CDD505-2E9C-101B-9397-08002B2CF9AE}" pid="24" name="Nickname">
    <vt:lpwstr/>
  </property>
  <property fmtid="{D5CDD505-2E9C-101B-9397-08002B2CF9AE}" pid="25" name="Process">
    <vt:lpwstr/>
  </property>
  <property fmtid="{D5CDD505-2E9C-101B-9397-08002B2CF9AE}" pid="26" name="Visibility">
    <vt:lpwstr/>
  </property>
  <property fmtid="{D5CDD505-2E9C-101B-9397-08002B2CF9AE}" pid="27" name="DocumentGroup">
    <vt:lpwstr/>
  </property>
</Properties>
</file>