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 - Part A" sheetId="1" r:id="rId1"/>
    <sheet name="C - Part B" sheetId="2" r:id="rId2"/>
  </sheets>
  <definedNames/>
  <calcPr fullCalcOnLoad="1"/>
</workbook>
</file>

<file path=xl/sharedStrings.xml><?xml version="1.0" encoding="utf-8"?>
<sst xmlns="http://schemas.openxmlformats.org/spreadsheetml/2006/main" count="28" uniqueCount="19">
  <si>
    <t>Washington Schedule 101 Natural Gas Service</t>
  </si>
  <si>
    <t>Washington Schedule 111 Natural Gas Service</t>
  </si>
  <si>
    <t>Prior Period Unbilled</t>
  </si>
  <si>
    <t>Current Period Unbilled</t>
  </si>
  <si>
    <t>Avista Corp</t>
  </si>
  <si>
    <t>Average Monthly Customers</t>
  </si>
  <si>
    <t>Billed Therm Sales</t>
  </si>
  <si>
    <t>Total Weather Adjusted Therm Sales</t>
  </si>
  <si>
    <t>* Utilizes Avista's previously utilized methodology as reflected in prior Commission Basis reports.</t>
  </si>
  <si>
    <t>PC - 179</t>
  </si>
  <si>
    <t>Total Customers (a.)</t>
  </si>
  <si>
    <t>Gas Therm Sales             (b.)</t>
  </si>
  <si>
    <t>Weather Adjustment - UG-090135   (c.)</t>
  </si>
  <si>
    <t>Weather Normalized Annual Therm Sales Per Average Customer                 (d.)</t>
  </si>
  <si>
    <t>Total Customers  (a.)</t>
  </si>
  <si>
    <t>Gas Therm Sales                  (b.)</t>
  </si>
  <si>
    <t>Weather - Commission Basis      (c.)</t>
  </si>
  <si>
    <t>Weather Normalized Annual Therm Sales Per Average Customer    (d.)</t>
  </si>
  <si>
    <t>*  Utilizes Avista's current weather normalization methodology as set forth in UG-090135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</si>
</sst>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 horizontal="center"/>
    </xf>
    <xf numFmtId="0" fontId="0" fillId="0" borderId="1" xfId="0" applyBorder="1" applyAlignment="1">
      <alignment/>
    </xf>
    <xf numFmtId="37" fontId="0" fillId="0" borderId="0" xfId="15" applyNumberFormat="1" applyAlignment="1">
      <alignment/>
    </xf>
    <xf numFmtId="37" fontId="0" fillId="0" borderId="0" xfId="0" applyNumberFormat="1" applyAlignment="1">
      <alignment/>
    </xf>
    <xf numFmtId="37" fontId="0" fillId="0" borderId="0" xfId="15" applyNumberFormat="1" applyFont="1" applyAlignment="1">
      <alignment/>
    </xf>
    <xf numFmtId="37" fontId="0" fillId="0" borderId="0" xfId="15" applyNumberFormat="1" applyFont="1" applyAlignment="1">
      <alignment horizontal="center"/>
    </xf>
    <xf numFmtId="37" fontId="0" fillId="0" borderId="0" xfId="15" applyNumberFormat="1" applyBorder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Fill="1" applyBorder="1" applyAlignment="1">
      <alignment/>
    </xf>
    <xf numFmtId="37" fontId="2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0" fontId="0" fillId="0" borderId="2" xfId="0" applyBorder="1" applyAlignment="1">
      <alignment/>
    </xf>
    <xf numFmtId="37" fontId="0" fillId="0" borderId="1" xfId="15" applyNumberFormat="1" applyBorder="1" applyAlignment="1">
      <alignment/>
    </xf>
    <xf numFmtId="37" fontId="0" fillId="0" borderId="1" xfId="15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7" fontId="0" fillId="0" borderId="7" xfId="15" applyNumberFormat="1" applyFont="1" applyBorder="1" applyAlignment="1">
      <alignment/>
    </xf>
    <xf numFmtId="37" fontId="0" fillId="0" borderId="7" xfId="15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8" xfId="15" applyNumberFormat="1" applyBorder="1" applyAlignment="1">
      <alignment/>
    </xf>
    <xf numFmtId="37" fontId="0" fillId="0" borderId="7" xfId="15" applyNumberFormat="1" applyFill="1" applyBorder="1" applyAlignment="1">
      <alignment/>
    </xf>
    <xf numFmtId="165" fontId="0" fillId="0" borderId="1" xfId="15" applyNumberFormat="1" applyFont="1" applyBorder="1" applyAlignment="1">
      <alignment horizontal="center" vertical="center" wrapText="1"/>
    </xf>
    <xf numFmtId="165" fontId="0" fillId="0" borderId="0" xfId="15" applyNumberFormat="1" applyBorder="1" applyAlignment="1">
      <alignment horizontal="center" vertical="center" wrapText="1"/>
    </xf>
    <xf numFmtId="165" fontId="0" fillId="0" borderId="3" xfId="15" applyNumberFormat="1" applyFont="1" applyBorder="1" applyAlignment="1">
      <alignment horizontal="center" vertical="center" wrapText="1"/>
    </xf>
    <xf numFmtId="165" fontId="0" fillId="0" borderId="5" xfId="15" applyNumberFormat="1" applyBorder="1" applyAlignment="1">
      <alignment horizontal="center" vertical="center" wrapText="1"/>
    </xf>
    <xf numFmtId="165" fontId="0" fillId="0" borderId="0" xfId="15" applyNumberFormat="1" applyFont="1" applyBorder="1" applyAlignment="1">
      <alignment horizontal="center" vertical="center" wrapText="1"/>
    </xf>
    <xf numFmtId="165" fontId="0" fillId="0" borderId="5" xfId="15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A34" sqref="A34"/>
    </sheetView>
  </sheetViews>
  <sheetFormatPr defaultColWidth="9.140625" defaultRowHeight="12.75"/>
  <cols>
    <col min="2" max="2" width="3.57421875" style="0" customWidth="1"/>
    <col min="3" max="3" width="12.00390625" style="0" customWidth="1"/>
    <col min="4" max="4" width="12.7109375" style="0" customWidth="1"/>
    <col min="5" max="5" width="12.28125" style="0" customWidth="1"/>
    <col min="6" max="6" width="14.00390625" style="0" customWidth="1"/>
    <col min="7" max="7" width="12.00390625" style="0" customWidth="1"/>
    <col min="8" max="8" width="19.7109375" style="0" customWidth="1"/>
    <col min="9" max="9" width="12.140625" style="0" customWidth="1"/>
    <col min="10" max="10" width="14.57421875" style="0" customWidth="1"/>
    <col min="11" max="11" width="17.8515625" style="0" customWidth="1"/>
  </cols>
  <sheetData>
    <row r="1" ht="12.75">
      <c r="A1" t="s">
        <v>4</v>
      </c>
    </row>
    <row r="2" ht="12.75">
      <c r="A2" t="s">
        <v>9</v>
      </c>
    </row>
    <row r="4" spans="3:11" ht="12.75">
      <c r="C4" s="12" t="s">
        <v>0</v>
      </c>
      <c r="D4" s="1"/>
      <c r="E4" s="1"/>
      <c r="F4" s="1"/>
      <c r="G4" s="1"/>
      <c r="H4" s="1"/>
      <c r="I4" s="1"/>
      <c r="J4" s="1"/>
      <c r="K4" s="2"/>
    </row>
    <row r="5" spans="1:11" ht="36.75" customHeight="1">
      <c r="A5" s="13"/>
      <c r="B5" s="3"/>
      <c r="C5" s="29" t="s">
        <v>6</v>
      </c>
      <c r="D5" s="29" t="s">
        <v>2</v>
      </c>
      <c r="E5" s="29" t="s">
        <v>3</v>
      </c>
      <c r="F5" s="29" t="s">
        <v>11</v>
      </c>
      <c r="G5" s="29" t="s">
        <v>12</v>
      </c>
      <c r="H5" s="29" t="s">
        <v>7</v>
      </c>
      <c r="I5" s="29" t="s">
        <v>10</v>
      </c>
      <c r="J5" s="29" t="s">
        <v>5</v>
      </c>
      <c r="K5" s="31" t="s">
        <v>13</v>
      </c>
    </row>
    <row r="6" spans="1:11" ht="35.25" customHeight="1">
      <c r="A6" s="18"/>
      <c r="B6" s="19"/>
      <c r="C6" s="30"/>
      <c r="D6" s="33"/>
      <c r="E6" s="33"/>
      <c r="F6" s="33"/>
      <c r="G6" s="33"/>
      <c r="H6" s="30"/>
      <c r="I6" s="30"/>
      <c r="J6" s="33"/>
      <c r="K6" s="34"/>
    </row>
    <row r="7" spans="1:11" ht="12.75">
      <c r="A7" s="13">
        <v>1999</v>
      </c>
      <c r="B7" s="3"/>
      <c r="C7" s="14">
        <v>111524715</v>
      </c>
      <c r="D7" s="15">
        <v>-12970332</v>
      </c>
      <c r="E7" s="14">
        <v>12353183</v>
      </c>
      <c r="F7" s="16">
        <f aca="true" t="shared" si="0" ref="F7:F16">C7+D7+E7</f>
        <v>110907566</v>
      </c>
      <c r="G7" s="16">
        <v>4177921</v>
      </c>
      <c r="H7" s="15">
        <f>F7+G7</f>
        <v>115085487</v>
      </c>
      <c r="I7" s="15">
        <v>1391123</v>
      </c>
      <c r="J7" s="15">
        <f>I7/12</f>
        <v>115926.91666666667</v>
      </c>
      <c r="K7" s="17">
        <f>H7/J7</f>
        <v>992.7417230539643</v>
      </c>
    </row>
    <row r="8" spans="1:11" ht="12.75">
      <c r="A8" s="18">
        <v>2000</v>
      </c>
      <c r="B8" s="19"/>
      <c r="C8" s="8">
        <v>114614950</v>
      </c>
      <c r="D8" s="9">
        <f>-E7</f>
        <v>-12353183</v>
      </c>
      <c r="E8" s="8">
        <v>14272700</v>
      </c>
      <c r="F8" s="20">
        <f t="shared" si="0"/>
        <v>116534467</v>
      </c>
      <c r="G8" s="20">
        <v>-4480169</v>
      </c>
      <c r="H8" s="9">
        <f aca="true" t="shared" si="1" ref="H8:H16">F8+G8</f>
        <v>112054298</v>
      </c>
      <c r="I8" s="9">
        <v>1432393</v>
      </c>
      <c r="J8" s="9">
        <f aca="true" t="shared" si="2" ref="J8:J16">I8/12</f>
        <v>119366.08333333333</v>
      </c>
      <c r="K8" s="21">
        <f aca="true" t="shared" si="3" ref="K8:K16">H8/J8</f>
        <v>938.7448668068051</v>
      </c>
    </row>
    <row r="9" spans="1:11" ht="12.75">
      <c r="A9" s="18">
        <v>2001</v>
      </c>
      <c r="B9" s="19"/>
      <c r="C9" s="8">
        <v>115069041</v>
      </c>
      <c r="D9" s="9">
        <f aca="true" t="shared" si="4" ref="D9:D16">-E8</f>
        <v>-14272700</v>
      </c>
      <c r="E9" s="8">
        <v>13452539</v>
      </c>
      <c r="F9" s="20">
        <f t="shared" si="0"/>
        <v>114248880</v>
      </c>
      <c r="G9" s="20">
        <v>-2878576</v>
      </c>
      <c r="H9" s="9">
        <f t="shared" si="1"/>
        <v>111370304</v>
      </c>
      <c r="I9" s="9">
        <v>1464106</v>
      </c>
      <c r="J9" s="9">
        <f t="shared" si="2"/>
        <v>122008.83333333333</v>
      </c>
      <c r="K9" s="21">
        <f t="shared" si="3"/>
        <v>912.80525317156</v>
      </c>
    </row>
    <row r="10" spans="1:11" ht="12.75">
      <c r="A10" s="18">
        <v>2002</v>
      </c>
      <c r="B10" s="19"/>
      <c r="C10" s="8">
        <v>114589139</v>
      </c>
      <c r="D10" s="9">
        <f t="shared" si="4"/>
        <v>-13452539</v>
      </c>
      <c r="E10" s="8">
        <v>10682350</v>
      </c>
      <c r="F10" s="20">
        <f t="shared" si="0"/>
        <v>111818950</v>
      </c>
      <c r="G10" s="20">
        <v>-1137443</v>
      </c>
      <c r="H10" s="9">
        <f t="shared" si="1"/>
        <v>110681507</v>
      </c>
      <c r="I10" s="9">
        <v>1488276</v>
      </c>
      <c r="J10" s="9">
        <f t="shared" si="2"/>
        <v>124023</v>
      </c>
      <c r="K10" s="21">
        <f t="shared" si="3"/>
        <v>892.4272675229595</v>
      </c>
    </row>
    <row r="11" spans="1:11" ht="12.75">
      <c r="A11" s="18">
        <v>2003</v>
      </c>
      <c r="B11" s="19"/>
      <c r="C11" s="8">
        <v>109726828</v>
      </c>
      <c r="D11" s="9">
        <f t="shared" si="4"/>
        <v>-10682350</v>
      </c>
      <c r="E11" s="8">
        <v>12816754</v>
      </c>
      <c r="F11" s="20">
        <f t="shared" si="0"/>
        <v>111861232</v>
      </c>
      <c r="G11" s="20">
        <v>3560170</v>
      </c>
      <c r="H11" s="9">
        <f t="shared" si="1"/>
        <v>115421402</v>
      </c>
      <c r="I11" s="9">
        <v>1518691</v>
      </c>
      <c r="J11" s="9">
        <f t="shared" si="2"/>
        <v>126557.58333333333</v>
      </c>
      <c r="K11" s="21">
        <f t="shared" si="3"/>
        <v>912.0070007657911</v>
      </c>
    </row>
    <row r="12" spans="1:11" ht="12.75">
      <c r="A12" s="18">
        <v>2004</v>
      </c>
      <c r="B12" s="19"/>
      <c r="C12" s="8">
        <v>109743639</v>
      </c>
      <c r="D12" s="9">
        <f t="shared" si="4"/>
        <v>-12816754</v>
      </c>
      <c r="E12" s="8">
        <v>11321301</v>
      </c>
      <c r="F12" s="20">
        <f t="shared" si="0"/>
        <v>108248186</v>
      </c>
      <c r="G12" s="20">
        <v>4925556</v>
      </c>
      <c r="H12" s="9">
        <f t="shared" si="1"/>
        <v>113173742</v>
      </c>
      <c r="I12" s="9">
        <v>1555912</v>
      </c>
      <c r="J12" s="9">
        <f t="shared" si="2"/>
        <v>129659.33333333333</v>
      </c>
      <c r="K12" s="21">
        <f t="shared" si="3"/>
        <v>872.8545727521865</v>
      </c>
    </row>
    <row r="13" spans="1:11" ht="12.75">
      <c r="A13" s="18">
        <v>2005</v>
      </c>
      <c r="B13" s="19"/>
      <c r="C13" s="8">
        <v>112854379</v>
      </c>
      <c r="D13" s="9">
        <f t="shared" si="4"/>
        <v>-11321301</v>
      </c>
      <c r="E13" s="8">
        <v>12450092</v>
      </c>
      <c r="F13" s="20">
        <f t="shared" si="0"/>
        <v>113983170</v>
      </c>
      <c r="G13" s="20">
        <v>1981720</v>
      </c>
      <c r="H13" s="9">
        <f t="shared" si="1"/>
        <v>115964890</v>
      </c>
      <c r="I13" s="9">
        <v>1594444</v>
      </c>
      <c r="J13" s="9">
        <f t="shared" si="2"/>
        <v>132870.33333333334</v>
      </c>
      <c r="K13" s="21">
        <f t="shared" si="3"/>
        <v>872.7673596564068</v>
      </c>
    </row>
    <row r="14" spans="1:11" ht="12.75">
      <c r="A14" s="18">
        <v>2006</v>
      </c>
      <c r="B14" s="19"/>
      <c r="C14" s="9">
        <v>112983336</v>
      </c>
      <c r="D14" s="9">
        <f t="shared" si="4"/>
        <v>-12450092</v>
      </c>
      <c r="E14" s="9">
        <v>12868516</v>
      </c>
      <c r="F14" s="20">
        <f t="shared" si="0"/>
        <v>113401760</v>
      </c>
      <c r="G14" s="20">
        <v>4418872</v>
      </c>
      <c r="H14" s="9">
        <f t="shared" si="1"/>
        <v>117820632</v>
      </c>
      <c r="I14" s="9">
        <v>1636851</v>
      </c>
      <c r="J14" s="9">
        <f t="shared" si="2"/>
        <v>136404.25</v>
      </c>
      <c r="K14" s="21">
        <f t="shared" si="3"/>
        <v>863.7607112681607</v>
      </c>
    </row>
    <row r="15" spans="1:11" ht="12.75">
      <c r="A15" s="18">
        <v>2007</v>
      </c>
      <c r="B15" s="19"/>
      <c r="C15" s="9">
        <v>115583967</v>
      </c>
      <c r="D15" s="9">
        <f t="shared" si="4"/>
        <v>-12868516</v>
      </c>
      <c r="E15" s="9">
        <v>12141719</v>
      </c>
      <c r="F15" s="20">
        <f t="shared" si="0"/>
        <v>114857170</v>
      </c>
      <c r="G15" s="20">
        <v>1155783</v>
      </c>
      <c r="H15" s="9">
        <f t="shared" si="1"/>
        <v>116012953</v>
      </c>
      <c r="I15" s="9">
        <v>1673784</v>
      </c>
      <c r="J15" s="9">
        <f t="shared" si="2"/>
        <v>139482</v>
      </c>
      <c r="K15" s="21">
        <f t="shared" si="3"/>
        <v>831.7413931546723</v>
      </c>
    </row>
    <row r="16" spans="1:11" ht="12.75">
      <c r="A16" s="22">
        <v>2008</v>
      </c>
      <c r="B16" s="23"/>
      <c r="C16" s="24">
        <v>120062128</v>
      </c>
      <c r="D16" s="25">
        <f t="shared" si="4"/>
        <v>-12141719</v>
      </c>
      <c r="E16" s="24">
        <v>17001781</v>
      </c>
      <c r="F16" s="26">
        <f t="shared" si="0"/>
        <v>124922190</v>
      </c>
      <c r="G16" s="26">
        <v>-6731684</v>
      </c>
      <c r="H16" s="25">
        <f t="shared" si="1"/>
        <v>118190506</v>
      </c>
      <c r="I16" s="24">
        <v>1702600</v>
      </c>
      <c r="J16" s="25">
        <f t="shared" si="2"/>
        <v>141883.33333333334</v>
      </c>
      <c r="K16" s="27">
        <f t="shared" si="3"/>
        <v>833.0119064959473</v>
      </c>
    </row>
    <row r="17" spans="3:11" ht="12.75">
      <c r="C17" s="5"/>
      <c r="D17" s="5"/>
      <c r="E17" s="5"/>
      <c r="F17" s="5"/>
      <c r="G17" s="5"/>
      <c r="H17" s="5"/>
      <c r="I17" s="5"/>
      <c r="J17" s="5"/>
      <c r="K17" s="5"/>
    </row>
    <row r="18" spans="3:11" ht="12.75">
      <c r="C18" s="11" t="s">
        <v>1</v>
      </c>
      <c r="D18" s="6"/>
      <c r="E18" s="6"/>
      <c r="F18" s="5"/>
      <c r="G18" s="5"/>
      <c r="H18" s="4"/>
      <c r="I18" s="4"/>
      <c r="J18" s="4"/>
      <c r="K18" s="7"/>
    </row>
    <row r="19" spans="1:11" ht="36" customHeight="1">
      <c r="A19" s="13"/>
      <c r="B19" s="3"/>
      <c r="C19" s="29" t="str">
        <f>C5</f>
        <v>Billed Therm Sales</v>
      </c>
      <c r="D19" s="29" t="str">
        <f aca="true" t="shared" si="5" ref="D19:K19">D5</f>
        <v>Prior Period Unbilled</v>
      </c>
      <c r="E19" s="29" t="str">
        <f t="shared" si="5"/>
        <v>Current Period Unbilled</v>
      </c>
      <c r="F19" s="29" t="str">
        <f t="shared" si="5"/>
        <v>Gas Therm Sales             (b.)</v>
      </c>
      <c r="G19" s="29" t="str">
        <f t="shared" si="5"/>
        <v>Weather Adjustment - UG-090135   (c.)</v>
      </c>
      <c r="H19" s="29" t="str">
        <f t="shared" si="5"/>
        <v>Total Weather Adjusted Therm Sales</v>
      </c>
      <c r="I19" s="29" t="str">
        <f t="shared" si="5"/>
        <v>Total Customers (a.)</v>
      </c>
      <c r="J19" s="29" t="str">
        <f t="shared" si="5"/>
        <v>Average Monthly Customers</v>
      </c>
      <c r="K19" s="31" t="str">
        <f t="shared" si="5"/>
        <v>Weather Normalized Annual Therm Sales Per Average Customer                 (d.)</v>
      </c>
    </row>
    <row r="20" spans="1:11" ht="31.5" customHeight="1">
      <c r="A20" s="18"/>
      <c r="B20" s="19"/>
      <c r="C20" s="30"/>
      <c r="D20" s="30"/>
      <c r="E20" s="30"/>
      <c r="F20" s="30"/>
      <c r="G20" s="30"/>
      <c r="H20" s="30"/>
      <c r="I20" s="30"/>
      <c r="J20" s="30"/>
      <c r="K20" s="32"/>
    </row>
    <row r="21" spans="1:11" ht="12.75">
      <c r="A21" s="13">
        <v>1999</v>
      </c>
      <c r="B21" s="3"/>
      <c r="C21" s="15">
        <f>47809581</f>
        <v>47809581</v>
      </c>
      <c r="D21" s="15">
        <v>-5781983</v>
      </c>
      <c r="E21" s="14">
        <v>4950664</v>
      </c>
      <c r="F21" s="16">
        <f>C21+D21+E21</f>
        <v>46978262</v>
      </c>
      <c r="G21" s="16">
        <v>1650185</v>
      </c>
      <c r="H21" s="15">
        <f>F21+G21</f>
        <v>48628447</v>
      </c>
      <c r="I21" s="15">
        <f>29564</f>
        <v>29564</v>
      </c>
      <c r="J21" s="15">
        <f>I21/12</f>
        <v>2463.6666666666665</v>
      </c>
      <c r="K21" s="17">
        <f>H21/J21</f>
        <v>19738.241239345152</v>
      </c>
    </row>
    <row r="22" spans="1:11" ht="12.75">
      <c r="A22" s="18">
        <v>2000</v>
      </c>
      <c r="B22" s="19"/>
      <c r="C22" s="9">
        <f>48927137</f>
        <v>48927137</v>
      </c>
      <c r="D22" s="9">
        <f>-E21</f>
        <v>-4950664</v>
      </c>
      <c r="E22" s="8">
        <v>5347848</v>
      </c>
      <c r="F22" s="20">
        <f aca="true" t="shared" si="6" ref="F22:F30">C22+D22+E22</f>
        <v>49324321</v>
      </c>
      <c r="G22" s="20">
        <v>-1766239</v>
      </c>
      <c r="H22" s="9">
        <f aca="true" t="shared" si="7" ref="H22:H30">F22+G22</f>
        <v>47558082</v>
      </c>
      <c r="I22" s="9">
        <f>30074</f>
        <v>30074</v>
      </c>
      <c r="J22" s="9">
        <f>I22/12</f>
        <v>2506.1666666666665</v>
      </c>
      <c r="K22" s="21">
        <f aca="true" t="shared" si="8" ref="K22:K30">H22/J22</f>
        <v>18976.424286759328</v>
      </c>
    </row>
    <row r="23" spans="1:11" ht="12.75">
      <c r="A23" s="18">
        <v>2001</v>
      </c>
      <c r="B23" s="19"/>
      <c r="C23" s="9">
        <f>49909910</f>
        <v>49909910</v>
      </c>
      <c r="D23" s="9">
        <f aca="true" t="shared" si="9" ref="D23:D30">-E22</f>
        <v>-5347848</v>
      </c>
      <c r="E23" s="8">
        <v>4678354</v>
      </c>
      <c r="F23" s="20">
        <f t="shared" si="6"/>
        <v>49240416</v>
      </c>
      <c r="G23" s="20">
        <v>-1149848</v>
      </c>
      <c r="H23" s="9">
        <f t="shared" si="7"/>
        <v>48090568</v>
      </c>
      <c r="I23" s="9">
        <f>30924</f>
        <v>30924</v>
      </c>
      <c r="J23" s="9">
        <f aca="true" t="shared" si="10" ref="J23:J30">I23/12</f>
        <v>2577</v>
      </c>
      <c r="K23" s="21">
        <f t="shared" si="8"/>
        <v>18661.45440434614</v>
      </c>
    </row>
    <row r="24" spans="1:11" ht="12.75">
      <c r="A24" s="18">
        <v>2002</v>
      </c>
      <c r="B24" s="19"/>
      <c r="C24" s="9">
        <f>50837385</f>
        <v>50837385</v>
      </c>
      <c r="D24" s="9">
        <f t="shared" si="9"/>
        <v>-4678354</v>
      </c>
      <c r="E24" s="8">
        <v>3977368</v>
      </c>
      <c r="F24" s="20">
        <f t="shared" si="6"/>
        <v>50136399</v>
      </c>
      <c r="G24" s="20">
        <v>-498170</v>
      </c>
      <c r="H24" s="9">
        <f t="shared" si="7"/>
        <v>49638229</v>
      </c>
      <c r="I24" s="9">
        <f>30361</f>
        <v>30361</v>
      </c>
      <c r="J24" s="9">
        <f t="shared" si="10"/>
        <v>2530.0833333333335</v>
      </c>
      <c r="K24" s="21">
        <f t="shared" si="8"/>
        <v>19619.207140739763</v>
      </c>
    </row>
    <row r="25" spans="1:11" ht="12.75">
      <c r="A25" s="18">
        <v>2003</v>
      </c>
      <c r="B25" s="19"/>
      <c r="C25" s="9">
        <f>45686985</f>
        <v>45686985</v>
      </c>
      <c r="D25" s="9">
        <f t="shared" si="9"/>
        <v>-3977368</v>
      </c>
      <c r="E25" s="8">
        <v>4964140</v>
      </c>
      <c r="F25" s="20">
        <f t="shared" si="6"/>
        <v>46673757</v>
      </c>
      <c r="G25" s="20">
        <v>1292641</v>
      </c>
      <c r="H25" s="9">
        <f t="shared" si="7"/>
        <v>47966398</v>
      </c>
      <c r="I25" s="9">
        <f>28394</f>
        <v>28394</v>
      </c>
      <c r="J25" s="9">
        <f t="shared" si="10"/>
        <v>2366.1666666666665</v>
      </c>
      <c r="K25" s="21">
        <f t="shared" si="8"/>
        <v>20271.77488201733</v>
      </c>
    </row>
    <row r="26" spans="1:11" ht="12.75">
      <c r="A26" s="18">
        <v>2004</v>
      </c>
      <c r="B26" s="19"/>
      <c r="C26" s="9">
        <f>45611091</f>
        <v>45611091</v>
      </c>
      <c r="D26" s="9">
        <f t="shared" si="9"/>
        <v>-4964140</v>
      </c>
      <c r="E26" s="8">
        <v>4139976</v>
      </c>
      <c r="F26" s="20">
        <f t="shared" si="6"/>
        <v>44786927</v>
      </c>
      <c r="G26" s="20">
        <v>1608774</v>
      </c>
      <c r="H26" s="9">
        <f t="shared" si="7"/>
        <v>46395701</v>
      </c>
      <c r="I26" s="9">
        <f>27234</f>
        <v>27234</v>
      </c>
      <c r="J26" s="9">
        <f t="shared" si="10"/>
        <v>2269.5</v>
      </c>
      <c r="K26" s="21">
        <f t="shared" si="8"/>
        <v>20443.13769552765</v>
      </c>
    </row>
    <row r="27" spans="1:11" ht="12.75">
      <c r="A27" s="18">
        <v>2005</v>
      </c>
      <c r="B27" s="19"/>
      <c r="C27" s="9">
        <v>47097974</v>
      </c>
      <c r="D27" s="9">
        <f t="shared" si="9"/>
        <v>-4139976</v>
      </c>
      <c r="E27" s="8">
        <v>4415922</v>
      </c>
      <c r="F27" s="20">
        <f t="shared" si="6"/>
        <v>47373920</v>
      </c>
      <c r="G27" s="20">
        <v>653426</v>
      </c>
      <c r="H27" s="9">
        <f t="shared" si="7"/>
        <v>48027346</v>
      </c>
      <c r="I27" s="9">
        <f>26403</f>
        <v>26403</v>
      </c>
      <c r="J27" s="9">
        <f t="shared" si="10"/>
        <v>2200.25</v>
      </c>
      <c r="K27" s="21">
        <f t="shared" si="8"/>
        <v>21828.131348710373</v>
      </c>
    </row>
    <row r="28" spans="1:11" ht="12.75">
      <c r="A28" s="18">
        <v>2006</v>
      </c>
      <c r="B28" s="19"/>
      <c r="C28" s="20">
        <v>46110267</v>
      </c>
      <c r="D28" s="9">
        <f t="shared" si="9"/>
        <v>-4415922</v>
      </c>
      <c r="E28" s="10">
        <v>3952313</v>
      </c>
      <c r="F28" s="20">
        <f t="shared" si="6"/>
        <v>45646658</v>
      </c>
      <c r="G28" s="20">
        <v>1355941</v>
      </c>
      <c r="H28" s="9">
        <f t="shared" si="7"/>
        <v>47002599</v>
      </c>
      <c r="I28" s="20">
        <v>26452</v>
      </c>
      <c r="J28" s="9">
        <f t="shared" si="10"/>
        <v>2204.3333333333335</v>
      </c>
      <c r="K28" s="21">
        <f t="shared" si="8"/>
        <v>21322.818236806288</v>
      </c>
    </row>
    <row r="29" spans="1:11" ht="12.75">
      <c r="A29" s="18">
        <v>2007</v>
      </c>
      <c r="B29" s="19"/>
      <c r="C29" s="20">
        <v>47469987</v>
      </c>
      <c r="D29" s="9">
        <f t="shared" si="9"/>
        <v>-3952313</v>
      </c>
      <c r="E29" s="10">
        <v>4534567</v>
      </c>
      <c r="F29" s="20">
        <f t="shared" si="6"/>
        <v>48052241</v>
      </c>
      <c r="G29" s="20">
        <v>364441</v>
      </c>
      <c r="H29" s="9">
        <f t="shared" si="7"/>
        <v>48416682</v>
      </c>
      <c r="I29" s="20">
        <v>26886</v>
      </c>
      <c r="J29" s="9">
        <f t="shared" si="10"/>
        <v>2240.5</v>
      </c>
      <c r="K29" s="21">
        <f t="shared" si="8"/>
        <v>21609.766569962063</v>
      </c>
    </row>
    <row r="30" spans="1:11" ht="12.75">
      <c r="A30" s="22">
        <v>2008</v>
      </c>
      <c r="B30" s="23"/>
      <c r="C30" s="26">
        <v>49234629</v>
      </c>
      <c r="D30" s="25">
        <f t="shared" si="9"/>
        <v>-4534567</v>
      </c>
      <c r="E30" s="28">
        <v>5875001</v>
      </c>
      <c r="F30" s="26">
        <f t="shared" si="6"/>
        <v>50575063</v>
      </c>
      <c r="G30" s="26">
        <v>-2073393</v>
      </c>
      <c r="H30" s="25">
        <f t="shared" si="7"/>
        <v>48501670</v>
      </c>
      <c r="I30" s="26">
        <v>27068</v>
      </c>
      <c r="J30" s="25">
        <f t="shared" si="10"/>
        <v>2255.6666666666665</v>
      </c>
      <c r="K30" s="27">
        <f t="shared" si="8"/>
        <v>21502.14422934831</v>
      </c>
    </row>
    <row r="33" ht="12.75">
      <c r="A33" t="s">
        <v>18</v>
      </c>
    </row>
  </sheetData>
  <mergeCells count="18">
    <mergeCell ref="C5:C6"/>
    <mergeCell ref="D5:D6"/>
    <mergeCell ref="E5:E6"/>
    <mergeCell ref="F5:F6"/>
    <mergeCell ref="G19:G20"/>
    <mergeCell ref="H19:H20"/>
    <mergeCell ref="I19:I20"/>
    <mergeCell ref="G5:G6"/>
    <mergeCell ref="H5:H6"/>
    <mergeCell ref="I5:I6"/>
    <mergeCell ref="C19:C20"/>
    <mergeCell ref="D19:D20"/>
    <mergeCell ref="E19:E20"/>
    <mergeCell ref="F19:F20"/>
    <mergeCell ref="J19:J20"/>
    <mergeCell ref="K19:K20"/>
    <mergeCell ref="J5:J6"/>
    <mergeCell ref="K5:K6"/>
  </mergeCells>
  <printOptions/>
  <pageMargins left="0.39" right="0.42" top="1" bottom="1" header="0.5" footer="0.5"/>
  <pageSetup fitToHeight="1" fitToWidth="1" horizontalDpi="600" verticalDpi="600" orientation="landscape" scale="94" r:id="rId1"/>
  <headerFooter alignWithMargins="0">
    <oddFooter>&amp;C&amp;F&amp;RPage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K7" sqref="K7"/>
    </sheetView>
  </sheetViews>
  <sheetFormatPr defaultColWidth="9.140625" defaultRowHeight="12.75"/>
  <cols>
    <col min="2" max="2" width="3.57421875" style="0" customWidth="1"/>
    <col min="3" max="3" width="12.00390625" style="0" customWidth="1"/>
    <col min="4" max="4" width="12.7109375" style="0" customWidth="1"/>
    <col min="5" max="5" width="12.28125" style="0" customWidth="1"/>
    <col min="6" max="6" width="14.00390625" style="0" customWidth="1"/>
    <col min="7" max="7" width="17.57421875" style="0" customWidth="1"/>
    <col min="8" max="8" width="15.00390625" style="0" customWidth="1"/>
    <col min="9" max="9" width="12.140625" style="0" customWidth="1"/>
    <col min="10" max="10" width="14.57421875" style="0" customWidth="1"/>
    <col min="11" max="11" width="16.421875" style="0" customWidth="1"/>
  </cols>
  <sheetData>
    <row r="1" ht="12.75">
      <c r="A1" t="s">
        <v>4</v>
      </c>
    </row>
    <row r="2" ht="12.75">
      <c r="A2" t="s">
        <v>9</v>
      </c>
    </row>
    <row r="4" spans="3:11" ht="12.75">
      <c r="C4" s="12" t="s">
        <v>0</v>
      </c>
      <c r="D4" s="1"/>
      <c r="E4" s="1"/>
      <c r="F4" s="1"/>
      <c r="G4" s="1"/>
      <c r="H4" s="1"/>
      <c r="I4" s="1"/>
      <c r="J4" s="1"/>
      <c r="K4" s="2"/>
    </row>
    <row r="5" spans="1:11" ht="36.75" customHeight="1">
      <c r="A5" s="13"/>
      <c r="B5" s="3"/>
      <c r="C5" s="29" t="s">
        <v>6</v>
      </c>
      <c r="D5" s="29" t="s">
        <v>2</v>
      </c>
      <c r="E5" s="29" t="s">
        <v>3</v>
      </c>
      <c r="F5" s="29" t="s">
        <v>15</v>
      </c>
      <c r="G5" s="29" t="s">
        <v>16</v>
      </c>
      <c r="H5" s="29" t="s">
        <v>7</v>
      </c>
      <c r="I5" s="29" t="s">
        <v>14</v>
      </c>
      <c r="J5" s="29" t="s">
        <v>5</v>
      </c>
      <c r="K5" s="31" t="s">
        <v>17</v>
      </c>
    </row>
    <row r="6" spans="1:11" ht="30" customHeight="1">
      <c r="A6" s="18"/>
      <c r="B6" s="19"/>
      <c r="C6" s="30"/>
      <c r="D6" s="33"/>
      <c r="E6" s="33"/>
      <c r="F6" s="33"/>
      <c r="G6" s="33"/>
      <c r="H6" s="30"/>
      <c r="I6" s="30"/>
      <c r="J6" s="33"/>
      <c r="K6" s="34"/>
    </row>
    <row r="7" spans="1:11" ht="12.75">
      <c r="A7" s="13">
        <v>1999</v>
      </c>
      <c r="B7" s="3"/>
      <c r="C7" s="14">
        <v>111524715</v>
      </c>
      <c r="D7" s="15">
        <v>-12970332</v>
      </c>
      <c r="E7" s="14">
        <v>12353183</v>
      </c>
      <c r="F7" s="16">
        <f>C7+D7+E7</f>
        <v>110907566</v>
      </c>
      <c r="G7" s="14">
        <v>6932517</v>
      </c>
      <c r="H7" s="15">
        <f>F7+G7</f>
        <v>117840083</v>
      </c>
      <c r="I7" s="15">
        <v>1391123</v>
      </c>
      <c r="J7" s="15">
        <f>I7/12</f>
        <v>115926.91666666667</v>
      </c>
      <c r="K7" s="17">
        <f>H7/J7</f>
        <v>1016.5032107153717</v>
      </c>
    </row>
    <row r="8" spans="1:11" ht="12.75">
      <c r="A8" s="18">
        <v>2000</v>
      </c>
      <c r="B8" s="19"/>
      <c r="C8" s="8">
        <v>114614950</v>
      </c>
      <c r="D8" s="9">
        <f>-E7</f>
        <v>-12353183</v>
      </c>
      <c r="E8" s="8">
        <v>14272700</v>
      </c>
      <c r="F8" s="20">
        <f aca="true" t="shared" si="0" ref="F8:F16">C8+D8+E8</f>
        <v>116534467</v>
      </c>
      <c r="G8" s="8">
        <v>-5254064</v>
      </c>
      <c r="H8" s="9">
        <f aca="true" t="shared" si="1" ref="H8:H16">F8+G8</f>
        <v>111280403</v>
      </c>
      <c r="I8" s="9">
        <v>1432393</v>
      </c>
      <c r="J8" s="9">
        <f aca="true" t="shared" si="2" ref="J8:J16">I8/12</f>
        <v>119366.08333333333</v>
      </c>
      <c r="K8" s="21">
        <f aca="true" t="shared" si="3" ref="K8:K16">H8/J8</f>
        <v>932.2614924814628</v>
      </c>
    </row>
    <row r="9" spans="1:11" ht="12.75">
      <c r="A9" s="18">
        <v>2001</v>
      </c>
      <c r="B9" s="19"/>
      <c r="C9" s="8">
        <v>115069041</v>
      </c>
      <c r="D9" s="9">
        <f aca="true" t="shared" si="4" ref="D9:D16">-E8</f>
        <v>-14272700</v>
      </c>
      <c r="E9" s="8">
        <v>13452539</v>
      </c>
      <c r="F9" s="20">
        <f t="shared" si="0"/>
        <v>114248880</v>
      </c>
      <c r="G9" s="8">
        <v>308242</v>
      </c>
      <c r="H9" s="9">
        <f t="shared" si="1"/>
        <v>114557122</v>
      </c>
      <c r="I9" s="9">
        <v>1464106</v>
      </c>
      <c r="J9" s="9">
        <f t="shared" si="2"/>
        <v>122008.83333333333</v>
      </c>
      <c r="K9" s="21">
        <f t="shared" si="3"/>
        <v>938.9248210170575</v>
      </c>
    </row>
    <row r="10" spans="1:11" ht="12.75">
      <c r="A10" s="18">
        <v>2002</v>
      </c>
      <c r="B10" s="19"/>
      <c r="C10" s="8">
        <v>114589139</v>
      </c>
      <c r="D10" s="9">
        <f t="shared" si="4"/>
        <v>-13452539</v>
      </c>
      <c r="E10" s="8">
        <v>10682350</v>
      </c>
      <c r="F10" s="20">
        <f t="shared" si="0"/>
        <v>111818950</v>
      </c>
      <c r="G10" s="8">
        <v>30163</v>
      </c>
      <c r="H10" s="9">
        <f t="shared" si="1"/>
        <v>111849113</v>
      </c>
      <c r="I10" s="9">
        <v>1488276</v>
      </c>
      <c r="J10" s="9">
        <f t="shared" si="2"/>
        <v>124023</v>
      </c>
      <c r="K10" s="21">
        <f t="shared" si="3"/>
        <v>901.8416987171735</v>
      </c>
    </row>
    <row r="11" spans="1:11" ht="12.75">
      <c r="A11" s="18">
        <v>2003</v>
      </c>
      <c r="B11" s="19"/>
      <c r="C11" s="8">
        <v>109726828</v>
      </c>
      <c r="D11" s="9">
        <f t="shared" si="4"/>
        <v>-10682350</v>
      </c>
      <c r="E11" s="8">
        <v>12816754</v>
      </c>
      <c r="F11" s="20">
        <f t="shared" si="0"/>
        <v>111861232</v>
      </c>
      <c r="G11" s="8">
        <v>7141556</v>
      </c>
      <c r="H11" s="9">
        <f t="shared" si="1"/>
        <v>119002788</v>
      </c>
      <c r="I11" s="9">
        <v>1518691</v>
      </c>
      <c r="J11" s="9">
        <f t="shared" si="2"/>
        <v>126557.58333333333</v>
      </c>
      <c r="K11" s="21">
        <f t="shared" si="3"/>
        <v>940.3054709615056</v>
      </c>
    </row>
    <row r="12" spans="1:11" ht="12.75">
      <c r="A12" s="18">
        <v>2004</v>
      </c>
      <c r="B12" s="19"/>
      <c r="C12" s="8">
        <v>109743639</v>
      </c>
      <c r="D12" s="9">
        <f t="shared" si="4"/>
        <v>-12816754</v>
      </c>
      <c r="E12" s="8">
        <v>11321301</v>
      </c>
      <c r="F12" s="20">
        <f t="shared" si="0"/>
        <v>108248186</v>
      </c>
      <c r="G12" s="8">
        <v>8449229</v>
      </c>
      <c r="H12" s="9">
        <f t="shared" si="1"/>
        <v>116697415</v>
      </c>
      <c r="I12" s="9">
        <v>1555912</v>
      </c>
      <c r="J12" s="9">
        <f t="shared" si="2"/>
        <v>129659.33333333333</v>
      </c>
      <c r="K12" s="21">
        <f t="shared" si="3"/>
        <v>900.0309657615599</v>
      </c>
    </row>
    <row r="13" spans="1:11" ht="12.75">
      <c r="A13" s="18">
        <v>2005</v>
      </c>
      <c r="B13" s="19"/>
      <c r="C13" s="8">
        <v>112854379</v>
      </c>
      <c r="D13" s="9">
        <f t="shared" si="4"/>
        <v>-11321301</v>
      </c>
      <c r="E13" s="8">
        <v>12450092</v>
      </c>
      <c r="F13" s="20">
        <f t="shared" si="0"/>
        <v>113983170</v>
      </c>
      <c r="G13" s="8">
        <v>4521685</v>
      </c>
      <c r="H13" s="9">
        <f t="shared" si="1"/>
        <v>118504855</v>
      </c>
      <c r="I13" s="9">
        <v>1594444</v>
      </c>
      <c r="J13" s="9">
        <f t="shared" si="2"/>
        <v>132870.33333333334</v>
      </c>
      <c r="K13" s="21">
        <f t="shared" si="3"/>
        <v>891.8834778769276</v>
      </c>
    </row>
    <row r="14" spans="1:11" ht="12.75">
      <c r="A14" s="18">
        <v>2006</v>
      </c>
      <c r="B14" s="19"/>
      <c r="C14" s="9">
        <v>112983336</v>
      </c>
      <c r="D14" s="9">
        <f t="shared" si="4"/>
        <v>-12450092</v>
      </c>
      <c r="E14" s="9">
        <v>12868516</v>
      </c>
      <c r="F14" s="20">
        <f t="shared" si="0"/>
        <v>113401760</v>
      </c>
      <c r="G14" s="9">
        <v>7889783</v>
      </c>
      <c r="H14" s="9">
        <f t="shared" si="1"/>
        <v>121291543</v>
      </c>
      <c r="I14" s="9">
        <v>1636851</v>
      </c>
      <c r="J14" s="9">
        <f t="shared" si="2"/>
        <v>136404.25</v>
      </c>
      <c r="K14" s="21">
        <f t="shared" si="3"/>
        <v>889.2064800033723</v>
      </c>
    </row>
    <row r="15" spans="1:11" ht="12.75">
      <c r="A15" s="18">
        <v>2007</v>
      </c>
      <c r="B15" s="19"/>
      <c r="C15" s="9">
        <v>115583967</v>
      </c>
      <c r="D15" s="9">
        <f t="shared" si="4"/>
        <v>-12868516</v>
      </c>
      <c r="E15" s="9">
        <v>12141719</v>
      </c>
      <c r="F15" s="20">
        <f t="shared" si="0"/>
        <v>114857170</v>
      </c>
      <c r="G15" s="9">
        <v>2760695</v>
      </c>
      <c r="H15" s="9">
        <f t="shared" si="1"/>
        <v>117617865</v>
      </c>
      <c r="I15" s="9">
        <v>1673784</v>
      </c>
      <c r="J15" s="9">
        <f t="shared" si="2"/>
        <v>139482</v>
      </c>
      <c r="K15" s="21">
        <f t="shared" si="3"/>
        <v>843.2476233492494</v>
      </c>
    </row>
    <row r="16" spans="1:11" ht="12.75">
      <c r="A16" s="22">
        <v>2008</v>
      </c>
      <c r="B16" s="23"/>
      <c r="C16" s="24">
        <v>120062128</v>
      </c>
      <c r="D16" s="25">
        <f t="shared" si="4"/>
        <v>-12141719</v>
      </c>
      <c r="E16" s="24">
        <v>17001781</v>
      </c>
      <c r="F16" s="26">
        <f t="shared" si="0"/>
        <v>124922190</v>
      </c>
      <c r="G16" s="24">
        <v>-6829733</v>
      </c>
      <c r="H16" s="25">
        <f t="shared" si="1"/>
        <v>118092457</v>
      </c>
      <c r="I16" s="24">
        <v>1702600</v>
      </c>
      <c r="J16" s="25">
        <f t="shared" si="2"/>
        <v>141883.33333333334</v>
      </c>
      <c r="K16" s="27">
        <f t="shared" si="3"/>
        <v>832.3208528133442</v>
      </c>
    </row>
    <row r="17" spans="3:11" ht="12.75">
      <c r="C17" s="5"/>
      <c r="D17" s="5"/>
      <c r="E17" s="5"/>
      <c r="F17" s="5"/>
      <c r="G17" s="5"/>
      <c r="H17" s="5"/>
      <c r="I17" s="5"/>
      <c r="J17" s="5"/>
      <c r="K17" s="5"/>
    </row>
    <row r="18" spans="3:11" ht="12.75">
      <c r="C18" s="11" t="s">
        <v>1</v>
      </c>
      <c r="D18" s="6"/>
      <c r="E18" s="6"/>
      <c r="F18" s="5"/>
      <c r="G18" s="4"/>
      <c r="H18" s="4"/>
      <c r="I18" s="4"/>
      <c r="J18" s="4"/>
      <c r="K18" s="7"/>
    </row>
    <row r="19" spans="1:11" ht="38.25" customHeight="1">
      <c r="A19" s="13"/>
      <c r="B19" s="3"/>
      <c r="C19" s="29" t="str">
        <f>C5</f>
        <v>Billed Therm Sales</v>
      </c>
      <c r="D19" s="29" t="str">
        <f aca="true" t="shared" si="5" ref="D19:K19">D5</f>
        <v>Prior Period Unbilled</v>
      </c>
      <c r="E19" s="29" t="str">
        <f t="shared" si="5"/>
        <v>Current Period Unbilled</v>
      </c>
      <c r="F19" s="29" t="str">
        <f t="shared" si="5"/>
        <v>Gas Therm Sales                  (b.)</v>
      </c>
      <c r="G19" s="29" t="str">
        <f t="shared" si="5"/>
        <v>Weather - Commission Basis      (c.)</v>
      </c>
      <c r="H19" s="29" t="str">
        <f t="shared" si="5"/>
        <v>Total Weather Adjusted Therm Sales</v>
      </c>
      <c r="I19" s="29" t="str">
        <f t="shared" si="5"/>
        <v>Total Customers  (a.)</v>
      </c>
      <c r="J19" s="29" t="str">
        <f t="shared" si="5"/>
        <v>Average Monthly Customers</v>
      </c>
      <c r="K19" s="31" t="str">
        <f t="shared" si="5"/>
        <v>Weather Normalized Annual Therm Sales Per Average Customer    (d.)</v>
      </c>
    </row>
    <row r="20" spans="1:11" ht="33" customHeight="1">
      <c r="A20" s="18"/>
      <c r="B20" s="19"/>
      <c r="C20" s="30"/>
      <c r="D20" s="30"/>
      <c r="E20" s="30"/>
      <c r="F20" s="30"/>
      <c r="G20" s="30"/>
      <c r="H20" s="30"/>
      <c r="I20" s="30"/>
      <c r="J20" s="30"/>
      <c r="K20" s="32"/>
    </row>
    <row r="21" spans="1:11" ht="12.75">
      <c r="A21" s="13">
        <v>1999</v>
      </c>
      <c r="B21" s="3"/>
      <c r="C21" s="15">
        <f>47809581</f>
        <v>47809581</v>
      </c>
      <c r="D21" s="15">
        <v>-5781983</v>
      </c>
      <c r="E21" s="14">
        <v>4950664</v>
      </c>
      <c r="F21" s="16">
        <f>C21+D21+E21</f>
        <v>46978262</v>
      </c>
      <c r="G21" s="14">
        <v>2263412</v>
      </c>
      <c r="H21" s="15">
        <f>F21+G21</f>
        <v>49241674</v>
      </c>
      <c r="I21" s="15">
        <f>29564</f>
        <v>29564</v>
      </c>
      <c r="J21" s="15">
        <f>I21/12</f>
        <v>2463.6666666666665</v>
      </c>
      <c r="K21" s="17">
        <f>H21/J21</f>
        <v>19987.149506156136</v>
      </c>
    </row>
    <row r="22" spans="1:11" ht="12.75">
      <c r="A22" s="18">
        <v>2000</v>
      </c>
      <c r="B22" s="19"/>
      <c r="C22" s="9">
        <f>48927137</f>
        <v>48927137</v>
      </c>
      <c r="D22" s="9">
        <f>-E21</f>
        <v>-4950664</v>
      </c>
      <c r="E22" s="8">
        <v>5347848</v>
      </c>
      <c r="F22" s="20">
        <f aca="true" t="shared" si="6" ref="F22:F30">C22+D22+E22</f>
        <v>49324321</v>
      </c>
      <c r="G22" s="8">
        <v>-1733127</v>
      </c>
      <c r="H22" s="9">
        <f aca="true" t="shared" si="7" ref="H22:H30">F22+G22</f>
        <v>47591194</v>
      </c>
      <c r="I22" s="9">
        <f>30074</f>
        <v>30074</v>
      </c>
      <c r="J22" s="9">
        <f>I22/12</f>
        <v>2506.1666666666665</v>
      </c>
      <c r="K22" s="21">
        <f aca="true" t="shared" si="8" ref="K22:K30">H22/J22</f>
        <v>18989.63649664162</v>
      </c>
    </row>
    <row r="23" spans="1:11" ht="12.75">
      <c r="A23" s="18">
        <v>2001</v>
      </c>
      <c r="B23" s="19"/>
      <c r="C23" s="9">
        <f>49909910</f>
        <v>49909910</v>
      </c>
      <c r="D23" s="9">
        <f aca="true" t="shared" si="9" ref="D23:D30">-E22</f>
        <v>-5347848</v>
      </c>
      <c r="E23" s="8">
        <v>4678354</v>
      </c>
      <c r="F23" s="20">
        <f t="shared" si="6"/>
        <v>49240416</v>
      </c>
      <c r="G23" s="8">
        <v>110419</v>
      </c>
      <c r="H23" s="9">
        <f t="shared" si="7"/>
        <v>49350835</v>
      </c>
      <c r="I23" s="9">
        <f>30924</f>
        <v>30924</v>
      </c>
      <c r="J23" s="9">
        <f aca="true" t="shared" si="10" ref="J23:J30">I23/12</f>
        <v>2577</v>
      </c>
      <c r="K23" s="21">
        <f t="shared" si="8"/>
        <v>19150.498641831586</v>
      </c>
    </row>
    <row r="24" spans="1:11" ht="12.75">
      <c r="A24" s="18">
        <v>2002</v>
      </c>
      <c r="B24" s="19"/>
      <c r="C24" s="9">
        <f>50837385</f>
        <v>50837385</v>
      </c>
      <c r="D24" s="9">
        <f t="shared" si="9"/>
        <v>-4678354</v>
      </c>
      <c r="E24" s="8">
        <v>3977368</v>
      </c>
      <c r="F24" s="20">
        <f t="shared" si="6"/>
        <v>50136399</v>
      </c>
      <c r="G24" s="8">
        <v>11803</v>
      </c>
      <c r="H24" s="9">
        <f t="shared" si="7"/>
        <v>50148202</v>
      </c>
      <c r="I24" s="9">
        <f>30361</f>
        <v>30361</v>
      </c>
      <c r="J24" s="9">
        <f t="shared" si="10"/>
        <v>2530.0833333333335</v>
      </c>
      <c r="K24" s="21">
        <f t="shared" si="8"/>
        <v>19820.77085734989</v>
      </c>
    </row>
    <row r="25" spans="1:11" ht="12.75">
      <c r="A25" s="18">
        <v>2003</v>
      </c>
      <c r="B25" s="19"/>
      <c r="C25" s="9">
        <f>45686985</f>
        <v>45686985</v>
      </c>
      <c r="D25" s="9">
        <f t="shared" si="9"/>
        <v>-3977368</v>
      </c>
      <c r="E25" s="8">
        <v>4964140</v>
      </c>
      <c r="F25" s="20">
        <f t="shared" si="6"/>
        <v>46673757</v>
      </c>
      <c r="G25" s="8">
        <v>2653280</v>
      </c>
      <c r="H25" s="9">
        <f t="shared" si="7"/>
        <v>49327037</v>
      </c>
      <c r="I25" s="9">
        <f>28394</f>
        <v>28394</v>
      </c>
      <c r="J25" s="9">
        <f t="shared" si="10"/>
        <v>2366.1666666666665</v>
      </c>
      <c r="K25" s="21">
        <f t="shared" si="8"/>
        <v>20846.81425653307</v>
      </c>
    </row>
    <row r="26" spans="1:11" ht="12.75">
      <c r="A26" s="18">
        <v>2004</v>
      </c>
      <c r="B26" s="19"/>
      <c r="C26" s="9">
        <f>45611091</f>
        <v>45611091</v>
      </c>
      <c r="D26" s="9">
        <f t="shared" si="9"/>
        <v>-4964140</v>
      </c>
      <c r="E26" s="8">
        <v>4139976</v>
      </c>
      <c r="F26" s="20">
        <f t="shared" si="6"/>
        <v>44786927</v>
      </c>
      <c r="G26" s="8">
        <v>2929994</v>
      </c>
      <c r="H26" s="9">
        <f t="shared" si="7"/>
        <v>47716921</v>
      </c>
      <c r="I26" s="9">
        <f>27234</f>
        <v>27234</v>
      </c>
      <c r="J26" s="9">
        <f t="shared" si="10"/>
        <v>2269.5</v>
      </c>
      <c r="K26" s="21">
        <f t="shared" si="8"/>
        <v>21025.301167658075</v>
      </c>
    </row>
    <row r="27" spans="1:11" ht="12.75">
      <c r="A27" s="18">
        <v>2005</v>
      </c>
      <c r="B27" s="19"/>
      <c r="C27" s="9">
        <v>47097974</v>
      </c>
      <c r="D27" s="9">
        <f t="shared" si="9"/>
        <v>-4139976</v>
      </c>
      <c r="E27" s="8">
        <v>4415922</v>
      </c>
      <c r="F27" s="20">
        <f t="shared" si="6"/>
        <v>47373920</v>
      </c>
      <c r="G27" s="8">
        <v>1534197</v>
      </c>
      <c r="H27" s="9">
        <f t="shared" si="7"/>
        <v>48908117</v>
      </c>
      <c r="I27" s="9">
        <f>26403</f>
        <v>26403</v>
      </c>
      <c r="J27" s="9">
        <f t="shared" si="10"/>
        <v>2200.25</v>
      </c>
      <c r="K27" s="21">
        <f t="shared" si="8"/>
        <v>22228.43631405522</v>
      </c>
    </row>
    <row r="28" spans="1:11" ht="12.75">
      <c r="A28" s="18">
        <v>2006</v>
      </c>
      <c r="B28" s="19"/>
      <c r="C28" s="20">
        <v>46110267</v>
      </c>
      <c r="D28" s="9">
        <f t="shared" si="9"/>
        <v>-4415922</v>
      </c>
      <c r="E28" s="10">
        <v>3952313</v>
      </c>
      <c r="F28" s="20">
        <f t="shared" si="6"/>
        <v>45646658</v>
      </c>
      <c r="G28" s="10">
        <v>2820251</v>
      </c>
      <c r="H28" s="9">
        <f t="shared" si="7"/>
        <v>48466909</v>
      </c>
      <c r="I28" s="20">
        <v>26452</v>
      </c>
      <c r="J28" s="9">
        <f t="shared" si="10"/>
        <v>2204.3333333333335</v>
      </c>
      <c r="K28" s="21">
        <f t="shared" si="8"/>
        <v>21987.105247240284</v>
      </c>
    </row>
    <row r="29" spans="1:11" ht="12.75">
      <c r="A29" s="18">
        <v>2007</v>
      </c>
      <c r="B29" s="19"/>
      <c r="C29" s="20">
        <v>47469987</v>
      </c>
      <c r="D29" s="9">
        <f t="shared" si="9"/>
        <v>-3952313</v>
      </c>
      <c r="E29" s="10">
        <v>4534567</v>
      </c>
      <c r="F29" s="20">
        <f t="shared" si="6"/>
        <v>48052241</v>
      </c>
      <c r="G29" s="10">
        <v>796699</v>
      </c>
      <c r="H29" s="9">
        <f t="shared" si="7"/>
        <v>48848940</v>
      </c>
      <c r="I29" s="20">
        <v>26886</v>
      </c>
      <c r="J29" s="9">
        <f t="shared" si="10"/>
        <v>2240.5</v>
      </c>
      <c r="K29" s="21">
        <f t="shared" si="8"/>
        <v>21802.69582682437</v>
      </c>
    </row>
    <row r="30" spans="1:11" ht="12.75">
      <c r="A30" s="22">
        <v>2008</v>
      </c>
      <c r="B30" s="23"/>
      <c r="C30" s="26">
        <v>49234629</v>
      </c>
      <c r="D30" s="25">
        <f t="shared" si="9"/>
        <v>-4534567</v>
      </c>
      <c r="E30" s="28">
        <v>5875001</v>
      </c>
      <c r="F30" s="26">
        <f t="shared" si="6"/>
        <v>50575063</v>
      </c>
      <c r="G30" s="28">
        <v>-2103044</v>
      </c>
      <c r="H30" s="25">
        <f t="shared" si="7"/>
        <v>48472019</v>
      </c>
      <c r="I30" s="26">
        <v>27068</v>
      </c>
      <c r="J30" s="25">
        <f t="shared" si="10"/>
        <v>2255.6666666666665</v>
      </c>
      <c r="K30" s="27">
        <f t="shared" si="8"/>
        <v>21488.999113344173</v>
      </c>
    </row>
    <row r="33" ht="12.75">
      <c r="A33" t="s">
        <v>8</v>
      </c>
    </row>
  </sheetData>
  <mergeCells count="18">
    <mergeCell ref="C19:C20"/>
    <mergeCell ref="D19:D20"/>
    <mergeCell ref="E19:E20"/>
    <mergeCell ref="F19:F20"/>
    <mergeCell ref="I19:I20"/>
    <mergeCell ref="K19:K20"/>
    <mergeCell ref="G5:G6"/>
    <mergeCell ref="H5:H6"/>
    <mergeCell ref="I5:I6"/>
    <mergeCell ref="J5:J6"/>
    <mergeCell ref="J19:J20"/>
    <mergeCell ref="K5:K6"/>
    <mergeCell ref="G19:G20"/>
    <mergeCell ref="H19:H20"/>
    <mergeCell ref="C5:C6"/>
    <mergeCell ref="D5:D6"/>
    <mergeCell ref="E5:E6"/>
    <mergeCell ref="F5:F6"/>
  </mergeCells>
  <printOptions horizontalCentered="1"/>
  <pageMargins left="0.25" right="0.25" top="1" bottom="1" header="0.5" footer="0.5"/>
  <pageSetup fitToHeight="1" fitToWidth="1" horizontalDpi="600" verticalDpi="600" orientation="landscape" scale="94" r:id="rId1"/>
  <headerFooter alignWithMargins="0">
    <oddFooter>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Joe Miller</cp:lastModifiedBy>
  <cp:lastPrinted>2009-05-12T14:17:59Z</cp:lastPrinted>
  <dcterms:created xsi:type="dcterms:W3CDTF">1996-10-14T23:33:28Z</dcterms:created>
  <dcterms:modified xsi:type="dcterms:W3CDTF">2009-05-12T14:18:04Z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2009-08-17T00:00:00Z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