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035" windowHeight="4305" activeTab="1"/>
  </bookViews>
  <sheets>
    <sheet name="UG-100468 Base" sheetId="6" r:id="rId1"/>
    <sheet name="PTD 2012 Calc" sheetId="1" r:id="rId2"/>
    <sheet name="GL Accounts" sheetId="5" r:id="rId3"/>
  </sheets>
  <definedNames>
    <definedName name="_xlnm.Print_Area" localSheetId="2">'GL Accounts'!$A$1:$E$82</definedName>
    <definedName name="_xlnm.Print_Titles" localSheetId="0">'UG-100468 Base'!$1:$3</definedName>
    <definedName name="Revenue_Run_Customers" localSheetId="1">#REF!</definedName>
    <definedName name="Revenue_Run_Customers" localSheetId="0">#REF!</definedName>
    <definedName name="Revenue_Run_Customers">#REF!</definedName>
    <definedName name="Revenue_Run_Therms" localSheetId="1">#REF!</definedName>
    <definedName name="Revenue_Run_Therms" localSheetId="0">#REF!</definedName>
    <definedName name="Revenue_Run_Therms">#REF!</definedName>
    <definedName name="WC_Unb_Calc" localSheetId="1">#REF!</definedName>
    <definedName name="WC_Unb_Calc" localSheetId="0">#REF!</definedName>
    <definedName name="WC_Unb_Calc">#REF!</definedName>
  </definedNames>
  <calcPr calcId="125725" calcMode="manual"/>
</workbook>
</file>

<file path=xl/calcChain.xml><?xml version="1.0" encoding="utf-8"?>
<calcChain xmlns="http://schemas.openxmlformats.org/spreadsheetml/2006/main">
  <c r="P17" i="1"/>
  <c r="P20" s="1"/>
  <c r="P18"/>
  <c r="P19"/>
  <c r="P22"/>
  <c r="P23"/>
  <c r="G17"/>
  <c r="O71"/>
  <c r="N71"/>
  <c r="M71"/>
  <c r="L71"/>
  <c r="K71"/>
  <c r="J71"/>
  <c r="I71"/>
  <c r="H71"/>
  <c r="G71"/>
  <c r="F71"/>
  <c r="E71"/>
  <c r="D71"/>
  <c r="C71"/>
  <c r="O64"/>
  <c r="N64"/>
  <c r="M64"/>
  <c r="L64"/>
  <c r="K64"/>
  <c r="J64"/>
  <c r="I64"/>
  <c r="H64"/>
  <c r="G64"/>
  <c r="F64"/>
  <c r="E64"/>
  <c r="D64"/>
  <c r="P63"/>
  <c r="P62"/>
  <c r="P61"/>
  <c r="P60"/>
  <c r="O46"/>
  <c r="O55" s="1"/>
  <c r="N46"/>
  <c r="N54" s="1"/>
  <c r="M46"/>
  <c r="M55" s="1"/>
  <c r="L46"/>
  <c r="L54" s="1"/>
  <c r="K46"/>
  <c r="K55" s="1"/>
  <c r="J46"/>
  <c r="J54" s="1"/>
  <c r="I46"/>
  <c r="I55" s="1"/>
  <c r="H46"/>
  <c r="H54" s="1"/>
  <c r="G46"/>
  <c r="G55" s="1"/>
  <c r="F46"/>
  <c r="F54" s="1"/>
  <c r="E46"/>
  <c r="E55" s="1"/>
  <c r="D46"/>
  <c r="D54" s="1"/>
  <c r="P45"/>
  <c r="P44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P16"/>
  <c r="P15"/>
  <c r="P14"/>
  <c r="P66" i="6"/>
  <c r="O66"/>
  <c r="N66"/>
  <c r="M66"/>
  <c r="L66"/>
  <c r="K66"/>
  <c r="J66"/>
  <c r="I66"/>
  <c r="H66"/>
  <c r="G66"/>
  <c r="F66"/>
  <c r="E66"/>
  <c r="Q65"/>
  <c r="Q64"/>
  <c r="Q63"/>
  <c r="Q62"/>
  <c r="Q66" s="1"/>
  <c r="O57"/>
  <c r="M57"/>
  <c r="K57"/>
  <c r="I57"/>
  <c r="G57"/>
  <c r="E57"/>
  <c r="Q57" s="1"/>
  <c r="O55"/>
  <c r="M55"/>
  <c r="K55"/>
  <c r="I55"/>
  <c r="G55"/>
  <c r="E55"/>
  <c r="P48"/>
  <c r="P57" s="1"/>
  <c r="O48"/>
  <c r="O56" s="1"/>
  <c r="N48"/>
  <c r="N57" s="1"/>
  <c r="M48"/>
  <c r="M56" s="1"/>
  <c r="L48"/>
  <c r="L57" s="1"/>
  <c r="K48"/>
  <c r="K56" s="1"/>
  <c r="J48"/>
  <c r="J57" s="1"/>
  <c r="I48"/>
  <c r="I56" s="1"/>
  <c r="H48"/>
  <c r="H57" s="1"/>
  <c r="G48"/>
  <c r="G56" s="1"/>
  <c r="F48"/>
  <c r="F57" s="1"/>
  <c r="E48"/>
  <c r="E56" s="1"/>
  <c r="Q47"/>
  <c r="Q46"/>
  <c r="Q42"/>
  <c r="F24"/>
  <c r="F26" s="1"/>
  <c r="Q18"/>
  <c r="P18"/>
  <c r="O18"/>
  <c r="N18"/>
  <c r="M18"/>
  <c r="L18"/>
  <c r="K18"/>
  <c r="J18"/>
  <c r="I18"/>
  <c r="H18"/>
  <c r="G18"/>
  <c r="F18"/>
  <c r="E18"/>
  <c r="D14"/>
  <c r="Q12"/>
  <c r="P12"/>
  <c r="O12"/>
  <c r="N12"/>
  <c r="M12"/>
  <c r="L12"/>
  <c r="K12"/>
  <c r="J12"/>
  <c r="I12"/>
  <c r="H12"/>
  <c r="G12"/>
  <c r="F12"/>
  <c r="E12"/>
  <c r="Q11"/>
  <c r="P11"/>
  <c r="O11"/>
  <c r="N11"/>
  <c r="M11"/>
  <c r="L11"/>
  <c r="K11"/>
  <c r="J11"/>
  <c r="I11"/>
  <c r="H11"/>
  <c r="G11"/>
  <c r="F11"/>
  <c r="E11" s="1"/>
  <c r="Q10"/>
  <c r="P10"/>
  <c r="O10"/>
  <c r="N10"/>
  <c r="M10"/>
  <c r="L10"/>
  <c r="K10"/>
  <c r="J10"/>
  <c r="I10"/>
  <c r="H10"/>
  <c r="G10"/>
  <c r="F10"/>
  <c r="P64" i="1" l="1"/>
  <c r="C73"/>
  <c r="D17" s="1"/>
  <c r="E73"/>
  <c r="G73"/>
  <c r="H17" s="1"/>
  <c r="I73"/>
  <c r="K73"/>
  <c r="L17" s="1"/>
  <c r="M73"/>
  <c r="O73"/>
  <c r="O18" s="1"/>
  <c r="E18"/>
  <c r="F17"/>
  <c r="I18"/>
  <c r="J17"/>
  <c r="M18"/>
  <c r="N17"/>
  <c r="F53"/>
  <c r="J53"/>
  <c r="J56" s="1"/>
  <c r="D19" s="1"/>
  <c r="N53"/>
  <c r="F55"/>
  <c r="F56" s="1"/>
  <c r="L19" s="1"/>
  <c r="J55"/>
  <c r="N55"/>
  <c r="N56" s="1"/>
  <c r="H19" s="1"/>
  <c r="D73"/>
  <c r="F73"/>
  <c r="F18" s="1"/>
  <c r="H73"/>
  <c r="J73"/>
  <c r="J18" s="1"/>
  <c r="L73"/>
  <c r="N73"/>
  <c r="N18" s="1"/>
  <c r="D53"/>
  <c r="H53"/>
  <c r="H56" s="1"/>
  <c r="N19" s="1"/>
  <c r="L53"/>
  <c r="D55"/>
  <c r="H55"/>
  <c r="L55"/>
  <c r="D18"/>
  <c r="E17"/>
  <c r="H18"/>
  <c r="I17"/>
  <c r="L18"/>
  <c r="M17"/>
  <c r="L56"/>
  <c r="F19" s="1"/>
  <c r="E54"/>
  <c r="G54"/>
  <c r="I54"/>
  <c r="K54"/>
  <c r="M54"/>
  <c r="O54"/>
  <c r="P46"/>
  <c r="E53"/>
  <c r="G53"/>
  <c r="I53"/>
  <c r="K53"/>
  <c r="M53"/>
  <c r="O53"/>
  <c r="J14" i="6"/>
  <c r="J19" s="1"/>
  <c r="G58"/>
  <c r="H13" s="1"/>
  <c r="H14" s="1"/>
  <c r="H19" s="1"/>
  <c r="K58"/>
  <c r="L13" s="1"/>
  <c r="L14" s="1"/>
  <c r="L19" s="1"/>
  <c r="O58"/>
  <c r="P13" s="1"/>
  <c r="P14" s="1"/>
  <c r="P19" s="1"/>
  <c r="E58"/>
  <c r="F13" s="1"/>
  <c r="I58"/>
  <c r="J13" s="1"/>
  <c r="M58"/>
  <c r="N13" s="1"/>
  <c r="N14" s="1"/>
  <c r="N19" s="1"/>
  <c r="E10"/>
  <c r="F14"/>
  <c r="F19" s="1"/>
  <c r="F56"/>
  <c r="Q56" s="1"/>
  <c r="H56"/>
  <c r="J56"/>
  <c r="L56"/>
  <c r="N56"/>
  <c r="P56"/>
  <c r="Q48"/>
  <c r="F55"/>
  <c r="H55"/>
  <c r="H58" s="1"/>
  <c r="I13" s="1"/>
  <c r="I14" s="1"/>
  <c r="I19" s="1"/>
  <c r="J55"/>
  <c r="L55"/>
  <c r="L58" s="1"/>
  <c r="M13" s="1"/>
  <c r="M14" s="1"/>
  <c r="M19" s="1"/>
  <c r="N55"/>
  <c r="P55"/>
  <c r="P58" s="1"/>
  <c r="Q13" s="1"/>
  <c r="Q14" s="1"/>
  <c r="Q19" s="1"/>
  <c r="K18" i="1" l="1"/>
  <c r="M56"/>
  <c r="G19" s="1"/>
  <c r="I56"/>
  <c r="O19" s="1"/>
  <c r="E56"/>
  <c r="K19" s="1"/>
  <c r="K20" s="1"/>
  <c r="K22" s="1"/>
  <c r="K17"/>
  <c r="G18"/>
  <c r="O17"/>
  <c r="P55"/>
  <c r="D56"/>
  <c r="J19" s="1"/>
  <c r="J20" s="1"/>
  <c r="J22" s="1"/>
  <c r="P54"/>
  <c r="D20"/>
  <c r="D22" s="1"/>
  <c r="O20"/>
  <c r="O22" s="1"/>
  <c r="G20"/>
  <c r="G22" s="1"/>
  <c r="O56"/>
  <c r="I19" s="1"/>
  <c r="K56"/>
  <c r="E19" s="1"/>
  <c r="E20" s="1"/>
  <c r="E22" s="1"/>
  <c r="E24" s="1"/>
  <c r="E26" s="1"/>
  <c r="E28" s="1"/>
  <c r="G56"/>
  <c r="M19" s="1"/>
  <c r="M20" s="1"/>
  <c r="M22" s="1"/>
  <c r="N20"/>
  <c r="N22" s="1"/>
  <c r="L20"/>
  <c r="L22" s="1"/>
  <c r="H20"/>
  <c r="H22" s="1"/>
  <c r="F20"/>
  <c r="F22" s="1"/>
  <c r="F24" s="1"/>
  <c r="F26" s="1"/>
  <c r="F28" s="1"/>
  <c r="P53"/>
  <c r="P56" s="1"/>
  <c r="N58" i="6"/>
  <c r="O13" s="1"/>
  <c r="O14" s="1"/>
  <c r="O19" s="1"/>
  <c r="J58"/>
  <c r="K13" s="1"/>
  <c r="K14" s="1"/>
  <c r="K19" s="1"/>
  <c r="F58"/>
  <c r="G13" s="1"/>
  <c r="G14" s="1"/>
  <c r="G19" s="1"/>
  <c r="Q55"/>
  <c r="Q58" s="1"/>
  <c r="E13"/>
  <c r="E14" s="1"/>
  <c r="E19" s="1"/>
  <c r="I20" i="1" l="1"/>
  <c r="I22" s="1"/>
  <c r="D24"/>
  <c r="D26" l="1"/>
  <c r="P24"/>
  <c r="P26" l="1"/>
  <c r="D28"/>
  <c r="P28" s="1"/>
</calcChain>
</file>

<file path=xl/sharedStrings.xml><?xml version="1.0" encoding="utf-8"?>
<sst xmlns="http://schemas.openxmlformats.org/spreadsheetml/2006/main" count="276" uniqueCount="140">
  <si>
    <t>AVISTA UTILITIES</t>
  </si>
  <si>
    <t>Washington - Gas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</si>
  <si>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</si>
  <si>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</si>
  <si>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</si>
  <si>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</si>
  <si>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</si>
  <si>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</si>
  <si>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</si>
  <si>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</si>
  <si>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</si>
  <si>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</si>
  <si>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</si>
  <si>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</si>
  <si>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</si>
  <si>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</si>
  <si>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</si>
  <si>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</si>
  <si>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</si>
  <si>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</si>
  <si>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</si>
  <si>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</si>
  <si>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</si>
  <si>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</si>
  <si>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</si>
  <si>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</si>
  <si>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</si>
  <si>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</si>
  <si>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</si>
  <si>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</si>
  <si>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</si>
  <si>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</si>
  <si>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</si>
  <si>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</si>
  <si>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</si>
  <si>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</si>
  <si>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</si>
  <si>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</si>
  <si>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</si>
  <si>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</si>
  <si>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</si>
  <si>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</si>
  <si>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</si>
  <si>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</si>
  <si>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</si>
  <si>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</si>
  <si>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</si>
  <si>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</si>
  <si>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</si>
  <si>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</si>
  <si>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</si>
  <si>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</si>
  <si>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</si>
  <si>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</si>
  <si>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</si>
  <si>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</si>
  <si>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</si>
  <si>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</si>
  <si>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</si>
  <si>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</si>
  <si>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</si>
  <si>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</si>
  <si>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</si>
  <si>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</si>
  <si>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</si>
  <si>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</si>
  <si>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</si>
  <si>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</si>
  <si>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</si>
  <si>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</si>
  <si>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</si>
  <si>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</si>
  <si>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</si>
  <si>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</si>
  <si>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</si>
  <si>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</si>
  <si>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</si>
  <si>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</si>
  <si>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</si>
  <si>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</si>
  <si>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</si>
  <si>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</si>
  <si>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</si>
  <si>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</si>
  <si>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</si>
  <si>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</si>
  <si>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</si>
  <si>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</si>
  <si>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</si>
  <si>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</si>
  <si>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</si>
  <si>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</si>
  <si>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</si>
  <si>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</si>
  <si>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</si>
  <si>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Approved Decoupling Mechanism per Order No. 10 Docket No. UG-090135</t>
  </si>
  <si>
    <t>12 Months Ended December 2009 Monthly Data</t>
  </si>
  <si>
    <t>Normal Degree Days (30 Year Average 1980 - 2009)</t>
  </si>
  <si>
    <t>Degree Day Adjustment (1,7)</t>
  </si>
  <si>
    <t>Use/DD/Cust(7)</t>
  </si>
  <si>
    <t>(8)</t>
  </si>
  <si>
    <t>Unbilled Sch 101 per Books</t>
  </si>
  <si>
    <t>Rev Run Customers (Meters Billed)</t>
  </si>
  <si>
    <t>Average Unbilled per Customer</t>
  </si>
  <si>
    <t>Test Year Customer Current Unbilled</t>
  </si>
  <si>
    <t>12 Months Ended December 2009 - Docket No. UG-100468</t>
  </si>
  <si>
    <t xml:space="preserve">12 MONTHS ENDED DECEMBER 2009 TEST YEAR BASE </t>
  </si>
  <si>
    <t>Settlement Docket No. UG-100468</t>
  </si>
  <si>
    <t>Per PDE(1)</t>
  </si>
  <si>
    <t>(1) From Ehrbar workpapers in Docket No. UG-100468  PDE-G -1, PDE-G-16, and PDE-G-17</t>
  </si>
  <si>
    <t xml:space="preserve">(2) From Monthly Data below </t>
  </si>
  <si>
    <t>(3) From Docket No. UG-100468 Settlement Stipulation Appendix 4, page 5</t>
  </si>
  <si>
    <t>(4) From Docket No. UG-100468 Andrews Exhibit EMA-3, page 4, line 7</t>
  </si>
  <si>
    <t>(5) From Schedule 156 purchased gas cost per therm rate (15th revision sheet effective 11/1/2009)</t>
  </si>
  <si>
    <t>UG-100468 Weather Normalization and Unbilled Calculation</t>
  </si>
  <si>
    <t>Total 101 (6)</t>
  </si>
  <si>
    <t>WA101 (9)</t>
  </si>
  <si>
    <t>(6) From Knox workpapers in Docket No. UG-100468, TLK-R-120</t>
  </si>
  <si>
    <t>(7) From Knox workpapers in Docket No. UG-100468, TLK-R-53</t>
  </si>
  <si>
    <t>(8) From Knox workpapers in Docket No. UG-100468, TLK-R-23</t>
  </si>
  <si>
    <t>(9) From Knox workpapers in Docket No. UG-100468, TLK-R-6 with monthly columns expanded</t>
  </si>
  <si>
    <t>July 2011 through June 2012 compared to 12 ME December 2009 Test Year - UG-100468 rates</t>
  </si>
  <si>
    <t>Period July 2011 - June 2012</t>
  </si>
  <si>
    <t xml:space="preserve"> </t>
  </si>
  <si>
    <t>12 Months Ended June 2012 Actual</t>
  </si>
  <si>
    <t>2009 Test Year Factors,  2011 -2012 Actual Weather and Unbilled</t>
  </si>
  <si>
    <t>12 Months Ended December 2009 Test Year Monthly Data</t>
  </si>
  <si>
    <t>Test Year Revenue Run Customers (Meters Billed)</t>
  </si>
  <si>
    <t>Current Monthly Unbilled Calculation</t>
  </si>
  <si>
    <t>GL Account Balance  Accounting Period : '201107, 201108, 201109'</t>
  </si>
  <si>
    <t>201107</t>
  </si>
  <si>
    <t>201108</t>
  </si>
  <si>
    <t>201109</t>
  </si>
  <si>
    <t>Sum: -230,923.00</t>
  </si>
  <si>
    <t>Sum: -31,033.71</t>
  </si>
  <si>
    <t>Sum: 205,773.00</t>
  </si>
  <si>
    <t>Sum: 19,664.30</t>
  </si>
  <si>
    <t>Sum: -43,957.00</t>
  </si>
  <si>
    <t>Sum: 69,107.00</t>
  </si>
  <si>
    <t>Sum: 31,969.87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</si>
</sst>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#,###,###,##0.00"/>
    <numFmt numFmtId="171" formatCode="###,###,##0.00"/>
    <numFmt numFmtId="172" formatCode="_(* #,##0.00000_);_(* \(#,##0.00000\);_(* &quot;-&quot;??_);_(@_)"/>
    <numFmt numFmtId="173" formatCode="&quot;$&quot;#,##0.000000_);\(&quot;$&quot;#,##0.000000\)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20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0"/>
      <color rgb="FF00206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5" fillId="0" borderId="0" xfId="1" applyNumberFormat="1" applyFont="1" applyFill="1"/>
    <xf numFmtId="164" fontId="5" fillId="0" borderId="0" xfId="1" applyNumberFormat="1" applyFont="1" applyFill="1" applyBorder="1"/>
    <xf numFmtId="164" fontId="3" fillId="0" borderId="0" xfId="0" applyNumberFormat="1" applyFont="1"/>
    <xf numFmtId="0" fontId="6" fillId="0" borderId="0" xfId="0" applyFont="1"/>
    <xf numFmtId="164" fontId="0" fillId="0" borderId="0" xfId="0" applyNumberFormat="1" applyBorder="1"/>
    <xf numFmtId="164" fontId="0" fillId="0" borderId="1" xfId="0" applyNumberFormat="1" applyBorder="1"/>
    <xf numFmtId="165" fontId="7" fillId="0" borderId="0" xfId="0" applyNumberFormat="1" applyFont="1" applyBorder="1"/>
    <xf numFmtId="5" fontId="2" fillId="0" borderId="0" xfId="2" applyNumberFormat="1" applyFont="1"/>
    <xf numFmtId="5" fontId="2" fillId="0" borderId="0" xfId="2" applyNumberFormat="1" applyFont="1" applyFill="1"/>
    <xf numFmtId="5" fontId="2" fillId="0" borderId="0" xfId="2" applyNumberFormat="1" applyFont="1" applyBorder="1"/>
    <xf numFmtId="5" fontId="2" fillId="0" borderId="0" xfId="0" applyNumberFormat="1" applyFont="1"/>
    <xf numFmtId="164" fontId="2" fillId="0" borderId="0" xfId="1" applyNumberFormat="1" applyFont="1" applyBorder="1"/>
    <xf numFmtId="164" fontId="5" fillId="0" borderId="0" xfId="1" applyNumberFormat="1" applyFont="1"/>
    <xf numFmtId="164" fontId="0" fillId="0" borderId="0" xfId="0" applyNumberFormat="1"/>
    <xf numFmtId="0" fontId="8" fillId="0" borderId="0" xfId="0" applyFont="1"/>
    <xf numFmtId="164" fontId="1" fillId="0" borderId="0" xfId="1" applyNumberFormat="1" applyFont="1"/>
    <xf numFmtId="164" fontId="1" fillId="0" borderId="0" xfId="1" applyNumberFormat="1" applyFont="1" applyBorder="1"/>
    <xf numFmtId="167" fontId="12" fillId="0" borderId="0" xfId="0" applyNumberFormat="1" applyFont="1" applyFill="1"/>
    <xf numFmtId="10" fontId="12" fillId="0" borderId="0" xfId="3" applyNumberFormat="1" applyFont="1" applyFill="1"/>
    <xf numFmtId="0" fontId="0" fillId="0" borderId="0" xfId="0" applyFill="1"/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center"/>
    </xf>
    <xf numFmtId="170" fontId="13" fillId="0" borderId="2" xfId="0" applyNumberFormat="1" applyFont="1" applyFill="1" applyBorder="1" applyAlignment="1">
      <alignment horizontal="right" vertical="center"/>
    </xf>
    <xf numFmtId="171" fontId="13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top"/>
    </xf>
    <xf numFmtId="170" fontId="15" fillId="0" borderId="2" xfId="0" applyNumberFormat="1" applyFont="1" applyFill="1" applyBorder="1" applyAlignment="1">
      <alignment horizontal="left" vertical="top"/>
    </xf>
    <xf numFmtId="171" fontId="15" fillId="0" borderId="2" xfId="0" applyNumberFormat="1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 vertical="top"/>
    </xf>
    <xf numFmtId="170" fontId="15" fillId="0" borderId="0" xfId="0" applyNumberFormat="1" applyFont="1" applyFill="1" applyBorder="1" applyAlignment="1">
      <alignment horizontal="left" vertical="top"/>
    </xf>
    <xf numFmtId="171" fontId="15" fillId="0" borderId="0" xfId="0" applyNumberFormat="1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164" fontId="1" fillId="0" borderId="0" xfId="1" applyNumberFormat="1" applyFont="1" applyFill="1"/>
    <xf numFmtId="164" fontId="1" fillId="0" borderId="0" xfId="1" applyNumberFormat="1" applyFont="1" applyFill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9" fontId="1" fillId="0" borderId="0" xfId="3" applyFont="1" applyBorder="1"/>
    <xf numFmtId="0" fontId="2" fillId="0" borderId="0" xfId="4" applyFont="1"/>
    <xf numFmtId="0" fontId="1" fillId="0" borderId="0" xfId="4"/>
    <xf numFmtId="0" fontId="4" fillId="0" borderId="0" xfId="4" applyFont="1"/>
    <xf numFmtId="17" fontId="7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0" fontId="8" fillId="0" borderId="0" xfId="4" applyFont="1"/>
    <xf numFmtId="164" fontId="1" fillId="0" borderId="0" xfId="16" applyNumberFormat="1" applyFont="1"/>
    <xf numFmtId="164" fontId="1" fillId="0" borderId="1" xfId="16" applyNumberFormat="1" applyFont="1" applyBorder="1"/>
    <xf numFmtId="0" fontId="7" fillId="0" borderId="0" xfId="4" quotePrefix="1" applyFont="1" applyAlignment="1">
      <alignment horizontal="right"/>
    </xf>
    <xf numFmtId="0" fontId="7" fillId="0" borderId="0" xfId="4" applyFont="1" applyAlignment="1">
      <alignment horizontal="center"/>
    </xf>
    <xf numFmtId="166" fontId="1" fillId="0" borderId="0" xfId="4" applyNumberFormat="1"/>
    <xf numFmtId="0" fontId="7" fillId="0" borderId="0" xfId="4" applyFont="1"/>
    <xf numFmtId="164" fontId="1" fillId="0" borderId="0" xfId="17" applyNumberFormat="1" applyFont="1"/>
    <xf numFmtId="164" fontId="1" fillId="0" borderId="1" xfId="17" applyNumberFormat="1" applyFont="1" applyBorder="1"/>
    <xf numFmtId="164" fontId="1" fillId="0" borderId="0" xfId="17" applyNumberFormat="1" applyFont="1" applyBorder="1"/>
    <xf numFmtId="17" fontId="7" fillId="0" borderId="0" xfId="4" applyNumberFormat="1" applyFont="1"/>
    <xf numFmtId="17" fontId="7" fillId="0" borderId="0" xfId="4" applyNumberFormat="1" applyFont="1" applyAlignment="1">
      <alignment horizontal="center"/>
    </xf>
    <xf numFmtId="0" fontId="1" fillId="0" borderId="0" xfId="4" quotePrefix="1" applyAlignment="1">
      <alignment horizontal="center"/>
    </xf>
    <xf numFmtId="164" fontId="1" fillId="0" borderId="0" xfId="17" quotePrefix="1" applyNumberFormat="1" applyFont="1"/>
    <xf numFmtId="164" fontId="1" fillId="0" borderId="1" xfId="4" applyNumberFormat="1" applyBorder="1"/>
    <xf numFmtId="0" fontId="1" fillId="0" borderId="0" xfId="4" applyAlignment="1">
      <alignment horizontal="left"/>
    </xf>
    <xf numFmtId="0" fontId="1" fillId="0" borderId="0" xfId="4" applyBorder="1"/>
    <xf numFmtId="167" fontId="1" fillId="0" borderId="0" xfId="4" applyNumberFormat="1" applyFont="1" applyBorder="1"/>
    <xf numFmtId="0" fontId="1" fillId="0" borderId="0" xfId="4" applyFont="1" applyBorder="1"/>
    <xf numFmtId="3" fontId="1" fillId="0" borderId="0" xfId="4" applyNumberFormat="1" applyBorder="1"/>
    <xf numFmtId="164" fontId="1" fillId="0" borderId="0" xfId="18" applyNumberFormat="1" applyFont="1" applyBorder="1"/>
    <xf numFmtId="43" fontId="1" fillId="0" borderId="0" xfId="1" applyFont="1"/>
    <xf numFmtId="0" fontId="4" fillId="0" borderId="0" xfId="4" applyFont="1" applyAlignment="1">
      <alignment horizontal="center"/>
    </xf>
    <xf numFmtId="164" fontId="1" fillId="0" borderId="0" xfId="17" applyNumberFormat="1" applyFont="1" applyFill="1"/>
    <xf numFmtId="164" fontId="17" fillId="0" borderId="0" xfId="16" applyNumberFormat="1" applyFont="1" applyBorder="1"/>
    <xf numFmtId="164" fontId="11" fillId="0" borderId="0" xfId="17" applyNumberFormat="1" applyFont="1" applyFill="1"/>
    <xf numFmtId="164" fontId="1" fillId="0" borderId="0" xfId="4" applyNumberFormat="1" applyBorder="1"/>
    <xf numFmtId="164" fontId="1" fillId="0" borderId="0" xfId="4" applyNumberFormat="1"/>
    <xf numFmtId="0" fontId="16" fillId="0" borderId="0" xfId="19"/>
    <xf numFmtId="0" fontId="1" fillId="0" borderId="0" xfId="4" applyFont="1"/>
    <xf numFmtId="168" fontId="1" fillId="0" borderId="0" xfId="20" applyNumberFormat="1" applyFont="1" applyFill="1" applyBorder="1"/>
    <xf numFmtId="172" fontId="1" fillId="0" borderId="0" xfId="16" applyNumberFormat="1" applyFont="1"/>
    <xf numFmtId="0" fontId="1" fillId="0" borderId="0" xfId="4" applyFont="1" applyFill="1"/>
    <xf numFmtId="168" fontId="1" fillId="0" borderId="1" xfId="20" applyNumberFormat="1" applyFont="1" applyFill="1" applyBorder="1"/>
    <xf numFmtId="168" fontId="1" fillId="0" borderId="0" xfId="4" applyNumberFormat="1"/>
    <xf numFmtId="172" fontId="1" fillId="0" borderId="0" xfId="4" applyNumberFormat="1"/>
    <xf numFmtId="168" fontId="2" fillId="0" borderId="1" xfId="4" applyNumberFormat="1" applyFont="1" applyFill="1" applyBorder="1"/>
    <xf numFmtId="173" fontId="1" fillId="0" borderId="0" xfId="4" applyNumberFormat="1"/>
    <xf numFmtId="169" fontId="1" fillId="0" borderId="0" xfId="18" applyNumberFormat="1" applyFont="1"/>
    <xf numFmtId="0" fontId="1" fillId="0" borderId="0" xfId="4" applyFill="1"/>
    <xf numFmtId="10" fontId="1" fillId="0" borderId="0" xfId="18" applyNumberFormat="1" applyFont="1" applyBorder="1"/>
    <xf numFmtId="0" fontId="1" fillId="0" borderId="0" xfId="4" applyBorder="1" applyAlignment="1">
      <alignment horizontal="center"/>
    </xf>
    <xf numFmtId="0" fontId="7" fillId="0" borderId="0" xfId="4" applyFont="1" applyBorder="1" applyAlignment="1">
      <alignment horizontal="right"/>
    </xf>
    <xf numFmtId="166" fontId="1" fillId="0" borderId="0" xfId="4" applyNumberFormat="1" applyBorder="1"/>
    <xf numFmtId="0" fontId="7" fillId="0" borderId="0" xfId="4" applyFont="1" applyBorder="1"/>
    <xf numFmtId="0" fontId="4" fillId="0" borderId="0" xfId="4" applyFont="1" applyBorder="1"/>
    <xf numFmtId="0" fontId="7" fillId="0" borderId="0" xfId="4" quotePrefix="1" applyFont="1" applyBorder="1" applyAlignment="1">
      <alignment horizontal="right"/>
    </xf>
    <xf numFmtId="164" fontId="0" fillId="0" borderId="0" xfId="17" applyNumberFormat="1" applyFont="1" applyBorder="1"/>
    <xf numFmtId="0" fontId="1" fillId="0" borderId="0" xfId="0" applyFont="1" applyAlignment="1">
      <alignment vertical="top"/>
    </xf>
    <xf numFmtId="0" fontId="1" fillId="2" borderId="0" xfId="0" applyFont="1" applyFill="1"/>
    <xf numFmtId="164" fontId="18" fillId="0" borderId="0" xfId="18" applyNumberFormat="1" applyFont="1" applyBorder="1"/>
    <xf numFmtId="164" fontId="18" fillId="0" borderId="0" xfId="18" applyNumberFormat="1" applyFont="1" applyFill="1" applyBorder="1"/>
    <xf numFmtId="164" fontId="2" fillId="0" borderId="0" xfId="1" applyNumberFormat="1" applyFont="1" applyAlignment="1">
      <alignment horizontal="right"/>
    </xf>
    <xf numFmtId="5" fontId="19" fillId="0" borderId="0" xfId="2" applyNumberFormat="1" applyFont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164" fontId="18" fillId="0" borderId="0" xfId="16" applyNumberFormat="1" applyFont="1" applyFill="1"/>
    <xf numFmtId="170" fontId="0" fillId="0" borderId="0" xfId="0" applyNumberFormat="1"/>
    <xf numFmtId="0" fontId="9" fillId="0" borderId="0" xfId="4" applyFont="1" applyAlignment="1">
      <alignment horizontal="center"/>
    </xf>
    <xf numFmtId="0" fontId="10" fillId="0" borderId="0" xfId="4" applyFont="1" applyAlignment="1">
      <alignment horizontal="center" vertical="top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21">
    <cellStyle name="Comma" xfId="1" builtinId="3"/>
    <cellStyle name="Comma 2" xfId="17"/>
    <cellStyle name="Comma 3" xfId="16"/>
    <cellStyle name="Currency" xfId="2" builtinId="4"/>
    <cellStyle name="Currency 2" xfId="20"/>
    <cellStyle name="Normal" xfId="0" builtinId="0"/>
    <cellStyle name="Normal 10" xfId="6"/>
    <cellStyle name="Normal 11" xfId="7"/>
    <cellStyle name="Normal 12" xfId="8"/>
    <cellStyle name="Normal 2" xfId="4"/>
    <cellStyle name="Normal 2 2" xfId="5"/>
    <cellStyle name="Normal 3" xfId="9"/>
    <cellStyle name="Normal 3 2" xfId="1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ercent" xfId="3" builtinId="5"/>
    <cellStyle name="Percent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5"/>
  </sheetPr>
  <dimension ref="A1:Q86"/>
  <sheetViews>
    <sheetView topLeftCell="A55" zoomScaleNormal="100" workbookViewId="0">
      <selection activeCell="J84" sqref="J84"/>
    </sheetView>
  </sheetViews>
  <sheetFormatPr defaultRowHeight="12.75"/>
  <cols>
    <col min="1" max="1" width="2.85546875" style="50" customWidth="1"/>
    <col min="2" max="2" width="19.5703125" style="50" customWidth="1"/>
    <col min="3" max="3" width="6.42578125" style="50" customWidth="1"/>
    <col min="4" max="4" width="15.28515625" style="50" customWidth="1"/>
    <col min="5" max="5" width="12.85546875" style="50" customWidth="1"/>
    <col min="6" max="6" width="13.140625" style="50" customWidth="1"/>
    <col min="7" max="7" width="12.5703125" style="50" customWidth="1"/>
    <col min="8" max="8" width="12.7109375" style="50" customWidth="1"/>
    <col min="9" max="9" width="12.140625" style="50" customWidth="1"/>
    <col min="10" max="10" width="12.7109375" style="50" customWidth="1"/>
    <col min="11" max="11" width="11.5703125" style="50" customWidth="1"/>
    <col min="12" max="13" width="11.42578125" style="50" customWidth="1"/>
    <col min="14" max="14" width="11.28515625" style="50" customWidth="1"/>
    <col min="15" max="15" width="11.42578125" style="50" customWidth="1"/>
    <col min="16" max="16" width="11.85546875" style="50" customWidth="1"/>
    <col min="17" max="17" width="12.7109375" style="50" customWidth="1"/>
    <col min="18" max="18" width="14" style="50" bestFit="1" customWidth="1"/>
    <col min="19" max="19" width="12.85546875" style="50" bestFit="1" customWidth="1"/>
    <col min="20" max="20" width="14" style="50" bestFit="1" customWidth="1"/>
    <col min="21" max="16384" width="9.140625" style="50"/>
  </cols>
  <sheetData>
    <row r="1" spans="1:17">
      <c r="A1" s="49" t="s">
        <v>53</v>
      </c>
    </row>
    <row r="2" spans="1:17">
      <c r="A2" s="49" t="s">
        <v>54</v>
      </c>
    </row>
    <row r="3" spans="1:17">
      <c r="A3" s="49" t="s">
        <v>105</v>
      </c>
    </row>
    <row r="4" spans="1:17" ht="25.5">
      <c r="A4" s="116" t="s">
        <v>106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20.25">
      <c r="A5" s="117" t="s">
        <v>107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>
      <c r="A6" s="49"/>
    </row>
    <row r="8" spans="1:17">
      <c r="A8" s="51" t="s">
        <v>17</v>
      </c>
      <c r="D8" s="58" t="s">
        <v>108</v>
      </c>
      <c r="E8" s="51" t="s">
        <v>55</v>
      </c>
      <c r="F8" s="76" t="s">
        <v>10</v>
      </c>
      <c r="G8" s="76" t="s">
        <v>11</v>
      </c>
      <c r="H8" s="76" t="s">
        <v>12</v>
      </c>
      <c r="I8" s="76" t="s">
        <v>13</v>
      </c>
      <c r="J8" s="76" t="s">
        <v>14</v>
      </c>
      <c r="K8" s="76" t="s">
        <v>15</v>
      </c>
      <c r="L8" s="76" t="s">
        <v>4</v>
      </c>
      <c r="M8" s="76" t="s">
        <v>5</v>
      </c>
      <c r="N8" s="76" t="s">
        <v>6</v>
      </c>
      <c r="O8" s="76" t="s">
        <v>7</v>
      </c>
      <c r="P8" s="76" t="s">
        <v>8</v>
      </c>
      <c r="Q8" s="76" t="s">
        <v>9</v>
      </c>
    </row>
    <row r="9" spans="1:17">
      <c r="A9" s="51" t="s">
        <v>56</v>
      </c>
    </row>
    <row r="10" spans="1:17" ht="15">
      <c r="A10" s="50" t="s">
        <v>57</v>
      </c>
      <c r="D10" s="77">
        <v>124216208</v>
      </c>
      <c r="E10" s="61">
        <f>SUM(F10:Q10)</f>
        <v>124216208</v>
      </c>
      <c r="F10" s="78">
        <f>E42</f>
        <v>24885757</v>
      </c>
      <c r="G10" s="78">
        <f t="shared" ref="G10:Q10" si="0">F42</f>
        <v>21106338</v>
      </c>
      <c r="H10" s="78">
        <f t="shared" si="0"/>
        <v>17754612</v>
      </c>
      <c r="I10" s="78">
        <f t="shared" si="0"/>
        <v>12666299</v>
      </c>
      <c r="J10" s="78">
        <f t="shared" si="0"/>
        <v>7615545</v>
      </c>
      <c r="K10" s="78">
        <f t="shared" si="0"/>
        <v>3714717</v>
      </c>
      <c r="L10" s="78">
        <f t="shared" si="0"/>
        <v>2373945</v>
      </c>
      <c r="M10" s="78">
        <f t="shared" si="0"/>
        <v>2111270</v>
      </c>
      <c r="N10" s="78">
        <f t="shared" si="0"/>
        <v>2274191</v>
      </c>
      <c r="O10" s="78">
        <f t="shared" si="0"/>
        <v>4129665</v>
      </c>
      <c r="P10" s="78">
        <f t="shared" si="0"/>
        <v>9700573</v>
      </c>
      <c r="Q10" s="78">
        <f t="shared" si="0"/>
        <v>15883296</v>
      </c>
    </row>
    <row r="11" spans="1:17">
      <c r="A11" s="50" t="s">
        <v>58</v>
      </c>
      <c r="D11" s="77">
        <v>-15919236</v>
      </c>
      <c r="E11" s="61">
        <f>SUM(F11:Q11)</f>
        <v>-80466703</v>
      </c>
      <c r="F11" s="61">
        <f>-E71</f>
        <v>-15919236</v>
      </c>
      <c r="G11" s="61">
        <f t="shared" ref="G11:Q11" si="1">-F71</f>
        <v>-13556027</v>
      </c>
      <c r="H11" s="61">
        <f t="shared" si="1"/>
        <v>-9801943</v>
      </c>
      <c r="I11" s="61">
        <f t="shared" si="1"/>
        <v>-9117730</v>
      </c>
      <c r="J11" s="61">
        <f t="shared" si="1"/>
        <v>-5222312</v>
      </c>
      <c r="K11" s="61">
        <f t="shared" si="1"/>
        <v>-2486077</v>
      </c>
      <c r="L11" s="61">
        <f t="shared" si="1"/>
        <v>-1639848</v>
      </c>
      <c r="M11" s="61">
        <f t="shared" si="1"/>
        <v>-1405084</v>
      </c>
      <c r="N11" s="61">
        <f t="shared" si="1"/>
        <v>-1544210</v>
      </c>
      <c r="O11" s="61">
        <f t="shared" si="1"/>
        <v>-1964249</v>
      </c>
      <c r="P11" s="61">
        <f t="shared" si="1"/>
        <v>-7223636</v>
      </c>
      <c r="Q11" s="61">
        <f t="shared" si="1"/>
        <v>-10586351</v>
      </c>
    </row>
    <row r="12" spans="1:17">
      <c r="A12" s="50" t="s">
        <v>59</v>
      </c>
      <c r="D12" s="77">
        <v>17648827</v>
      </c>
      <c r="E12" s="61">
        <f>SUM(F12:Q12)</f>
        <v>82196294</v>
      </c>
      <c r="F12" s="61">
        <f>F71</f>
        <v>13556027</v>
      </c>
      <c r="G12" s="61">
        <f t="shared" ref="G12:Q12" si="2">G71</f>
        <v>9801943</v>
      </c>
      <c r="H12" s="61">
        <f t="shared" si="2"/>
        <v>9117730</v>
      </c>
      <c r="I12" s="61">
        <f t="shared" si="2"/>
        <v>5222312</v>
      </c>
      <c r="J12" s="61">
        <f t="shared" si="2"/>
        <v>2486077</v>
      </c>
      <c r="K12" s="61">
        <f t="shared" si="2"/>
        <v>1639848</v>
      </c>
      <c r="L12" s="61">
        <f t="shared" si="2"/>
        <v>1405084</v>
      </c>
      <c r="M12" s="61">
        <f t="shared" si="2"/>
        <v>1544210</v>
      </c>
      <c r="N12" s="61">
        <f t="shared" si="2"/>
        <v>1964249</v>
      </c>
      <c r="O12" s="61">
        <f t="shared" si="2"/>
        <v>7223636</v>
      </c>
      <c r="P12" s="61">
        <f t="shared" si="2"/>
        <v>10586351</v>
      </c>
      <c r="Q12" s="61">
        <f t="shared" si="2"/>
        <v>17648827</v>
      </c>
    </row>
    <row r="13" spans="1:17" ht="15">
      <c r="A13" s="50" t="s">
        <v>60</v>
      </c>
      <c r="D13" s="79">
        <v>-6829575</v>
      </c>
      <c r="E13" s="61">
        <f>SUM(F13:Q13)</f>
        <v>-6829575</v>
      </c>
      <c r="F13" s="61">
        <f>E58</f>
        <v>-1357367</v>
      </c>
      <c r="G13" s="61">
        <f t="shared" ref="G13:Q13" si="3">F58</f>
        <v>-710932</v>
      </c>
      <c r="H13" s="61">
        <f t="shared" si="3"/>
        <v>-2583342</v>
      </c>
      <c r="I13" s="61">
        <f t="shared" si="3"/>
        <v>-595333</v>
      </c>
      <c r="J13" s="61">
        <f t="shared" si="3"/>
        <v>270319</v>
      </c>
      <c r="K13" s="61">
        <f t="shared" si="3"/>
        <v>674950</v>
      </c>
      <c r="L13" s="61">
        <f t="shared" si="3"/>
        <v>0</v>
      </c>
      <c r="M13" s="61">
        <f t="shared" si="3"/>
        <v>0</v>
      </c>
      <c r="N13" s="61">
        <f t="shared" si="3"/>
        <v>0</v>
      </c>
      <c r="O13" s="61">
        <f t="shared" si="3"/>
        <v>-1734191</v>
      </c>
      <c r="P13" s="61">
        <f t="shared" si="3"/>
        <v>747742</v>
      </c>
      <c r="Q13" s="61">
        <f t="shared" si="3"/>
        <v>-1541421</v>
      </c>
    </row>
    <row r="14" spans="1:17">
      <c r="A14" s="50" t="s">
        <v>61</v>
      </c>
      <c r="D14" s="77">
        <f t="shared" ref="D14:Q14" si="4">SUM(D10:D13)</f>
        <v>119116224</v>
      </c>
      <c r="E14" s="68">
        <f t="shared" si="4"/>
        <v>119116224</v>
      </c>
      <c r="F14" s="68">
        <f t="shared" si="4"/>
        <v>21165181</v>
      </c>
      <c r="G14" s="68">
        <f t="shared" si="4"/>
        <v>16641322</v>
      </c>
      <c r="H14" s="68">
        <f t="shared" si="4"/>
        <v>14487057</v>
      </c>
      <c r="I14" s="68">
        <f t="shared" si="4"/>
        <v>8175548</v>
      </c>
      <c r="J14" s="68">
        <f t="shared" si="4"/>
        <v>5149629</v>
      </c>
      <c r="K14" s="68">
        <f t="shared" si="4"/>
        <v>3543438</v>
      </c>
      <c r="L14" s="68">
        <f t="shared" si="4"/>
        <v>2139181</v>
      </c>
      <c r="M14" s="68">
        <f t="shared" si="4"/>
        <v>2250396</v>
      </c>
      <c r="N14" s="68">
        <f t="shared" si="4"/>
        <v>2694230</v>
      </c>
      <c r="O14" s="68">
        <f t="shared" si="4"/>
        <v>7654861</v>
      </c>
      <c r="P14" s="68">
        <f t="shared" si="4"/>
        <v>13811030</v>
      </c>
      <c r="Q14" s="68">
        <f t="shared" si="4"/>
        <v>21404351</v>
      </c>
    </row>
    <row r="15" spans="1:17">
      <c r="D15" s="61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>
      <c r="D16" s="61"/>
      <c r="E16" s="81"/>
    </row>
    <row r="17" spans="1:17">
      <c r="A17" s="51" t="s">
        <v>62</v>
      </c>
      <c r="D17" s="61"/>
    </row>
    <row r="18" spans="1:17">
      <c r="A18" s="50" t="s">
        <v>63</v>
      </c>
      <c r="D18" s="61">
        <v>1722614</v>
      </c>
      <c r="E18" s="61">
        <f>SUM(F18:Q18)</f>
        <v>1722614</v>
      </c>
      <c r="F18" s="80">
        <f>E66</f>
        <v>143747</v>
      </c>
      <c r="G18" s="80">
        <f t="shared" ref="G18:Q18" si="5">F66</f>
        <v>143734</v>
      </c>
      <c r="H18" s="80">
        <f t="shared" si="5"/>
        <v>143649</v>
      </c>
      <c r="I18" s="80">
        <f t="shared" si="5"/>
        <v>143462</v>
      </c>
      <c r="J18" s="80">
        <f t="shared" si="5"/>
        <v>143299</v>
      </c>
      <c r="K18" s="80">
        <f t="shared" si="5"/>
        <v>143101</v>
      </c>
      <c r="L18" s="80">
        <f t="shared" si="5"/>
        <v>143012</v>
      </c>
      <c r="M18" s="80">
        <f t="shared" si="5"/>
        <v>143096</v>
      </c>
      <c r="N18" s="80">
        <f t="shared" si="5"/>
        <v>143401</v>
      </c>
      <c r="O18" s="80">
        <f t="shared" si="5"/>
        <v>143630</v>
      </c>
      <c r="P18" s="80">
        <f t="shared" si="5"/>
        <v>144120</v>
      </c>
      <c r="Q18" s="80">
        <f t="shared" si="5"/>
        <v>144363</v>
      </c>
    </row>
    <row r="19" spans="1:17">
      <c r="A19" s="50" t="s">
        <v>64</v>
      </c>
      <c r="D19" s="61"/>
      <c r="E19" s="80">
        <f>E14/E18</f>
        <v>69.148528921743349</v>
      </c>
      <c r="F19" s="80">
        <f>F14/F18</f>
        <v>147.23911455543421</v>
      </c>
      <c r="G19" s="80">
        <f t="shared" ref="G19:Q19" si="6">G14/G18</f>
        <v>115.77860492298274</v>
      </c>
      <c r="H19" s="80">
        <f t="shared" si="6"/>
        <v>100.85038531420336</v>
      </c>
      <c r="I19" s="80">
        <f t="shared" si="6"/>
        <v>56.987550710292624</v>
      </c>
      <c r="J19" s="80">
        <f t="shared" si="6"/>
        <v>35.936252172031907</v>
      </c>
      <c r="K19" s="80">
        <f t="shared" si="6"/>
        <v>24.76179761147721</v>
      </c>
      <c r="L19" s="80">
        <f t="shared" si="6"/>
        <v>14.958052471121304</v>
      </c>
      <c r="M19" s="80">
        <f t="shared" si="6"/>
        <v>15.7264773299044</v>
      </c>
      <c r="N19" s="80">
        <f t="shared" si="6"/>
        <v>18.78808376510624</v>
      </c>
      <c r="O19" s="80">
        <f t="shared" si="6"/>
        <v>53.295697277727491</v>
      </c>
      <c r="P19" s="80">
        <f t="shared" si="6"/>
        <v>95.830072162087149</v>
      </c>
      <c r="Q19" s="80">
        <f t="shared" si="6"/>
        <v>148.26756855981102</v>
      </c>
    </row>
    <row r="20" spans="1:17">
      <c r="D20" s="61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17" ht="15">
      <c r="D21" s="61"/>
      <c r="E21" s="82"/>
      <c r="F21" s="80" t="s">
        <v>17</v>
      </c>
      <c r="G21" s="82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1:17" ht="15">
      <c r="A22" s="83" t="s">
        <v>65</v>
      </c>
      <c r="E22" s="82"/>
      <c r="F22" s="84">
        <v>0.89276</v>
      </c>
      <c r="G22" s="82"/>
      <c r="H22" s="85"/>
      <c r="I22" s="85"/>
    </row>
    <row r="23" spans="1:17" ht="15">
      <c r="A23" s="83" t="s">
        <v>66</v>
      </c>
      <c r="E23" s="82"/>
      <c r="F23" s="86">
        <v>0.955843</v>
      </c>
      <c r="G23" s="82"/>
      <c r="H23" s="85"/>
      <c r="I23" s="85"/>
    </row>
    <row r="24" spans="1:17" ht="15">
      <c r="A24" s="83" t="s">
        <v>67</v>
      </c>
      <c r="E24" s="82"/>
      <c r="F24" s="87">
        <f>F22*F23</f>
        <v>0.85333839668</v>
      </c>
      <c r="G24" s="82"/>
      <c r="H24" s="85"/>
      <c r="I24" s="85"/>
      <c r="J24" s="88"/>
    </row>
    <row r="25" spans="1:17" ht="15">
      <c r="A25" s="83" t="s">
        <v>68</v>
      </c>
      <c r="E25" s="82"/>
      <c r="F25" s="84">
        <v>0.58245999999999998</v>
      </c>
      <c r="G25" s="82"/>
      <c r="H25" s="89"/>
    </row>
    <row r="26" spans="1:17" ht="15">
      <c r="A26" s="49" t="s">
        <v>69</v>
      </c>
      <c r="E26" s="82"/>
      <c r="F26" s="90">
        <f>F24-F25</f>
        <v>0.27087839668000002</v>
      </c>
      <c r="G26" s="82"/>
      <c r="I26" s="88"/>
      <c r="J26" s="91"/>
    </row>
    <row r="27" spans="1:17">
      <c r="D27" s="92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30" spans="1:17">
      <c r="A30" s="86" t="s">
        <v>109</v>
      </c>
      <c r="B30" s="93"/>
    </row>
    <row r="31" spans="1:17">
      <c r="A31" s="86" t="s">
        <v>110</v>
      </c>
      <c r="B31" s="93"/>
    </row>
    <row r="32" spans="1:17">
      <c r="A32" s="86" t="s">
        <v>111</v>
      </c>
      <c r="B32" s="93"/>
    </row>
    <row r="33" spans="1:17">
      <c r="A33" s="86" t="s">
        <v>112</v>
      </c>
      <c r="B33" s="93"/>
    </row>
    <row r="34" spans="1:17">
      <c r="A34" s="86" t="s">
        <v>113</v>
      </c>
      <c r="B34" s="93"/>
    </row>
    <row r="35" spans="1:17">
      <c r="A35" s="86"/>
      <c r="B35" s="93"/>
    </row>
    <row r="36" spans="1:17" ht="25.5">
      <c r="A36" s="116" t="s">
        <v>106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17" ht="20.25">
      <c r="A37" s="117" t="s">
        <v>114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</row>
    <row r="39" spans="1:17">
      <c r="A39" s="49" t="s">
        <v>96</v>
      </c>
    </row>
    <row r="40" spans="1:17">
      <c r="A40" s="49"/>
    </row>
    <row r="41" spans="1:17">
      <c r="A41" s="49"/>
      <c r="B41" s="49" t="s">
        <v>70</v>
      </c>
      <c r="E41" s="52">
        <v>39814</v>
      </c>
      <c r="F41" s="52">
        <v>39845</v>
      </c>
      <c r="G41" s="52">
        <v>39873</v>
      </c>
      <c r="H41" s="52">
        <v>39904</v>
      </c>
      <c r="I41" s="52">
        <v>39934</v>
      </c>
      <c r="J41" s="52">
        <v>39965</v>
      </c>
      <c r="K41" s="52">
        <v>39995</v>
      </c>
      <c r="L41" s="52">
        <v>40026</v>
      </c>
      <c r="M41" s="52">
        <v>40057</v>
      </c>
      <c r="N41" s="52">
        <v>40087</v>
      </c>
      <c r="O41" s="52">
        <v>40118</v>
      </c>
      <c r="P41" s="52">
        <v>40148</v>
      </c>
      <c r="Q41" s="53" t="s">
        <v>16</v>
      </c>
    </row>
    <row r="42" spans="1:17">
      <c r="A42" s="49"/>
      <c r="B42" s="50" t="s">
        <v>115</v>
      </c>
      <c r="E42" s="61">
        <v>24885757</v>
      </c>
      <c r="F42" s="61">
        <v>21106338</v>
      </c>
      <c r="G42" s="61">
        <v>17754612</v>
      </c>
      <c r="H42" s="61">
        <v>12666299</v>
      </c>
      <c r="I42" s="61">
        <v>7615545</v>
      </c>
      <c r="J42" s="61">
        <v>3714717</v>
      </c>
      <c r="K42" s="61">
        <v>2373945</v>
      </c>
      <c r="L42" s="61">
        <v>2111270</v>
      </c>
      <c r="M42" s="61">
        <v>2274191</v>
      </c>
      <c r="N42" s="61">
        <v>4129665</v>
      </c>
      <c r="O42" s="61">
        <v>9700573</v>
      </c>
      <c r="P42" s="61">
        <v>15883296</v>
      </c>
      <c r="Q42" s="61">
        <f>SUM(E42:P42)</f>
        <v>124216208</v>
      </c>
    </row>
    <row r="44" spans="1:17">
      <c r="B44" s="51" t="s">
        <v>33</v>
      </c>
    </row>
    <row r="45" spans="1:17">
      <c r="E45" s="52">
        <v>39814</v>
      </c>
      <c r="F45" s="52">
        <v>39845</v>
      </c>
      <c r="G45" s="52">
        <v>39873</v>
      </c>
      <c r="H45" s="52">
        <v>39904</v>
      </c>
      <c r="I45" s="52">
        <v>39934</v>
      </c>
      <c r="J45" s="52">
        <v>39965</v>
      </c>
      <c r="K45" s="52">
        <v>39995</v>
      </c>
      <c r="L45" s="52">
        <v>40026</v>
      </c>
      <c r="M45" s="52">
        <v>40057</v>
      </c>
      <c r="N45" s="52">
        <v>40087</v>
      </c>
      <c r="O45" s="52">
        <v>40118</v>
      </c>
      <c r="P45" s="52">
        <v>40148</v>
      </c>
      <c r="Q45" s="53" t="s">
        <v>16</v>
      </c>
    </row>
    <row r="46" spans="1:17">
      <c r="B46" s="54" t="s">
        <v>97</v>
      </c>
      <c r="E46" s="55">
        <v>1120</v>
      </c>
      <c r="F46" s="55">
        <v>913</v>
      </c>
      <c r="G46" s="55">
        <v>776</v>
      </c>
      <c r="H46" s="55">
        <v>542</v>
      </c>
      <c r="I46" s="55">
        <v>323</v>
      </c>
      <c r="J46" s="55">
        <v>143</v>
      </c>
      <c r="K46" s="55">
        <v>35</v>
      </c>
      <c r="L46" s="55">
        <v>34</v>
      </c>
      <c r="M46" s="55">
        <v>185</v>
      </c>
      <c r="N46" s="55">
        <v>540</v>
      </c>
      <c r="O46" s="55">
        <v>889</v>
      </c>
      <c r="P46" s="55">
        <v>1157</v>
      </c>
      <c r="Q46" s="55">
        <f>SUM(E46:P46)</f>
        <v>6657</v>
      </c>
    </row>
    <row r="47" spans="1:17">
      <c r="B47" s="50" t="s">
        <v>34</v>
      </c>
      <c r="E47" s="55">
        <v>1204</v>
      </c>
      <c r="F47" s="55">
        <v>957</v>
      </c>
      <c r="G47" s="55">
        <v>936</v>
      </c>
      <c r="H47" s="55">
        <v>586</v>
      </c>
      <c r="I47" s="55">
        <v>303</v>
      </c>
      <c r="J47" s="55">
        <v>93</v>
      </c>
      <c r="K47" s="55">
        <v>17</v>
      </c>
      <c r="L47" s="55">
        <v>23</v>
      </c>
      <c r="M47" s="55">
        <v>103</v>
      </c>
      <c r="N47" s="55">
        <v>668</v>
      </c>
      <c r="O47" s="55">
        <v>834</v>
      </c>
      <c r="P47" s="55">
        <v>1252</v>
      </c>
      <c r="Q47" s="55">
        <f>SUM(E47:P47)</f>
        <v>6976</v>
      </c>
    </row>
    <row r="48" spans="1:17">
      <c r="B48" s="49" t="s">
        <v>98</v>
      </c>
      <c r="E48" s="56">
        <f>E46-E47</f>
        <v>-84</v>
      </c>
      <c r="F48" s="56">
        <f>F46-F47</f>
        <v>-44</v>
      </c>
      <c r="G48" s="56">
        <f>G46-G47</f>
        <v>-160</v>
      </c>
      <c r="H48" s="56">
        <f>H46-H47</f>
        <v>-44</v>
      </c>
      <c r="I48" s="56">
        <f t="shared" ref="I48:P48" si="7">I46-I47</f>
        <v>20</v>
      </c>
      <c r="J48" s="56">
        <f t="shared" si="7"/>
        <v>50</v>
      </c>
      <c r="K48" s="56">
        <f t="shared" si="7"/>
        <v>18</v>
      </c>
      <c r="L48" s="56">
        <f t="shared" si="7"/>
        <v>11</v>
      </c>
      <c r="M48" s="56">
        <f t="shared" si="7"/>
        <v>82</v>
      </c>
      <c r="N48" s="56">
        <f t="shared" si="7"/>
        <v>-128</v>
      </c>
      <c r="O48" s="56">
        <f t="shared" si="7"/>
        <v>55</v>
      </c>
      <c r="P48" s="56">
        <f t="shared" si="7"/>
        <v>-95</v>
      </c>
      <c r="Q48" s="56">
        <f>SUM(E48:P48)</f>
        <v>-319</v>
      </c>
    </row>
    <row r="49" spans="2:17">
      <c r="B49" s="49"/>
      <c r="C49" s="57"/>
      <c r="D49" s="58" t="s">
        <v>35</v>
      </c>
    </row>
    <row r="50" spans="2:17">
      <c r="B50" s="50" t="s">
        <v>36</v>
      </c>
      <c r="D50" s="53" t="s">
        <v>99</v>
      </c>
      <c r="E50" s="59">
        <v>0.1002</v>
      </c>
      <c r="F50" s="59">
        <v>0.1002</v>
      </c>
      <c r="G50" s="59">
        <v>0.1002</v>
      </c>
      <c r="H50" s="59">
        <v>8.77E-2</v>
      </c>
      <c r="I50" s="59">
        <v>8.77E-2</v>
      </c>
      <c r="J50" s="59">
        <v>8.77E-2</v>
      </c>
      <c r="K50" s="59">
        <v>0</v>
      </c>
      <c r="L50" s="59">
        <v>0</v>
      </c>
      <c r="M50" s="59">
        <v>0</v>
      </c>
      <c r="N50" s="59">
        <v>8.77E-2</v>
      </c>
      <c r="O50" s="59">
        <v>8.77E-2</v>
      </c>
      <c r="P50" s="59">
        <v>0.1002</v>
      </c>
    </row>
    <row r="51" spans="2:17">
      <c r="B51" s="50" t="s">
        <v>37</v>
      </c>
      <c r="D51" s="53" t="s">
        <v>99</v>
      </c>
      <c r="E51" s="59">
        <v>0.2467</v>
      </c>
      <c r="F51" s="59">
        <v>0.2467</v>
      </c>
      <c r="G51" s="59">
        <v>0.2467</v>
      </c>
      <c r="H51" s="59">
        <v>0.16700000000000001</v>
      </c>
      <c r="I51" s="59">
        <v>0.16700000000000001</v>
      </c>
      <c r="J51" s="59">
        <v>0.16700000000000001</v>
      </c>
      <c r="K51" s="59">
        <v>0</v>
      </c>
      <c r="L51" s="59">
        <v>0</v>
      </c>
      <c r="M51" s="59">
        <v>0</v>
      </c>
      <c r="N51" s="59">
        <v>0.16700000000000001</v>
      </c>
      <c r="O51" s="59">
        <v>0.16700000000000001</v>
      </c>
      <c r="P51" s="59">
        <v>0.2467</v>
      </c>
    </row>
    <row r="52" spans="2:17">
      <c r="B52" s="50" t="s">
        <v>38</v>
      </c>
      <c r="D52" s="53" t="s">
        <v>99</v>
      </c>
      <c r="E52" s="59">
        <v>0.42659999999999998</v>
      </c>
      <c r="F52" s="59">
        <v>0.42659999999999998</v>
      </c>
      <c r="G52" s="59">
        <v>0.42659999999999998</v>
      </c>
      <c r="H52" s="59">
        <v>0.29609999999999997</v>
      </c>
      <c r="I52" s="59">
        <v>0.29609999999999997</v>
      </c>
      <c r="J52" s="59">
        <v>0.29609999999999997</v>
      </c>
      <c r="K52" s="59">
        <v>0</v>
      </c>
      <c r="L52" s="59">
        <v>0</v>
      </c>
      <c r="M52" s="59">
        <v>0</v>
      </c>
      <c r="N52" s="59">
        <v>0.29609999999999997</v>
      </c>
      <c r="O52" s="59">
        <v>0.29609999999999997</v>
      </c>
      <c r="P52" s="59">
        <v>0.42659999999999998</v>
      </c>
    </row>
    <row r="53" spans="2:17">
      <c r="C53" s="60"/>
    </row>
    <row r="54" spans="2:17">
      <c r="B54" s="51" t="s">
        <v>39</v>
      </c>
      <c r="C54" s="60"/>
      <c r="D54" s="60"/>
    </row>
    <row r="55" spans="2:17">
      <c r="B55" s="50" t="s">
        <v>36</v>
      </c>
      <c r="E55" s="61">
        <f t="shared" ref="E55:P57" si="8">ROUND(E$48*E50*E62,0)</f>
        <v>-1109528</v>
      </c>
      <c r="F55" s="61">
        <f t="shared" si="8"/>
        <v>-581150</v>
      </c>
      <c r="G55" s="61">
        <f t="shared" si="8"/>
        <v>-2112216</v>
      </c>
      <c r="H55" s="61">
        <f t="shared" si="8"/>
        <v>-507737</v>
      </c>
      <c r="I55" s="61">
        <f t="shared" si="8"/>
        <v>230511</v>
      </c>
      <c r="J55" s="61">
        <f t="shared" si="8"/>
        <v>575387</v>
      </c>
      <c r="K55" s="61">
        <f t="shared" si="8"/>
        <v>0</v>
      </c>
      <c r="L55" s="61">
        <f t="shared" si="8"/>
        <v>0</v>
      </c>
      <c r="M55" s="61">
        <f t="shared" si="8"/>
        <v>0</v>
      </c>
      <c r="N55" s="61">
        <f t="shared" si="8"/>
        <v>-1478524</v>
      </c>
      <c r="O55" s="61">
        <f t="shared" si="8"/>
        <v>637401</v>
      </c>
      <c r="P55" s="61">
        <f t="shared" si="8"/>
        <v>-1260401</v>
      </c>
      <c r="Q55" s="61">
        <f>SUM(E55:P55)</f>
        <v>-5606257</v>
      </c>
    </row>
    <row r="56" spans="2:17">
      <c r="B56" s="50" t="s">
        <v>37</v>
      </c>
      <c r="E56" s="61">
        <f t="shared" si="8"/>
        <v>-244757</v>
      </c>
      <c r="F56" s="61">
        <f t="shared" si="8"/>
        <v>-128130</v>
      </c>
      <c r="G56" s="61">
        <f t="shared" si="8"/>
        <v>-465256</v>
      </c>
      <c r="H56" s="61">
        <f t="shared" si="8"/>
        <v>-86515</v>
      </c>
      <c r="I56" s="61">
        <f t="shared" si="8"/>
        <v>39305</v>
      </c>
      <c r="J56" s="61">
        <f t="shared" si="8"/>
        <v>98305</v>
      </c>
      <c r="K56" s="61">
        <f t="shared" si="8"/>
        <v>0</v>
      </c>
      <c r="L56" s="61">
        <f t="shared" si="8"/>
        <v>0</v>
      </c>
      <c r="M56" s="61">
        <f t="shared" si="8"/>
        <v>0</v>
      </c>
      <c r="N56" s="61">
        <f t="shared" si="8"/>
        <v>-252408</v>
      </c>
      <c r="O56" s="61">
        <f t="shared" si="8"/>
        <v>108989</v>
      </c>
      <c r="P56" s="61">
        <f t="shared" si="8"/>
        <v>-277535</v>
      </c>
      <c r="Q56" s="61">
        <f>SUM(E56:P56)</f>
        <v>-1208002</v>
      </c>
    </row>
    <row r="57" spans="2:17">
      <c r="B57" s="50" t="s">
        <v>38</v>
      </c>
      <c r="E57" s="61">
        <f t="shared" si="8"/>
        <v>-3082</v>
      </c>
      <c r="F57" s="61">
        <f t="shared" si="8"/>
        <v>-1652</v>
      </c>
      <c r="G57" s="61">
        <f t="shared" si="8"/>
        <v>-5870</v>
      </c>
      <c r="H57" s="61">
        <f t="shared" si="8"/>
        <v>-1081</v>
      </c>
      <c r="I57" s="61">
        <f t="shared" si="8"/>
        <v>503</v>
      </c>
      <c r="J57" s="61">
        <f t="shared" si="8"/>
        <v>1258</v>
      </c>
      <c r="K57" s="61">
        <f t="shared" si="8"/>
        <v>0</v>
      </c>
      <c r="L57" s="61">
        <f t="shared" si="8"/>
        <v>0</v>
      </c>
      <c r="M57" s="61">
        <f t="shared" si="8"/>
        <v>0</v>
      </c>
      <c r="N57" s="61">
        <f t="shared" si="8"/>
        <v>-3259</v>
      </c>
      <c r="O57" s="61">
        <f t="shared" si="8"/>
        <v>1352</v>
      </c>
      <c r="P57" s="61">
        <f t="shared" si="8"/>
        <v>-3485</v>
      </c>
      <c r="Q57" s="61">
        <f>SUM(E57:P57)</f>
        <v>-15316</v>
      </c>
    </row>
    <row r="58" spans="2:17">
      <c r="B58" s="50" t="s">
        <v>40</v>
      </c>
      <c r="E58" s="62">
        <f>SUM(E55:E57)</f>
        <v>-1357367</v>
      </c>
      <c r="F58" s="62">
        <f>SUM(F55:F57)</f>
        <v>-710932</v>
      </c>
      <c r="G58" s="62">
        <f>SUM(G55:G57)</f>
        <v>-2583342</v>
      </c>
      <c r="H58" s="62">
        <f t="shared" ref="H58:Q58" si="9">SUM(H55:H57)</f>
        <v>-595333</v>
      </c>
      <c r="I58" s="62">
        <f t="shared" si="9"/>
        <v>270319</v>
      </c>
      <c r="J58" s="62">
        <f t="shared" si="9"/>
        <v>674950</v>
      </c>
      <c r="K58" s="62">
        <f t="shared" si="9"/>
        <v>0</v>
      </c>
      <c r="L58" s="62">
        <f t="shared" si="9"/>
        <v>0</v>
      </c>
      <c r="M58" s="62">
        <f t="shared" si="9"/>
        <v>0</v>
      </c>
      <c r="N58" s="62">
        <f t="shared" si="9"/>
        <v>-1734191</v>
      </c>
      <c r="O58" s="62">
        <f t="shared" si="9"/>
        <v>747742</v>
      </c>
      <c r="P58" s="62">
        <f t="shared" si="9"/>
        <v>-1541421</v>
      </c>
      <c r="Q58" s="62">
        <f t="shared" si="9"/>
        <v>-6829575</v>
      </c>
    </row>
    <row r="59" spans="2:17"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2:17">
      <c r="B60" s="49" t="s">
        <v>43</v>
      </c>
    </row>
    <row r="61" spans="2:17">
      <c r="B61" s="49"/>
      <c r="C61" s="50" t="s">
        <v>44</v>
      </c>
      <c r="D61" s="64"/>
      <c r="E61" s="64">
        <v>39814</v>
      </c>
      <c r="F61" s="64">
        <v>39845</v>
      </c>
      <c r="G61" s="64">
        <v>39873</v>
      </c>
      <c r="H61" s="64">
        <v>39904</v>
      </c>
      <c r="I61" s="64">
        <v>39934</v>
      </c>
      <c r="J61" s="64">
        <v>39965</v>
      </c>
      <c r="K61" s="64">
        <v>39995</v>
      </c>
      <c r="L61" s="64">
        <v>40026</v>
      </c>
      <c r="M61" s="64">
        <v>40057</v>
      </c>
      <c r="N61" s="64">
        <v>40087</v>
      </c>
      <c r="O61" s="64">
        <v>40118</v>
      </c>
      <c r="P61" s="64">
        <v>40148</v>
      </c>
      <c r="Q61" s="65" t="s">
        <v>55</v>
      </c>
    </row>
    <row r="62" spans="2:17">
      <c r="B62" s="50" t="s">
        <v>45</v>
      </c>
      <c r="C62" s="66" t="s">
        <v>46</v>
      </c>
      <c r="D62" s="67" t="s">
        <v>100</v>
      </c>
      <c r="E62" s="61">
        <v>131823</v>
      </c>
      <c r="F62" s="61">
        <v>131816</v>
      </c>
      <c r="G62" s="61">
        <v>131750</v>
      </c>
      <c r="H62" s="61">
        <v>131579</v>
      </c>
      <c r="I62" s="61">
        <v>131420</v>
      </c>
      <c r="J62" s="61">
        <v>131217</v>
      </c>
      <c r="K62" s="61">
        <v>131144</v>
      </c>
      <c r="L62" s="61">
        <v>131208</v>
      </c>
      <c r="M62" s="61">
        <v>131483</v>
      </c>
      <c r="N62" s="61">
        <v>131710</v>
      </c>
      <c r="O62" s="61">
        <v>132145</v>
      </c>
      <c r="P62" s="61">
        <v>132409</v>
      </c>
      <c r="Q62" s="61">
        <f>SUM(E62:P62)</f>
        <v>1579704</v>
      </c>
    </row>
    <row r="63" spans="2:17">
      <c r="B63" s="50" t="s">
        <v>47</v>
      </c>
      <c r="C63" s="66" t="s">
        <v>48</v>
      </c>
      <c r="D63" s="67" t="s">
        <v>100</v>
      </c>
      <c r="E63" s="61">
        <v>11811</v>
      </c>
      <c r="F63" s="61">
        <v>11804</v>
      </c>
      <c r="G63" s="61">
        <v>11787</v>
      </c>
      <c r="H63" s="61">
        <v>11774</v>
      </c>
      <c r="I63" s="61">
        <v>11768</v>
      </c>
      <c r="J63" s="61">
        <v>11773</v>
      </c>
      <c r="K63" s="61">
        <v>11757</v>
      </c>
      <c r="L63" s="61">
        <v>11776</v>
      </c>
      <c r="M63" s="61">
        <v>11805</v>
      </c>
      <c r="N63" s="61">
        <v>11808</v>
      </c>
      <c r="O63" s="61">
        <v>11866</v>
      </c>
      <c r="P63" s="61">
        <v>11842</v>
      </c>
      <c r="Q63" s="61">
        <f>SUM(E63:P63)</f>
        <v>141571</v>
      </c>
    </row>
    <row r="64" spans="2:17">
      <c r="B64" s="50" t="s">
        <v>49</v>
      </c>
      <c r="C64" s="66" t="s">
        <v>50</v>
      </c>
      <c r="D64" s="67" t="s">
        <v>100</v>
      </c>
      <c r="E64" s="61">
        <v>86</v>
      </c>
      <c r="F64" s="61">
        <v>88</v>
      </c>
      <c r="G64" s="61">
        <v>86</v>
      </c>
      <c r="H64" s="61">
        <v>83</v>
      </c>
      <c r="I64" s="61">
        <v>85</v>
      </c>
      <c r="J64" s="61">
        <v>85</v>
      </c>
      <c r="K64" s="61">
        <v>85</v>
      </c>
      <c r="L64" s="61">
        <v>86</v>
      </c>
      <c r="M64" s="61">
        <v>87</v>
      </c>
      <c r="N64" s="61">
        <v>86</v>
      </c>
      <c r="O64" s="61">
        <v>83</v>
      </c>
      <c r="P64" s="61">
        <v>86</v>
      </c>
      <c r="Q64" s="61">
        <f>SUM(E64:P64)</f>
        <v>1026</v>
      </c>
    </row>
    <row r="65" spans="1:17">
      <c r="B65" s="50" t="s">
        <v>51</v>
      </c>
      <c r="C65" s="66" t="s">
        <v>52</v>
      </c>
      <c r="D65" s="67" t="s">
        <v>100</v>
      </c>
      <c r="E65" s="61">
        <v>27</v>
      </c>
      <c r="F65" s="61">
        <v>26</v>
      </c>
      <c r="G65" s="61">
        <v>26</v>
      </c>
      <c r="H65" s="61">
        <v>26</v>
      </c>
      <c r="I65" s="61">
        <v>26</v>
      </c>
      <c r="J65" s="61">
        <v>26</v>
      </c>
      <c r="K65" s="61">
        <v>26</v>
      </c>
      <c r="L65" s="61">
        <v>26</v>
      </c>
      <c r="M65" s="61">
        <v>26</v>
      </c>
      <c r="N65" s="61">
        <v>26</v>
      </c>
      <c r="O65" s="61">
        <v>26</v>
      </c>
      <c r="P65" s="61">
        <v>26</v>
      </c>
      <c r="Q65" s="61">
        <f>SUM(E65:P65)</f>
        <v>313</v>
      </c>
    </row>
    <row r="66" spans="1:17">
      <c r="B66" s="50" t="s">
        <v>42</v>
      </c>
      <c r="D66" s="67"/>
      <c r="E66" s="68">
        <f>SUM(E62:E65)</f>
        <v>143747</v>
      </c>
      <c r="F66" s="68">
        <f>SUM(F62:F65)</f>
        <v>143734</v>
      </c>
      <c r="G66" s="68">
        <f>SUM(G62:G65)</f>
        <v>143649</v>
      </c>
      <c r="H66" s="68">
        <f>SUM(H62:H65)</f>
        <v>143462</v>
      </c>
      <c r="I66" s="68">
        <f t="shared" ref="I66:Q66" si="10">SUM(I62:I65)</f>
        <v>143299</v>
      </c>
      <c r="J66" s="68">
        <f t="shared" si="10"/>
        <v>143101</v>
      </c>
      <c r="K66" s="68">
        <f t="shared" si="10"/>
        <v>143012</v>
      </c>
      <c r="L66" s="68">
        <f t="shared" si="10"/>
        <v>143096</v>
      </c>
      <c r="M66" s="68">
        <f t="shared" si="10"/>
        <v>143401</v>
      </c>
      <c r="N66" s="68">
        <f t="shared" si="10"/>
        <v>143630</v>
      </c>
      <c r="O66" s="68">
        <f t="shared" si="10"/>
        <v>144120</v>
      </c>
      <c r="P66" s="68">
        <f t="shared" si="10"/>
        <v>144363</v>
      </c>
      <c r="Q66" s="68">
        <f t="shared" si="10"/>
        <v>1722614</v>
      </c>
    </row>
    <row r="68" spans="1:17">
      <c r="B68" s="51" t="s">
        <v>41</v>
      </c>
      <c r="E68" s="63"/>
    </row>
    <row r="69" spans="1:17">
      <c r="B69" s="69"/>
      <c r="E69" s="64">
        <v>39783</v>
      </c>
      <c r="F69" s="64">
        <v>39814</v>
      </c>
      <c r="G69" s="64">
        <v>39845</v>
      </c>
      <c r="H69" s="64">
        <v>39873</v>
      </c>
      <c r="I69" s="64">
        <v>39904</v>
      </c>
      <c r="J69" s="64">
        <v>39934</v>
      </c>
      <c r="K69" s="64">
        <v>39965</v>
      </c>
      <c r="L69" s="64">
        <v>39995</v>
      </c>
      <c r="M69" s="64">
        <v>40026</v>
      </c>
      <c r="N69" s="64">
        <v>40057</v>
      </c>
      <c r="O69" s="64">
        <v>40087</v>
      </c>
      <c r="P69" s="64">
        <v>40118</v>
      </c>
      <c r="Q69" s="64">
        <v>40148</v>
      </c>
    </row>
    <row r="70" spans="1:17">
      <c r="B70" s="70"/>
      <c r="C70" s="70"/>
      <c r="D70" s="70"/>
      <c r="E70" s="71"/>
      <c r="F70" s="72"/>
      <c r="G70" s="71"/>
      <c r="H70" s="70"/>
      <c r="I70" s="71"/>
      <c r="J70" s="72"/>
      <c r="K70" s="71"/>
      <c r="L70" s="71"/>
      <c r="M70" s="71"/>
      <c r="N70" s="71"/>
      <c r="O70" s="71"/>
      <c r="P70" s="71"/>
      <c r="Q70" s="71"/>
    </row>
    <row r="71" spans="1:17">
      <c r="B71" s="70"/>
      <c r="C71" s="70"/>
      <c r="D71" s="73" t="s">
        <v>116</v>
      </c>
      <c r="E71" s="74">
        <v>15919236</v>
      </c>
      <c r="F71" s="74">
        <v>13556027</v>
      </c>
      <c r="G71" s="74">
        <v>9801943</v>
      </c>
      <c r="H71" s="74">
        <v>9117730</v>
      </c>
      <c r="I71" s="74">
        <v>5222312</v>
      </c>
      <c r="J71" s="74">
        <v>2486077</v>
      </c>
      <c r="K71" s="74">
        <v>1639848</v>
      </c>
      <c r="L71" s="74">
        <v>1405084</v>
      </c>
      <c r="M71" s="74">
        <v>1544210</v>
      </c>
      <c r="N71" s="74">
        <v>1964249</v>
      </c>
      <c r="O71" s="74">
        <v>7223636</v>
      </c>
      <c r="P71" s="74">
        <v>10586351</v>
      </c>
      <c r="Q71" s="74">
        <v>17648827</v>
      </c>
    </row>
    <row r="72" spans="1:17">
      <c r="B72" s="70"/>
      <c r="C72" s="70"/>
      <c r="D72" s="70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</row>
    <row r="73" spans="1:17">
      <c r="B73" s="70"/>
      <c r="C73" s="70"/>
      <c r="D73" s="70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</row>
    <row r="74" spans="1:17">
      <c r="B74" s="70"/>
      <c r="C74" s="95"/>
      <c r="D74" s="96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</row>
    <row r="75" spans="1:17">
      <c r="B75" s="70"/>
      <c r="C75" s="95"/>
      <c r="D75" s="96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</row>
    <row r="76" spans="1:17">
      <c r="A76" s="50" t="s">
        <v>117</v>
      </c>
      <c r="B76" s="70"/>
      <c r="C76" s="95"/>
      <c r="D76" s="96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</row>
    <row r="77" spans="1:17">
      <c r="A77" s="50" t="s">
        <v>118</v>
      </c>
      <c r="B77" s="70"/>
      <c r="C77" s="70"/>
      <c r="D77" s="98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</row>
    <row r="78" spans="1:17">
      <c r="A78" s="50" t="s">
        <v>119</v>
      </c>
      <c r="B78" s="99"/>
      <c r="C78" s="100"/>
      <c r="D78" s="96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1:17">
      <c r="A79" s="50" t="s">
        <v>120</v>
      </c>
      <c r="B79" s="70"/>
      <c r="C79" s="70"/>
      <c r="D79" s="70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</row>
    <row r="80" spans="1:17">
      <c r="B80" s="70"/>
      <c r="C80" s="70"/>
      <c r="D80" s="70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</row>
    <row r="81" spans="2:17">
      <c r="B81" s="70"/>
      <c r="C81" s="70"/>
      <c r="D81" s="70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</row>
    <row r="82" spans="2:17">
      <c r="B82" s="70"/>
      <c r="C82" s="70"/>
      <c r="D82" s="70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</row>
    <row r="83" spans="2:17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</row>
    <row r="84" spans="2:17">
      <c r="B84" s="70"/>
      <c r="C84" s="70"/>
      <c r="D84" s="70"/>
      <c r="E84" s="8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80"/>
    </row>
    <row r="85" spans="2:17">
      <c r="B85" s="70"/>
      <c r="C85" s="70"/>
      <c r="D85" s="70"/>
      <c r="E85" s="101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101"/>
    </row>
    <row r="86" spans="2:17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</row>
  </sheetData>
  <mergeCells count="4">
    <mergeCell ref="A4:Q4"/>
    <mergeCell ref="A5:Q5"/>
    <mergeCell ref="A36:Q36"/>
    <mergeCell ref="A37:Q37"/>
  </mergeCells>
  <printOptions horizontalCentered="1" verticalCentered="1"/>
  <pageMargins left="0.25" right="0.25" top="0.25" bottom="0.25" header="0.5" footer="0.5"/>
  <pageSetup scale="65" orientation="landscape" r:id="rId1"/>
  <headerFooter scaleWithDoc="0" alignWithMargins="0">
    <oddHeader>&amp;CAVISTA UTILITIES&amp;RAPPENDIX 3</oddHeader>
    <oddFooter>&amp;RPage &amp;P of &amp;N</oddFoot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1:Q109"/>
  <sheetViews>
    <sheetView tabSelected="1" topLeftCell="D1" zoomScaleNormal="100" workbookViewId="0">
      <selection activeCell="P17" sqref="P17:P23"/>
    </sheetView>
  </sheetViews>
  <sheetFormatPr defaultRowHeight="12.75" outlineLevelRow="1"/>
  <cols>
    <col min="1" max="1" width="18.85546875" style="1" customWidth="1"/>
    <col min="2" max="2" width="12.7109375" style="1" customWidth="1"/>
    <col min="3" max="3" width="12" style="1" customWidth="1"/>
    <col min="4" max="5" width="12.7109375" style="1" customWidth="1"/>
    <col min="6" max="6" width="13.7109375" style="1" customWidth="1"/>
    <col min="7" max="16" width="12.7109375" style="1" customWidth="1"/>
    <col min="17" max="17" width="14" style="1" bestFit="1" customWidth="1"/>
    <col min="18" max="18" width="10.28515625" style="1" bestFit="1" customWidth="1"/>
    <col min="19" max="16384" width="9.140625" style="1"/>
  </cols>
  <sheetData>
    <row r="1" spans="1:17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>
      <c r="A3" s="119" t="s">
        <v>95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7">
      <c r="A4" s="119" t="s">
        <v>121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7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7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7">
      <c r="A7" s="119" t="s">
        <v>122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17">
      <c r="A8" s="2"/>
      <c r="B8" s="41"/>
      <c r="C8" s="41"/>
      <c r="D8" s="41"/>
      <c r="E8" s="41"/>
      <c r="F8" s="41"/>
      <c r="G8" s="41"/>
      <c r="H8" s="41"/>
      <c r="I8" s="41"/>
      <c r="J8" s="42"/>
      <c r="K8" s="41"/>
      <c r="L8" s="41"/>
      <c r="M8" s="41"/>
      <c r="N8" s="41"/>
      <c r="O8" s="41"/>
      <c r="P8" s="41"/>
    </row>
    <row r="9" spans="1:17">
      <c r="A9" s="2"/>
      <c r="B9" s="41"/>
      <c r="C9" s="2"/>
      <c r="D9" s="41"/>
      <c r="E9" s="41"/>
      <c r="F9" s="41"/>
      <c r="G9" s="41"/>
      <c r="H9" s="42"/>
      <c r="I9" s="42"/>
      <c r="J9" s="42"/>
      <c r="K9" s="41"/>
      <c r="L9" s="41"/>
      <c r="M9" s="41"/>
      <c r="N9" s="41"/>
      <c r="O9" s="41"/>
      <c r="P9" s="120" t="s">
        <v>3</v>
      </c>
    </row>
    <row r="10" spans="1:17">
      <c r="A10" s="41" t="s">
        <v>123</v>
      </c>
      <c r="B10" s="41"/>
      <c r="C10" s="41"/>
      <c r="D10" s="108">
        <v>2011</v>
      </c>
      <c r="E10" s="108">
        <v>2011</v>
      </c>
      <c r="F10" s="108">
        <v>2011</v>
      </c>
      <c r="G10" s="108">
        <v>2011</v>
      </c>
      <c r="H10" s="108">
        <v>2011</v>
      </c>
      <c r="I10" s="108">
        <v>2011</v>
      </c>
      <c r="J10" s="108">
        <v>2012</v>
      </c>
      <c r="K10" s="108">
        <v>2012</v>
      </c>
      <c r="L10" s="108">
        <v>2012</v>
      </c>
      <c r="M10" s="108">
        <v>2012</v>
      </c>
      <c r="N10" s="108">
        <v>2012</v>
      </c>
      <c r="O10" s="108">
        <v>2012</v>
      </c>
      <c r="P10" s="120"/>
    </row>
    <row r="11" spans="1:17">
      <c r="A11" s="41" t="s">
        <v>123</v>
      </c>
      <c r="B11" s="41"/>
      <c r="C11" s="41"/>
      <c r="D11" s="3" t="s">
        <v>4</v>
      </c>
      <c r="E11" s="3" t="s">
        <v>5</v>
      </c>
      <c r="F11" s="3" t="s">
        <v>6</v>
      </c>
      <c r="G11" s="3" t="s">
        <v>7</v>
      </c>
      <c r="H11" s="4" t="s">
        <v>8</v>
      </c>
      <c r="I11" s="4" t="s">
        <v>9</v>
      </c>
      <c r="J11" s="4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</row>
    <row r="12" spans="1:17">
      <c r="A12" s="2" t="s">
        <v>124</v>
      </c>
      <c r="B12" s="2"/>
      <c r="C12" s="41"/>
      <c r="D12" s="41"/>
      <c r="E12" s="41"/>
      <c r="F12" s="41"/>
      <c r="G12" s="41"/>
      <c r="H12" s="42"/>
      <c r="I12" s="42"/>
      <c r="J12" s="42"/>
      <c r="K12" s="41"/>
      <c r="L12" s="41"/>
      <c r="M12" s="41"/>
      <c r="N12" s="41"/>
      <c r="O12" s="41"/>
      <c r="P12" s="41"/>
    </row>
    <row r="13" spans="1:17">
      <c r="A13" s="5" t="s">
        <v>17</v>
      </c>
      <c r="B13" s="41"/>
      <c r="C13" s="41"/>
      <c r="D13" s="22"/>
      <c r="E13" s="22"/>
      <c r="F13" s="22"/>
      <c r="G13" s="43"/>
      <c r="H13" s="44"/>
      <c r="I13" s="44"/>
      <c r="J13" s="44"/>
      <c r="K13" s="43"/>
      <c r="L13" s="43"/>
      <c r="M13" s="43"/>
      <c r="N13" s="43"/>
      <c r="O13" s="43"/>
      <c r="P13" s="41"/>
      <c r="Q13" s="9"/>
    </row>
    <row r="14" spans="1:17">
      <c r="A14" s="41" t="s">
        <v>18</v>
      </c>
      <c r="B14" s="41"/>
      <c r="C14" s="41"/>
      <c r="D14" s="7">
        <v>2994883</v>
      </c>
      <c r="E14" s="7">
        <v>2297477</v>
      </c>
      <c r="F14" s="7">
        <v>2203697</v>
      </c>
      <c r="G14" s="7"/>
      <c r="H14" s="8"/>
      <c r="I14" s="8"/>
      <c r="J14" s="8"/>
      <c r="K14" s="7"/>
      <c r="L14" s="7"/>
      <c r="M14" s="7"/>
      <c r="N14" s="7"/>
      <c r="O14" s="7"/>
      <c r="P14" s="45">
        <f t="shared" ref="P14:P19" si="0">SUM(D14:O14)</f>
        <v>7496057</v>
      </c>
      <c r="Q14" s="9"/>
    </row>
    <row r="15" spans="1:17">
      <c r="A15" s="10" t="s">
        <v>19</v>
      </c>
      <c r="B15" s="41"/>
      <c r="C15" s="41"/>
      <c r="D15" s="8">
        <v>-49759</v>
      </c>
      <c r="E15" s="8">
        <v>-34107</v>
      </c>
      <c r="F15" s="8">
        <v>-30476</v>
      </c>
      <c r="G15" s="8"/>
      <c r="H15" s="8"/>
      <c r="I15" s="8"/>
      <c r="J15" s="8"/>
      <c r="K15" s="7"/>
      <c r="L15" s="7"/>
      <c r="M15" s="7"/>
      <c r="N15" s="7"/>
      <c r="O15" s="7"/>
      <c r="P15" s="45">
        <f t="shared" si="0"/>
        <v>-114342</v>
      </c>
      <c r="Q15" s="9"/>
    </row>
    <row r="16" spans="1:17">
      <c r="A16" s="10" t="s">
        <v>20</v>
      </c>
      <c r="B16" s="41"/>
      <c r="C16" s="41"/>
      <c r="D16" s="7">
        <v>26551</v>
      </c>
      <c r="E16" s="7">
        <v>32412</v>
      </c>
      <c r="F16" s="7">
        <v>35901</v>
      </c>
      <c r="G16" s="7"/>
      <c r="H16" s="8"/>
      <c r="I16" s="8"/>
      <c r="J16" s="8"/>
      <c r="K16" s="7"/>
      <c r="L16" s="7"/>
      <c r="M16" s="7"/>
      <c r="N16" s="7"/>
      <c r="O16" s="7"/>
      <c r="P16" s="45">
        <f t="shared" si="0"/>
        <v>94864</v>
      </c>
      <c r="Q16" s="9"/>
    </row>
    <row r="17" spans="1:17">
      <c r="A17" s="41" t="s">
        <v>21</v>
      </c>
      <c r="B17" s="41"/>
      <c r="C17" s="41"/>
      <c r="D17" s="22">
        <f>-C73</f>
        <v>-2686086</v>
      </c>
      <c r="E17" s="22">
        <f t="shared" ref="E17:H17" si="1">-D73</f>
        <v>-1938225</v>
      </c>
      <c r="F17" s="22">
        <f t="shared" si="1"/>
        <v>-1753255</v>
      </c>
      <c r="G17" s="22">
        <f t="shared" si="1"/>
        <v>-2017341</v>
      </c>
      <c r="H17" s="22">
        <f t="shared" si="1"/>
        <v>0</v>
      </c>
      <c r="I17" s="22">
        <f>-H73</f>
        <v>0</v>
      </c>
      <c r="J17" s="44">
        <f>-I73</f>
        <v>0</v>
      </c>
      <c r="K17" s="44">
        <f t="shared" ref="K17:O17" si="2">-J73</f>
        <v>0</v>
      </c>
      <c r="L17" s="44">
        <f t="shared" si="2"/>
        <v>0</v>
      </c>
      <c r="M17" s="44">
        <f t="shared" si="2"/>
        <v>0</v>
      </c>
      <c r="N17" s="44">
        <f t="shared" si="2"/>
        <v>0</v>
      </c>
      <c r="O17" s="44">
        <f t="shared" si="2"/>
        <v>0</v>
      </c>
      <c r="P17" s="45">
        <f>SUM(D17:F17)</f>
        <v>-6377566</v>
      </c>
      <c r="Q17" s="6"/>
    </row>
    <row r="18" spans="1:17">
      <c r="A18" s="41" t="s">
        <v>22</v>
      </c>
      <c r="B18" s="41"/>
      <c r="C18" s="41"/>
      <c r="D18" s="22">
        <f>D73</f>
        <v>1938225</v>
      </c>
      <c r="E18" s="22">
        <f t="shared" ref="E18:H18" si="3">E73</f>
        <v>1753255</v>
      </c>
      <c r="F18" s="22">
        <f t="shared" si="3"/>
        <v>2017341</v>
      </c>
      <c r="G18" s="22">
        <f t="shared" si="3"/>
        <v>0</v>
      </c>
      <c r="H18" s="22">
        <f t="shared" si="3"/>
        <v>0</v>
      </c>
      <c r="I18" s="22">
        <f>I73</f>
        <v>0</v>
      </c>
      <c r="J18" s="44">
        <f>J73</f>
        <v>0</v>
      </c>
      <c r="K18" s="44">
        <f t="shared" ref="K18:O18" si="4">K73</f>
        <v>0</v>
      </c>
      <c r="L18" s="44">
        <f>L73</f>
        <v>0</v>
      </c>
      <c r="M18" s="44">
        <f t="shared" si="4"/>
        <v>0</v>
      </c>
      <c r="N18" s="44">
        <f t="shared" si="4"/>
        <v>0</v>
      </c>
      <c r="O18" s="44">
        <f t="shared" si="4"/>
        <v>0</v>
      </c>
      <c r="P18" s="45">
        <f t="shared" si="0"/>
        <v>5708821</v>
      </c>
      <c r="Q18" s="6"/>
    </row>
    <row r="19" spans="1:17">
      <c r="A19" s="41" t="s">
        <v>23</v>
      </c>
      <c r="B19" s="41"/>
      <c r="C19" s="41"/>
      <c r="D19" s="22">
        <f>J56</f>
        <v>0</v>
      </c>
      <c r="E19" s="22">
        <f t="shared" ref="E19:H19" si="5">K56</f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2">
        <f>O56</f>
        <v>0</v>
      </c>
      <c r="J19" s="44">
        <f>D56</f>
        <v>0</v>
      </c>
      <c r="K19" s="44">
        <f t="shared" ref="K19:O19" si="6">E56</f>
        <v>0</v>
      </c>
      <c r="L19" s="44">
        <f t="shared" si="6"/>
        <v>0</v>
      </c>
      <c r="M19" s="44">
        <f t="shared" si="6"/>
        <v>0</v>
      </c>
      <c r="N19" s="44">
        <f t="shared" si="6"/>
        <v>0</v>
      </c>
      <c r="O19" s="44">
        <f t="shared" si="6"/>
        <v>0</v>
      </c>
      <c r="P19" s="45">
        <f t="shared" si="0"/>
        <v>0</v>
      </c>
      <c r="Q19" s="6"/>
    </row>
    <row r="20" spans="1:17">
      <c r="A20" s="41" t="s">
        <v>24</v>
      </c>
      <c r="B20" s="41"/>
      <c r="C20" s="41"/>
      <c r="D20" s="46">
        <f t="shared" ref="D20:P20" si="7">SUM(D14:D19)</f>
        <v>2223814</v>
      </c>
      <c r="E20" s="46">
        <f t="shared" si="7"/>
        <v>2110812</v>
      </c>
      <c r="F20" s="46">
        <f>SUM(F14:F19)</f>
        <v>2473208</v>
      </c>
      <c r="G20" s="46">
        <f t="shared" si="7"/>
        <v>-2017341</v>
      </c>
      <c r="H20" s="46">
        <f t="shared" si="7"/>
        <v>0</v>
      </c>
      <c r="I20" s="46">
        <f t="shared" si="7"/>
        <v>0</v>
      </c>
      <c r="J20" s="46">
        <f t="shared" si="7"/>
        <v>0</v>
      </c>
      <c r="K20" s="46">
        <f t="shared" si="7"/>
        <v>0</v>
      </c>
      <c r="L20" s="46">
        <f t="shared" si="7"/>
        <v>0</v>
      </c>
      <c r="M20" s="46">
        <f t="shared" si="7"/>
        <v>0</v>
      </c>
      <c r="N20" s="46">
        <f t="shared" si="7"/>
        <v>0</v>
      </c>
      <c r="O20" s="46">
        <f t="shared" si="7"/>
        <v>0</v>
      </c>
      <c r="P20" s="46">
        <f t="shared" si="7"/>
        <v>6807834</v>
      </c>
      <c r="Q20" s="6"/>
    </row>
    <row r="21" spans="1:17">
      <c r="A21" s="41" t="s">
        <v>123</v>
      </c>
      <c r="B21" s="41"/>
      <c r="C21" s="41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6"/>
    </row>
    <row r="22" spans="1:17">
      <c r="A22" s="41" t="s">
        <v>25</v>
      </c>
      <c r="B22" s="41"/>
      <c r="C22" s="41"/>
      <c r="D22" s="47">
        <f t="shared" ref="D22:O22" si="8">D20</f>
        <v>2223814</v>
      </c>
      <c r="E22" s="47">
        <f t="shared" si="8"/>
        <v>2110812</v>
      </c>
      <c r="F22" s="47">
        <f>F20</f>
        <v>2473208</v>
      </c>
      <c r="G22" s="47">
        <f t="shared" si="8"/>
        <v>-2017341</v>
      </c>
      <c r="H22" s="47">
        <f t="shared" si="8"/>
        <v>0</v>
      </c>
      <c r="I22" s="47">
        <f t="shared" si="8"/>
        <v>0</v>
      </c>
      <c r="J22" s="47">
        <f t="shared" si="8"/>
        <v>0</v>
      </c>
      <c r="K22" s="47">
        <f t="shared" si="8"/>
        <v>0</v>
      </c>
      <c r="L22" s="47">
        <f t="shared" si="8"/>
        <v>0</v>
      </c>
      <c r="M22" s="47">
        <f t="shared" si="8"/>
        <v>0</v>
      </c>
      <c r="N22" s="47">
        <f t="shared" si="8"/>
        <v>0</v>
      </c>
      <c r="O22" s="47">
        <f t="shared" si="8"/>
        <v>0</v>
      </c>
      <c r="P22" s="45">
        <f>SUM(D22:F22)</f>
        <v>6807834</v>
      </c>
    </row>
    <row r="23" spans="1:17">
      <c r="A23" t="s">
        <v>26</v>
      </c>
      <c r="B23"/>
      <c r="C23"/>
      <c r="D23" s="11">
        <v>2139181</v>
      </c>
      <c r="E23" s="11">
        <v>2250396</v>
      </c>
      <c r="F23" s="11">
        <v>2694230</v>
      </c>
      <c r="G23" s="11">
        <v>7654861</v>
      </c>
      <c r="H23" s="11">
        <v>13811030</v>
      </c>
      <c r="I23" s="11">
        <v>21404351</v>
      </c>
      <c r="J23" s="11">
        <v>21165181</v>
      </c>
      <c r="K23" s="11">
        <v>16641322</v>
      </c>
      <c r="L23" s="11">
        <v>14487057</v>
      </c>
      <c r="M23" s="11">
        <v>8175548</v>
      </c>
      <c r="N23" s="11">
        <v>5149629</v>
      </c>
      <c r="O23" s="11">
        <v>3543438</v>
      </c>
      <c r="P23" s="45">
        <f>SUM(D23:F23)</f>
        <v>7083807</v>
      </c>
    </row>
    <row r="24" spans="1:17">
      <c r="A24" s="41" t="s">
        <v>27</v>
      </c>
      <c r="B24" s="41"/>
      <c r="C24"/>
      <c r="D24" s="12">
        <f t="shared" ref="D24:F24" si="9">D22-D23</f>
        <v>84633</v>
      </c>
      <c r="E24" s="12">
        <f t="shared" si="9"/>
        <v>-139584</v>
      </c>
      <c r="F24" s="12">
        <f t="shared" si="9"/>
        <v>-221022</v>
      </c>
      <c r="G24" s="12"/>
      <c r="H24" s="12"/>
      <c r="I24" s="12"/>
      <c r="J24" s="12"/>
      <c r="K24" s="12"/>
      <c r="L24" s="12"/>
      <c r="M24" s="12"/>
      <c r="N24" s="12"/>
      <c r="O24" s="12"/>
      <c r="P24" s="46">
        <f>SUM(D24:O24)</f>
        <v>-275973</v>
      </c>
    </row>
    <row r="25" spans="1:17" s="2" customFormat="1">
      <c r="A25" s="41" t="s">
        <v>28</v>
      </c>
      <c r="B25" s="41"/>
      <c r="C25"/>
      <c r="D25" s="13">
        <v>0.27087839668000002</v>
      </c>
      <c r="E25" s="13">
        <v>0.27087839668000002</v>
      </c>
      <c r="F25" s="13">
        <v>0.27087839668000002</v>
      </c>
      <c r="G25" s="13">
        <v>0.27087839668000002</v>
      </c>
      <c r="H25" s="13">
        <v>0.27087839668000002</v>
      </c>
      <c r="I25" s="13">
        <v>0.27087839668000002</v>
      </c>
      <c r="J25" s="13">
        <v>0.27087839668000002</v>
      </c>
      <c r="K25" s="13">
        <v>0.27087839668000002</v>
      </c>
      <c r="L25" s="13">
        <v>0.27087839668000002</v>
      </c>
      <c r="M25" s="13">
        <v>0.27087839668000002</v>
      </c>
      <c r="N25" s="13">
        <v>0.27087839668000002</v>
      </c>
      <c r="O25" s="13">
        <v>0.27087839668000002</v>
      </c>
      <c r="P25"/>
    </row>
    <row r="26" spans="1:17" s="2" customFormat="1">
      <c r="A26" s="2" t="s">
        <v>29</v>
      </c>
      <c r="D26" s="14">
        <f t="shared" ref="D26:O26" si="10">D24*D25</f>
        <v>22925.251346218443</v>
      </c>
      <c r="E26" s="14">
        <f t="shared" si="10"/>
        <v>-37810.290122181126</v>
      </c>
      <c r="F26" s="15">
        <f>F24*F25</f>
        <v>-59870.084991006966</v>
      </c>
      <c r="G26" s="14">
        <f t="shared" si="10"/>
        <v>0</v>
      </c>
      <c r="H26" s="16">
        <f t="shared" si="10"/>
        <v>0</v>
      </c>
      <c r="I26" s="16">
        <f t="shared" si="10"/>
        <v>0</v>
      </c>
      <c r="J26" s="16">
        <f t="shared" si="10"/>
        <v>0</v>
      </c>
      <c r="K26" s="14">
        <f t="shared" si="10"/>
        <v>0</v>
      </c>
      <c r="L26" s="14">
        <f t="shared" si="10"/>
        <v>0</v>
      </c>
      <c r="M26" s="15">
        <f t="shared" si="10"/>
        <v>0</v>
      </c>
      <c r="N26" s="14">
        <f t="shared" si="10"/>
        <v>0</v>
      </c>
      <c r="O26" s="15">
        <f t="shared" si="10"/>
        <v>0</v>
      </c>
      <c r="P26" s="14">
        <f>SUM(D26:O26)</f>
        <v>-74755.123766969657</v>
      </c>
    </row>
    <row r="27" spans="1:17">
      <c r="A27" s="2" t="s">
        <v>123</v>
      </c>
      <c r="B27" s="110" t="s">
        <v>30</v>
      </c>
      <c r="C27" s="41"/>
      <c r="D27" s="48">
        <v>0.45</v>
      </c>
      <c r="E27" s="48">
        <v>0.45</v>
      </c>
      <c r="F27" s="48">
        <v>0.45</v>
      </c>
      <c r="G27" s="48">
        <v>0.45</v>
      </c>
      <c r="H27" s="48">
        <v>0.45</v>
      </c>
      <c r="I27" s="48">
        <v>0.45</v>
      </c>
      <c r="J27" s="48">
        <v>0.45</v>
      </c>
      <c r="K27" s="48">
        <v>0.45</v>
      </c>
      <c r="L27" s="48">
        <v>0.45</v>
      </c>
      <c r="M27" s="48">
        <v>0.45</v>
      </c>
      <c r="N27" s="48">
        <v>0.45</v>
      </c>
      <c r="O27" s="48">
        <v>0.45</v>
      </c>
      <c r="P27" s="14"/>
    </row>
    <row r="28" spans="1:17" ht="15">
      <c r="A28" s="111" t="s">
        <v>31</v>
      </c>
      <c r="B28" s="112"/>
      <c r="C28" s="112"/>
      <c r="D28" s="107">
        <f t="shared" ref="D28:O28" si="11">ROUND(D26*D27,0)</f>
        <v>10316</v>
      </c>
      <c r="E28" s="107">
        <f t="shared" si="11"/>
        <v>-17015</v>
      </c>
      <c r="F28" s="107">
        <f t="shared" si="11"/>
        <v>-26942</v>
      </c>
      <c r="G28" s="107">
        <f t="shared" si="11"/>
        <v>0</v>
      </c>
      <c r="H28" s="107">
        <f t="shared" si="11"/>
        <v>0</v>
      </c>
      <c r="I28" s="107">
        <f t="shared" si="11"/>
        <v>0</v>
      </c>
      <c r="J28" s="107">
        <f t="shared" si="11"/>
        <v>0</v>
      </c>
      <c r="K28" s="107">
        <f t="shared" si="11"/>
        <v>0</v>
      </c>
      <c r="L28" s="107">
        <f t="shared" si="11"/>
        <v>0</v>
      </c>
      <c r="M28" s="107">
        <f t="shared" si="11"/>
        <v>0</v>
      </c>
      <c r="N28" s="107">
        <f t="shared" si="11"/>
        <v>0</v>
      </c>
      <c r="O28" s="107">
        <f t="shared" si="11"/>
        <v>0</v>
      </c>
      <c r="P28" s="107">
        <f>SUM(D28:O28)</f>
        <v>-33641</v>
      </c>
    </row>
    <row r="29" spans="1:17" ht="15">
      <c r="A29" s="112" t="s">
        <v>123</v>
      </c>
      <c r="B29" s="113" t="s">
        <v>32</v>
      </c>
      <c r="C29" s="112"/>
      <c r="D29"/>
      <c r="E29" s="22"/>
      <c r="F29" s="22"/>
      <c r="G29" s="22"/>
      <c r="H29" s="23"/>
      <c r="I29" s="23"/>
      <c r="J29" s="23"/>
      <c r="K29" s="22"/>
      <c r="L29" s="22"/>
      <c r="M29" s="22"/>
      <c r="N29" s="22"/>
      <c r="O29" s="22"/>
      <c r="P29" s="45"/>
    </row>
    <row r="30" spans="1:17" ht="15">
      <c r="A30" s="41" t="s">
        <v>123</v>
      </c>
      <c r="B30" s="2"/>
      <c r="C30"/>
      <c r="D30"/>
      <c r="E30" s="22"/>
      <c r="F30" s="22"/>
      <c r="G30" s="22"/>
      <c r="H30" s="23"/>
      <c r="I30" s="23"/>
      <c r="J30" s="23"/>
      <c r="K30" s="22"/>
      <c r="L30" s="22"/>
      <c r="M30" s="106"/>
      <c r="N30" s="107"/>
      <c r="O30" s="107"/>
      <c r="P30" s="45"/>
    </row>
    <row r="31" spans="1:17" ht="15">
      <c r="A31" s="2" t="s">
        <v>123</v>
      </c>
      <c r="B31" s="2"/>
      <c r="C31"/>
      <c r="D31" s="16"/>
      <c r="E31" s="22"/>
      <c r="F31" s="22"/>
      <c r="G31" s="22"/>
      <c r="H31" s="23"/>
      <c r="I31" s="23"/>
      <c r="J31" s="16"/>
      <c r="K31" s="22"/>
      <c r="L31" s="22"/>
      <c r="M31" s="106"/>
      <c r="N31" s="107"/>
      <c r="O31" s="107"/>
      <c r="P31" s="16"/>
    </row>
    <row r="32" spans="1:17">
      <c r="A32" s="2" t="s">
        <v>123</v>
      </c>
      <c r="B32" s="2"/>
      <c r="C32"/>
      <c r="D32" s="41"/>
      <c r="E32" s="17"/>
      <c r="F32" s="22"/>
      <c r="G32" s="22"/>
      <c r="H32" s="22"/>
      <c r="I32" s="23"/>
      <c r="J32" s="18"/>
      <c r="K32" s="22"/>
      <c r="L32" s="22"/>
      <c r="M32" s="106"/>
      <c r="N32" s="22"/>
      <c r="O32"/>
      <c r="P32" s="45"/>
    </row>
    <row r="33" spans="1:16" ht="27" customHeight="1">
      <c r="A33" s="10" t="s">
        <v>71</v>
      </c>
      <c r="B33" s="41"/>
      <c r="C33" s="4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5"/>
    </row>
    <row r="34" spans="1:16" ht="35.25" customHeight="1">
      <c r="A34" s="118" t="s">
        <v>72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</row>
    <row r="35" spans="1:16" ht="13.15" customHeight="1">
      <c r="A35" s="41"/>
      <c r="B35" s="41"/>
      <c r="C35" s="4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45"/>
    </row>
    <row r="36" spans="1:16" ht="13.9" customHeight="1">
      <c r="A36"/>
      <c r="B36"/>
      <c r="C3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/>
    </row>
    <row r="37" spans="1:16">
      <c r="A37" s="10"/>
      <c r="B37" s="41"/>
      <c r="C37" s="4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45"/>
    </row>
    <row r="38" spans="1:16" ht="12.75" customHeight="1" outlineLevel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</row>
    <row r="39" spans="1:16" ht="12.75" customHeight="1" outlineLevel="1">
      <c r="A39" s="10" t="s">
        <v>125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ht="12.75" customHeight="1" outlineLevel="1">
      <c r="A40" s="49" t="s">
        <v>126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ht="12.75" customHeight="1" outlineLevel="1">
      <c r="A41" s="50" t="s">
        <v>123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12.75" customHeight="1" outlineLevel="1">
      <c r="A42" s="51" t="s">
        <v>33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12.75" customHeight="1" outlineLevel="1">
      <c r="A43" s="50" t="s">
        <v>123</v>
      </c>
      <c r="B43" s="50"/>
      <c r="C43" s="50"/>
      <c r="D43" s="52">
        <v>40909</v>
      </c>
      <c r="E43" s="52">
        <v>40940</v>
      </c>
      <c r="F43" s="52">
        <v>40969</v>
      </c>
      <c r="G43" s="52">
        <v>41000</v>
      </c>
      <c r="H43" s="52">
        <v>41030</v>
      </c>
      <c r="I43" s="52">
        <v>41061</v>
      </c>
      <c r="J43" s="52">
        <v>40725</v>
      </c>
      <c r="K43" s="52">
        <v>40756</v>
      </c>
      <c r="L43" s="52">
        <v>40787</v>
      </c>
      <c r="M43" s="52">
        <v>40817</v>
      </c>
      <c r="N43" s="52">
        <v>40848</v>
      </c>
      <c r="O43" s="52">
        <v>40513</v>
      </c>
      <c r="P43" s="53" t="s">
        <v>16</v>
      </c>
    </row>
    <row r="44" spans="1:16" ht="12.75" customHeight="1" outlineLevel="1">
      <c r="A44" s="54" t="s">
        <v>97</v>
      </c>
      <c r="B44" s="50"/>
      <c r="C44" s="50"/>
      <c r="D44" s="55">
        <v>1120</v>
      </c>
      <c r="E44" s="55">
        <v>913</v>
      </c>
      <c r="F44" s="55">
        <v>776</v>
      </c>
      <c r="G44" s="55">
        <v>542</v>
      </c>
      <c r="H44" s="55">
        <v>323</v>
      </c>
      <c r="I44" s="55">
        <v>143</v>
      </c>
      <c r="J44" s="55">
        <v>35</v>
      </c>
      <c r="K44" s="55">
        <v>34</v>
      </c>
      <c r="L44" s="55">
        <v>185</v>
      </c>
      <c r="M44" s="55">
        <v>540</v>
      </c>
      <c r="N44" s="55">
        <v>889</v>
      </c>
      <c r="O44" s="55">
        <v>1157</v>
      </c>
      <c r="P44" s="55">
        <f>SUM(D44:O44)</f>
        <v>6657</v>
      </c>
    </row>
    <row r="45" spans="1:16" ht="12.75" customHeight="1" outlineLevel="1">
      <c r="A45" s="50" t="s">
        <v>34</v>
      </c>
      <c r="B45" s="50"/>
      <c r="C45" s="50"/>
      <c r="D45" s="55">
        <v>1120</v>
      </c>
      <c r="E45" s="55">
        <v>913</v>
      </c>
      <c r="F45" s="55">
        <v>776</v>
      </c>
      <c r="G45" s="55">
        <v>542</v>
      </c>
      <c r="H45" s="55">
        <v>323</v>
      </c>
      <c r="I45" s="55">
        <v>143</v>
      </c>
      <c r="J45" s="114">
        <v>40</v>
      </c>
      <c r="K45" s="114">
        <v>8</v>
      </c>
      <c r="L45" s="114">
        <v>99</v>
      </c>
      <c r="M45" s="55">
        <v>540</v>
      </c>
      <c r="N45" s="55">
        <v>889</v>
      </c>
      <c r="O45" s="55">
        <v>1157</v>
      </c>
      <c r="P45" s="55">
        <f>SUM(D45:O45)</f>
        <v>6550</v>
      </c>
    </row>
    <row r="46" spans="1:16" ht="12.75" customHeight="1" outlineLevel="1">
      <c r="A46" s="49" t="s">
        <v>98</v>
      </c>
      <c r="B46" s="50"/>
      <c r="C46" s="50"/>
      <c r="D46" s="56">
        <f>D44-D45</f>
        <v>0</v>
      </c>
      <c r="E46" s="56">
        <f>E44-E45</f>
        <v>0</v>
      </c>
      <c r="F46" s="56">
        <f>F44-F45</f>
        <v>0</v>
      </c>
      <c r="G46" s="56">
        <f>G44-G45</f>
        <v>0</v>
      </c>
      <c r="H46" s="56">
        <f t="shared" ref="H46:O46" si="12">H44-H45</f>
        <v>0</v>
      </c>
      <c r="I46" s="56">
        <f t="shared" si="12"/>
        <v>0</v>
      </c>
      <c r="J46" s="56">
        <f t="shared" si="12"/>
        <v>-5</v>
      </c>
      <c r="K46" s="56">
        <f t="shared" si="12"/>
        <v>26</v>
      </c>
      <c r="L46" s="56">
        <f t="shared" si="12"/>
        <v>86</v>
      </c>
      <c r="M46" s="56">
        <f t="shared" si="12"/>
        <v>0</v>
      </c>
      <c r="N46" s="56">
        <f t="shared" si="12"/>
        <v>0</v>
      </c>
      <c r="O46" s="56">
        <f t="shared" si="12"/>
        <v>0</v>
      </c>
      <c r="P46" s="56">
        <f>SUM(D46:O46)</f>
        <v>107</v>
      </c>
    </row>
    <row r="47" spans="1:16" ht="12.75" customHeight="1" outlineLevel="1">
      <c r="A47" s="49" t="s">
        <v>123</v>
      </c>
      <c r="B47" s="53" t="s">
        <v>123</v>
      </c>
      <c r="C47" s="58" t="s">
        <v>35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12.75" customHeight="1" outlineLevel="1">
      <c r="A48" s="50" t="s">
        <v>36</v>
      </c>
      <c r="B48" s="50"/>
      <c r="C48" s="53" t="s">
        <v>99</v>
      </c>
      <c r="D48" s="59">
        <v>0.1002</v>
      </c>
      <c r="E48" s="59">
        <v>0.1002</v>
      </c>
      <c r="F48" s="59">
        <v>0.1002</v>
      </c>
      <c r="G48" s="59">
        <v>8.77E-2</v>
      </c>
      <c r="H48" s="59">
        <v>8.77E-2</v>
      </c>
      <c r="I48" s="59">
        <v>8.77E-2</v>
      </c>
      <c r="J48" s="59">
        <v>0</v>
      </c>
      <c r="K48" s="59">
        <v>0</v>
      </c>
      <c r="L48" s="59">
        <v>0</v>
      </c>
      <c r="M48" s="59">
        <v>8.77E-2</v>
      </c>
      <c r="N48" s="59">
        <v>8.77E-2</v>
      </c>
      <c r="O48" s="59">
        <v>0.1002</v>
      </c>
      <c r="P48" s="50"/>
    </row>
    <row r="49" spans="1:17" ht="12.75" customHeight="1" outlineLevel="1">
      <c r="A49" s="50" t="s">
        <v>37</v>
      </c>
      <c r="B49" s="50"/>
      <c r="C49" s="53" t="s">
        <v>99</v>
      </c>
      <c r="D49" s="59">
        <v>0.2467</v>
      </c>
      <c r="E49" s="59">
        <v>0.2467</v>
      </c>
      <c r="F49" s="59">
        <v>0.2467</v>
      </c>
      <c r="G49" s="59">
        <v>0.16700000000000001</v>
      </c>
      <c r="H49" s="59">
        <v>0.16700000000000001</v>
      </c>
      <c r="I49" s="59">
        <v>0.16700000000000001</v>
      </c>
      <c r="J49" s="59">
        <v>0</v>
      </c>
      <c r="K49" s="59">
        <v>0</v>
      </c>
      <c r="L49" s="59">
        <v>0</v>
      </c>
      <c r="M49" s="59">
        <v>0.16700000000000001</v>
      </c>
      <c r="N49" s="59">
        <v>0.16700000000000001</v>
      </c>
      <c r="O49" s="59">
        <v>0.2467</v>
      </c>
      <c r="P49" s="50"/>
    </row>
    <row r="50" spans="1:17" ht="12.75" customHeight="1" outlineLevel="1">
      <c r="A50" s="50" t="s">
        <v>38</v>
      </c>
      <c r="B50" s="50"/>
      <c r="C50" s="53" t="s">
        <v>99</v>
      </c>
      <c r="D50" s="59">
        <v>0.42659999999999998</v>
      </c>
      <c r="E50" s="59">
        <v>0.42659999999999998</v>
      </c>
      <c r="F50" s="59">
        <v>0.42659999999999998</v>
      </c>
      <c r="G50" s="59">
        <v>0.29609999999999997</v>
      </c>
      <c r="H50" s="59">
        <v>0.29609999999999997</v>
      </c>
      <c r="I50" s="59">
        <v>0.29609999999999997</v>
      </c>
      <c r="J50" s="59">
        <v>0</v>
      </c>
      <c r="K50" s="59">
        <v>0</v>
      </c>
      <c r="L50" s="59">
        <v>0</v>
      </c>
      <c r="M50" s="59">
        <v>0.29609999999999997</v>
      </c>
      <c r="N50" s="59">
        <v>0.29609999999999997</v>
      </c>
      <c r="O50" s="59">
        <v>0.42659999999999998</v>
      </c>
      <c r="P50" s="50"/>
    </row>
    <row r="51" spans="1:17" ht="12.75" customHeight="1" outlineLevel="1">
      <c r="A51" s="50" t="s">
        <v>123</v>
      </c>
      <c r="B51" s="6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7" ht="12.75" customHeight="1" outlineLevel="1">
      <c r="A52" s="51" t="s">
        <v>39</v>
      </c>
      <c r="B52" s="60"/>
      <c r="C52" s="6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7" ht="12.75" customHeight="1" outlineLevel="1">
      <c r="A53" s="50" t="s">
        <v>36</v>
      </c>
      <c r="B53" s="50"/>
      <c r="C53" s="50"/>
      <c r="D53" s="61">
        <f>ROUND(D$46*D48*D60,0)</f>
        <v>0</v>
      </c>
      <c r="E53" s="61">
        <f t="shared" ref="E53:O53" si="13">ROUND(E$46*E48*E60,0)</f>
        <v>0</v>
      </c>
      <c r="F53" s="61">
        <f>ROUND(F$46*F48*F60,0)</f>
        <v>0</v>
      </c>
      <c r="G53" s="61">
        <f t="shared" si="13"/>
        <v>0</v>
      </c>
      <c r="H53" s="61">
        <f t="shared" si="13"/>
        <v>0</v>
      </c>
      <c r="I53" s="61">
        <f t="shared" si="13"/>
        <v>0</v>
      </c>
      <c r="J53" s="61">
        <f t="shared" si="13"/>
        <v>0</v>
      </c>
      <c r="K53" s="61">
        <f t="shared" si="13"/>
        <v>0</v>
      </c>
      <c r="L53" s="61">
        <f t="shared" si="13"/>
        <v>0</v>
      </c>
      <c r="M53" s="61">
        <f t="shared" si="13"/>
        <v>0</v>
      </c>
      <c r="N53" s="61">
        <f t="shared" si="13"/>
        <v>0</v>
      </c>
      <c r="O53" s="61">
        <f t="shared" si="13"/>
        <v>0</v>
      </c>
      <c r="P53" s="61">
        <f>SUM(D53:O53)</f>
        <v>0</v>
      </c>
    </row>
    <row r="54" spans="1:17" ht="12.75" customHeight="1" outlineLevel="1">
      <c r="A54" s="50" t="s">
        <v>37</v>
      </c>
      <c r="B54" s="50"/>
      <c r="C54" s="50"/>
      <c r="D54" s="61">
        <f t="shared" ref="D54:O55" si="14">ROUND(D$46*D49*D61,0)</f>
        <v>0</v>
      </c>
      <c r="E54" s="61">
        <f t="shared" si="14"/>
        <v>0</v>
      </c>
      <c r="F54" s="61">
        <f t="shared" si="14"/>
        <v>0</v>
      </c>
      <c r="G54" s="61">
        <f t="shared" si="14"/>
        <v>0</v>
      </c>
      <c r="H54" s="61">
        <f t="shared" si="14"/>
        <v>0</v>
      </c>
      <c r="I54" s="61">
        <f t="shared" si="14"/>
        <v>0</v>
      </c>
      <c r="J54" s="61">
        <f t="shared" si="14"/>
        <v>0</v>
      </c>
      <c r="K54" s="61">
        <f t="shared" si="14"/>
        <v>0</v>
      </c>
      <c r="L54" s="61">
        <f t="shared" si="14"/>
        <v>0</v>
      </c>
      <c r="M54" s="61">
        <f t="shared" si="14"/>
        <v>0</v>
      </c>
      <c r="N54" s="61">
        <f t="shared" si="14"/>
        <v>0</v>
      </c>
      <c r="O54" s="61">
        <f t="shared" si="14"/>
        <v>0</v>
      </c>
      <c r="P54" s="61">
        <f>SUM(D54:O54)</f>
        <v>0</v>
      </c>
    </row>
    <row r="55" spans="1:17" ht="12.75" customHeight="1" outlineLevel="1">
      <c r="A55" s="50" t="s">
        <v>38</v>
      </c>
      <c r="B55" s="50"/>
      <c r="C55" s="50"/>
      <c r="D55" s="61">
        <f t="shared" si="14"/>
        <v>0</v>
      </c>
      <c r="E55" s="61">
        <f t="shared" si="14"/>
        <v>0</v>
      </c>
      <c r="F55" s="61">
        <f t="shared" si="14"/>
        <v>0</v>
      </c>
      <c r="G55" s="61">
        <f t="shared" si="14"/>
        <v>0</v>
      </c>
      <c r="H55" s="61">
        <f t="shared" si="14"/>
        <v>0</v>
      </c>
      <c r="I55" s="61">
        <f t="shared" si="14"/>
        <v>0</v>
      </c>
      <c r="J55" s="61">
        <f t="shared" si="14"/>
        <v>0</v>
      </c>
      <c r="K55" s="61">
        <f t="shared" si="14"/>
        <v>0</v>
      </c>
      <c r="L55" s="61">
        <f t="shared" si="14"/>
        <v>0</v>
      </c>
      <c r="M55" s="61">
        <f t="shared" si="14"/>
        <v>0</v>
      </c>
      <c r="N55" s="61">
        <f t="shared" si="14"/>
        <v>0</v>
      </c>
      <c r="O55" s="61">
        <f t="shared" si="14"/>
        <v>0</v>
      </c>
      <c r="P55" s="61">
        <f>SUM(D55:O55)</f>
        <v>0</v>
      </c>
    </row>
    <row r="56" spans="1:17" ht="12.75" customHeight="1" outlineLevel="1">
      <c r="A56" s="50" t="s">
        <v>40</v>
      </c>
      <c r="B56" s="50"/>
      <c r="C56" s="50"/>
      <c r="D56" s="62">
        <f>SUM(D53:D55)</f>
        <v>0</v>
      </c>
      <c r="E56" s="62">
        <f>SUM(E53:E55)</f>
        <v>0</v>
      </c>
      <c r="F56" s="62">
        <f>SUM(F53:F55)</f>
        <v>0</v>
      </c>
      <c r="G56" s="62">
        <f t="shared" ref="G56:P56" si="15">SUM(G53:G55)</f>
        <v>0</v>
      </c>
      <c r="H56" s="62">
        <f t="shared" si="15"/>
        <v>0</v>
      </c>
      <c r="I56" s="62">
        <f t="shared" si="15"/>
        <v>0</v>
      </c>
      <c r="J56" s="62">
        <f t="shared" si="15"/>
        <v>0</v>
      </c>
      <c r="K56" s="62">
        <f t="shared" si="15"/>
        <v>0</v>
      </c>
      <c r="L56" s="62">
        <f t="shared" si="15"/>
        <v>0</v>
      </c>
      <c r="M56" s="62">
        <f t="shared" si="15"/>
        <v>0</v>
      </c>
      <c r="N56" s="62">
        <f t="shared" si="15"/>
        <v>0</v>
      </c>
      <c r="O56" s="62">
        <f t="shared" si="15"/>
        <v>0</v>
      </c>
      <c r="P56" s="62">
        <f t="shared" si="15"/>
        <v>0</v>
      </c>
    </row>
    <row r="57" spans="1:17" ht="12.75" customHeight="1" outlineLevel="1">
      <c r="A57" s="50" t="s">
        <v>123</v>
      </c>
      <c r="B57" s="50"/>
      <c r="C57" s="50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7" ht="12.75" customHeight="1" outlineLevel="1">
      <c r="A58" s="49" t="s">
        <v>127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24"/>
    </row>
    <row r="59" spans="1:17" ht="12.75" customHeight="1" outlineLevel="1">
      <c r="A59" s="49" t="s">
        <v>123</v>
      </c>
      <c r="B59" s="50" t="s">
        <v>44</v>
      </c>
      <c r="C59" s="64"/>
      <c r="D59" s="64">
        <v>39814</v>
      </c>
      <c r="E59" s="64">
        <v>39845</v>
      </c>
      <c r="F59" s="64">
        <v>39873</v>
      </c>
      <c r="G59" s="64">
        <v>39904</v>
      </c>
      <c r="H59" s="64">
        <v>39934</v>
      </c>
      <c r="I59" s="64">
        <v>39965</v>
      </c>
      <c r="J59" s="64">
        <v>39995</v>
      </c>
      <c r="K59" s="64">
        <v>40026</v>
      </c>
      <c r="L59" s="64">
        <v>40057</v>
      </c>
      <c r="M59" s="64">
        <v>40087</v>
      </c>
      <c r="N59" s="64">
        <v>40118</v>
      </c>
      <c r="O59" s="64">
        <v>40148</v>
      </c>
      <c r="P59" s="65" t="s">
        <v>55</v>
      </c>
      <c r="Q59" s="25"/>
    </row>
    <row r="60" spans="1:17" ht="12.75" customHeight="1" outlineLevel="1">
      <c r="A60" s="50" t="s">
        <v>45</v>
      </c>
      <c r="B60" s="66" t="s">
        <v>46</v>
      </c>
      <c r="C60" s="67" t="s">
        <v>100</v>
      </c>
      <c r="D60" s="61">
        <v>131823</v>
      </c>
      <c r="E60" s="61">
        <v>131816</v>
      </c>
      <c r="F60" s="61">
        <v>131750</v>
      </c>
      <c r="G60" s="61">
        <v>131579</v>
      </c>
      <c r="H60" s="61">
        <v>131420</v>
      </c>
      <c r="I60" s="61">
        <v>131217</v>
      </c>
      <c r="J60" s="61">
        <v>131144</v>
      </c>
      <c r="K60" s="61">
        <v>131208</v>
      </c>
      <c r="L60" s="61">
        <v>131483</v>
      </c>
      <c r="M60" s="61">
        <v>131710</v>
      </c>
      <c r="N60" s="61">
        <v>132145</v>
      </c>
      <c r="O60" s="61">
        <v>132409</v>
      </c>
      <c r="P60" s="61">
        <f>SUM(D60:O60)</f>
        <v>1579704</v>
      </c>
    </row>
    <row r="61" spans="1:17" ht="12.75" customHeight="1" outlineLevel="1">
      <c r="A61" s="50" t="s">
        <v>47</v>
      </c>
      <c r="B61" s="66" t="s">
        <v>48</v>
      </c>
      <c r="C61" s="67" t="s">
        <v>100</v>
      </c>
      <c r="D61" s="61">
        <v>11811</v>
      </c>
      <c r="E61" s="61">
        <v>11804</v>
      </c>
      <c r="F61" s="61">
        <v>11787</v>
      </c>
      <c r="G61" s="61">
        <v>11774</v>
      </c>
      <c r="H61" s="61">
        <v>11768</v>
      </c>
      <c r="I61" s="61">
        <v>11773</v>
      </c>
      <c r="J61" s="61">
        <v>11757</v>
      </c>
      <c r="K61" s="61">
        <v>11776</v>
      </c>
      <c r="L61" s="61">
        <v>11805</v>
      </c>
      <c r="M61" s="61">
        <v>11808</v>
      </c>
      <c r="N61" s="61">
        <v>11866</v>
      </c>
      <c r="O61" s="61">
        <v>11842</v>
      </c>
      <c r="P61" s="61">
        <f>SUM(D61:O61)</f>
        <v>141571</v>
      </c>
    </row>
    <row r="62" spans="1:17" ht="12.75" customHeight="1" outlineLevel="1">
      <c r="A62" s="50" t="s">
        <v>49</v>
      </c>
      <c r="B62" s="66" t="s">
        <v>50</v>
      </c>
      <c r="C62" s="67" t="s">
        <v>100</v>
      </c>
      <c r="D62" s="61">
        <v>86</v>
      </c>
      <c r="E62" s="61">
        <v>88</v>
      </c>
      <c r="F62" s="61">
        <v>86</v>
      </c>
      <c r="G62" s="61">
        <v>83</v>
      </c>
      <c r="H62" s="61">
        <v>85</v>
      </c>
      <c r="I62" s="61">
        <v>85</v>
      </c>
      <c r="J62" s="61">
        <v>85</v>
      </c>
      <c r="K62" s="61">
        <v>86</v>
      </c>
      <c r="L62" s="61">
        <v>87</v>
      </c>
      <c r="M62" s="61">
        <v>86</v>
      </c>
      <c r="N62" s="61">
        <v>83</v>
      </c>
      <c r="O62" s="61">
        <v>86</v>
      </c>
      <c r="P62" s="61">
        <f>SUM(D62:O62)</f>
        <v>1026</v>
      </c>
    </row>
    <row r="63" spans="1:17" ht="12.75" customHeight="1" outlineLevel="1">
      <c r="A63" s="50" t="s">
        <v>51</v>
      </c>
      <c r="B63" s="66" t="s">
        <v>52</v>
      </c>
      <c r="C63" s="67" t="s">
        <v>100</v>
      </c>
      <c r="D63" s="61">
        <v>27</v>
      </c>
      <c r="E63" s="61">
        <v>26</v>
      </c>
      <c r="F63" s="61">
        <v>26</v>
      </c>
      <c r="G63" s="61">
        <v>26</v>
      </c>
      <c r="H63" s="61">
        <v>26</v>
      </c>
      <c r="I63" s="61">
        <v>26</v>
      </c>
      <c r="J63" s="61">
        <v>26</v>
      </c>
      <c r="K63" s="61">
        <v>26</v>
      </c>
      <c r="L63" s="61">
        <v>26</v>
      </c>
      <c r="M63" s="61">
        <v>26</v>
      </c>
      <c r="N63" s="61">
        <v>26</v>
      </c>
      <c r="O63" s="61">
        <v>26</v>
      </c>
      <c r="P63" s="61">
        <f>SUM(D63:O63)</f>
        <v>313</v>
      </c>
    </row>
    <row r="64" spans="1:17" ht="12.75" customHeight="1" outlineLevel="1">
      <c r="A64" s="50" t="s">
        <v>42</v>
      </c>
      <c r="B64" s="50"/>
      <c r="C64" s="67"/>
      <c r="D64" s="68">
        <f>SUM(D60:D63)</f>
        <v>143747</v>
      </c>
      <c r="E64" s="68">
        <f>SUM(E60:E63)</f>
        <v>143734</v>
      </c>
      <c r="F64" s="68">
        <f>SUM(F60:F63)</f>
        <v>143649</v>
      </c>
      <c r="G64" s="68">
        <f>SUM(G60:G63)</f>
        <v>143462</v>
      </c>
      <c r="H64" s="68">
        <f t="shared" ref="H64:P64" si="16">SUM(H60:H63)</f>
        <v>143299</v>
      </c>
      <c r="I64" s="68">
        <f t="shared" si="16"/>
        <v>143101</v>
      </c>
      <c r="J64" s="68">
        <f t="shared" si="16"/>
        <v>143012</v>
      </c>
      <c r="K64" s="68">
        <f t="shared" si="16"/>
        <v>143096</v>
      </c>
      <c r="L64" s="68">
        <f t="shared" si="16"/>
        <v>143401</v>
      </c>
      <c r="M64" s="68">
        <f t="shared" si="16"/>
        <v>143630</v>
      </c>
      <c r="N64" s="68">
        <f t="shared" si="16"/>
        <v>144120</v>
      </c>
      <c r="O64" s="68">
        <f t="shared" si="16"/>
        <v>144363</v>
      </c>
      <c r="P64" s="68">
        <f t="shared" si="16"/>
        <v>1722614</v>
      </c>
    </row>
    <row r="65" spans="1:16" ht="12.75" customHeight="1" outlineLevel="1">
      <c r="A65" s="50" t="s">
        <v>123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ht="12.75" customHeight="1" outlineLevel="1">
      <c r="A66" s="51" t="s">
        <v>128</v>
      </c>
      <c r="B66" s="50"/>
      <c r="C66" s="50"/>
      <c r="D66" s="63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ht="12.75" customHeight="1" outlineLevel="1">
      <c r="A67" s="69" t="s">
        <v>123</v>
      </c>
      <c r="B67" s="50"/>
      <c r="C67" s="64">
        <v>40695</v>
      </c>
      <c r="D67" s="64">
        <v>40725</v>
      </c>
      <c r="E67" s="64">
        <v>40756</v>
      </c>
      <c r="F67" s="64">
        <v>40787</v>
      </c>
      <c r="G67" s="64">
        <v>40817</v>
      </c>
      <c r="H67" s="64">
        <v>40848</v>
      </c>
      <c r="I67" s="64">
        <v>40878</v>
      </c>
      <c r="J67" s="64">
        <v>40909</v>
      </c>
      <c r="K67" s="64">
        <v>40940</v>
      </c>
      <c r="L67" s="64">
        <v>40969</v>
      </c>
      <c r="M67" s="64">
        <v>41000</v>
      </c>
      <c r="N67" s="64">
        <v>41030</v>
      </c>
      <c r="O67" s="64">
        <v>41061</v>
      </c>
      <c r="P67" s="41"/>
    </row>
    <row r="68" spans="1:16" ht="12.75" customHeight="1" outlineLevel="1">
      <c r="A68" s="70" t="s">
        <v>123</v>
      </c>
      <c r="B68" s="70"/>
      <c r="C68" s="71"/>
      <c r="D68" s="71"/>
      <c r="E68" s="71"/>
      <c r="F68" s="71"/>
      <c r="G68" s="71"/>
      <c r="H68" s="71"/>
      <c r="I68" s="72"/>
      <c r="J68" s="71"/>
      <c r="K68" s="71"/>
      <c r="L68" s="71"/>
      <c r="M68" s="71"/>
      <c r="N68" s="71"/>
      <c r="O68" s="71"/>
      <c r="P68" s="41"/>
    </row>
    <row r="69" spans="1:16" ht="12.75" customHeight="1" outlineLevel="1">
      <c r="A69" s="70" t="s">
        <v>101</v>
      </c>
      <c r="B69" s="70"/>
      <c r="C69" s="105">
        <v>2725410</v>
      </c>
      <c r="D69" s="105">
        <v>1968733</v>
      </c>
      <c r="E69" s="105">
        <v>1782575</v>
      </c>
      <c r="F69" s="105">
        <v>2045955</v>
      </c>
      <c r="G69" s="105"/>
      <c r="H69" s="104"/>
      <c r="I69" s="105"/>
      <c r="J69" s="105"/>
      <c r="K69" s="105"/>
      <c r="L69" s="105"/>
      <c r="M69" s="105"/>
      <c r="N69" s="105"/>
      <c r="O69" s="105"/>
      <c r="P69" s="41"/>
    </row>
    <row r="70" spans="1:16" ht="12.75" customHeight="1" outlineLevel="1">
      <c r="A70" s="41" t="s">
        <v>102</v>
      </c>
      <c r="B70" s="41"/>
      <c r="C70" s="104">
        <v>145196</v>
      </c>
      <c r="D70" s="105">
        <v>145263</v>
      </c>
      <c r="E70" s="104">
        <v>145489</v>
      </c>
      <c r="F70" s="104">
        <v>145435</v>
      </c>
      <c r="G70" s="104">
        <v>1</v>
      </c>
      <c r="H70" s="104">
        <v>1</v>
      </c>
      <c r="I70" s="104">
        <v>1</v>
      </c>
      <c r="J70" s="104">
        <v>1</v>
      </c>
      <c r="K70" s="104">
        <v>1</v>
      </c>
      <c r="L70" s="104">
        <v>1</v>
      </c>
      <c r="M70" s="104">
        <v>1</v>
      </c>
      <c r="N70" s="104">
        <v>1</v>
      </c>
      <c r="O70" s="104">
        <v>1</v>
      </c>
      <c r="P70" s="41"/>
    </row>
    <row r="71" spans="1:16" customFormat="1" ht="12.75" customHeight="1" outlineLevel="1">
      <c r="A71" s="41" t="s">
        <v>103</v>
      </c>
      <c r="B71" s="41"/>
      <c r="C71" s="75">
        <f t="shared" ref="C71:G71" si="17">C69/C70</f>
        <v>18.77055841758726</v>
      </c>
      <c r="D71" s="75">
        <f t="shared" si="17"/>
        <v>13.552886832848007</v>
      </c>
      <c r="E71" s="75">
        <f t="shared" si="17"/>
        <v>12.252300861233495</v>
      </c>
      <c r="F71" s="75">
        <f t="shared" si="17"/>
        <v>14.067830989789252</v>
      </c>
      <c r="G71" s="75">
        <f t="shared" si="17"/>
        <v>0</v>
      </c>
      <c r="H71" s="75">
        <f>H69/H70</f>
        <v>0</v>
      </c>
      <c r="I71" s="75">
        <f>I69/I70</f>
        <v>0</v>
      </c>
      <c r="J71" s="75">
        <f t="shared" ref="J71:O71" si="18">J69/J70</f>
        <v>0</v>
      </c>
      <c r="K71" s="75">
        <f t="shared" si="18"/>
        <v>0</v>
      </c>
      <c r="L71" s="75">
        <f t="shared" si="18"/>
        <v>0</v>
      </c>
      <c r="M71" s="75">
        <f t="shared" si="18"/>
        <v>0</v>
      </c>
      <c r="N71" s="75">
        <f t="shared" si="18"/>
        <v>0</v>
      </c>
      <c r="O71" s="75">
        <f t="shared" si="18"/>
        <v>0</v>
      </c>
      <c r="P71" s="41"/>
    </row>
    <row r="72" spans="1:16" customFormat="1" ht="12.75" customHeight="1" outlineLevel="1">
      <c r="A72" s="41" t="s">
        <v>123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ht="12.75" customHeight="1" outlineLevel="1">
      <c r="A73" s="21" t="s">
        <v>104</v>
      </c>
      <c r="B73" s="41"/>
      <c r="C73" s="45">
        <f>ROUND(C71*I64,0)</f>
        <v>2686086</v>
      </c>
      <c r="D73" s="45">
        <f t="shared" ref="D73:G73" si="19">ROUND(D71*J64,0)</f>
        <v>1938225</v>
      </c>
      <c r="E73" s="45">
        <f>ROUND(E71*K64,0)</f>
        <v>1753255</v>
      </c>
      <c r="F73" s="45">
        <f t="shared" si="19"/>
        <v>2017341</v>
      </c>
      <c r="G73" s="45">
        <f t="shared" si="19"/>
        <v>0</v>
      </c>
      <c r="H73" s="45">
        <f>ROUND(H71*N64,0)</f>
        <v>0</v>
      </c>
      <c r="I73" s="45">
        <f>ROUND(I71*O64,0)</f>
        <v>0</v>
      </c>
      <c r="J73" s="45">
        <f>ROUND(J71*D64,0)</f>
        <v>0</v>
      </c>
      <c r="K73" s="45">
        <f t="shared" ref="K73:O73" si="20">ROUND(K71*E64,0)</f>
        <v>0</v>
      </c>
      <c r="L73" s="45">
        <f>ROUND(L71*F64,0)</f>
        <v>0</v>
      </c>
      <c r="M73" s="45">
        <f t="shared" si="20"/>
        <v>0</v>
      </c>
      <c r="N73" s="45">
        <f t="shared" si="20"/>
        <v>0</v>
      </c>
      <c r="O73" s="45">
        <f t="shared" si="20"/>
        <v>0</v>
      </c>
      <c r="P73" s="41"/>
    </row>
    <row r="74" spans="1:16" customFormat="1"/>
    <row r="75" spans="1:16" customFormat="1"/>
    <row r="76" spans="1:16" customFormat="1"/>
    <row r="77" spans="1:16" customFormat="1"/>
    <row r="78" spans="1:16" customFormat="1"/>
    <row r="79" spans="1:16" customFormat="1"/>
    <row r="80" spans="1:16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16" customFormat="1"/>
    <row r="98" spans="1:16" customFormat="1"/>
    <row r="99" spans="1:16" customFormat="1"/>
    <row r="100" spans="1:16" customFormat="1"/>
    <row r="101" spans="1:16" customFormat="1"/>
    <row r="102" spans="1:16" customFormat="1"/>
    <row r="103" spans="1:16" customFormat="1"/>
    <row r="104" spans="1:16" customFormat="1"/>
    <row r="105" spans="1:16" customFormat="1"/>
    <row r="106" spans="1:16" customFormat="1"/>
    <row r="107" spans="1:16" customFormat="1"/>
    <row r="108" spans="1:16" customFormat="1"/>
    <row r="109" spans="1:16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</sheetData>
  <mergeCells count="9">
    <mergeCell ref="A34:P34"/>
    <mergeCell ref="A1:P1"/>
    <mergeCell ref="A2:P2"/>
    <mergeCell ref="A3:P3"/>
    <mergeCell ref="A4:P4"/>
    <mergeCell ref="A5:P5"/>
    <mergeCell ref="A6:P6"/>
    <mergeCell ref="A7:P7"/>
    <mergeCell ref="P9:P10"/>
  </mergeCells>
  <printOptions horizontalCentered="1" verticalCentered="1"/>
  <pageMargins left="0.25" right="0.25" top="1" bottom="0.5" header="0.75" footer="0.5"/>
  <pageSetup scale="64" orientation="landscape" r:id="rId1"/>
  <headerFooter alignWithMargins="0">
    <oddHeader>&amp;C&amp;20Avista Corporation Natural Gas Decoupling Mechanism
Washington Jurisdiction
Quarterly Report for 3rd Quarter 2011</oddHeader>
    <oddFooter>&amp;C&amp;16file: &amp;F / &amp;A&amp;R&amp;16Page &amp;P of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81"/>
  <sheetViews>
    <sheetView tabSelected="1" view="pageBreakPreview" zoomScale="60" zoomScaleNormal="100" workbookViewId="0">
      <selection activeCell="P17" sqref="P17:P23"/>
    </sheetView>
  </sheetViews>
  <sheetFormatPr defaultRowHeight="12.75"/>
  <cols>
    <col min="1" max="1" width="11.5703125" customWidth="1"/>
    <col min="2" max="2" width="49.28515625" customWidth="1"/>
    <col min="3" max="3" width="11.7109375" customWidth="1"/>
    <col min="4" max="4" width="13.42578125" customWidth="1"/>
    <col min="5" max="5" width="2.42578125" customWidth="1"/>
  </cols>
  <sheetData>
    <row r="1" spans="1:5">
      <c r="A1" s="119" t="s">
        <v>73</v>
      </c>
      <c r="B1" s="119"/>
      <c r="C1" s="119"/>
      <c r="D1" s="119"/>
      <c r="E1" s="119"/>
    </row>
    <row r="3" spans="1:5">
      <c r="A3" s="26" t="s">
        <v>129</v>
      </c>
      <c r="B3" s="26"/>
      <c r="C3" s="26"/>
      <c r="D3" s="26"/>
    </row>
    <row r="4" spans="1:5">
      <c r="A4" s="26"/>
      <c r="B4" s="26"/>
      <c r="C4" s="26"/>
      <c r="D4" s="26"/>
    </row>
    <row r="5" spans="1:5" ht="27" customHeight="1">
      <c r="A5" s="27" t="s">
        <v>74</v>
      </c>
      <c r="B5" s="28" t="s">
        <v>75</v>
      </c>
      <c r="C5" s="29" t="s">
        <v>76</v>
      </c>
      <c r="D5" s="29" t="s">
        <v>77</v>
      </c>
    </row>
    <row r="6" spans="1:5">
      <c r="A6" s="26"/>
      <c r="B6" s="26"/>
      <c r="C6" s="26"/>
      <c r="D6" s="26"/>
    </row>
    <row r="7" spans="1:5" ht="25.5">
      <c r="A7" s="40" t="s">
        <v>78</v>
      </c>
      <c r="B7" s="36" t="s">
        <v>79</v>
      </c>
      <c r="C7" s="40" t="s">
        <v>80</v>
      </c>
      <c r="D7" s="40" t="s">
        <v>81</v>
      </c>
    </row>
    <row r="8" spans="1:5">
      <c r="A8" s="30" t="s">
        <v>130</v>
      </c>
      <c r="B8" s="31">
        <v>264564</v>
      </c>
      <c r="C8" s="32">
        <v>-274880</v>
      </c>
      <c r="D8" s="31">
        <v>-10316</v>
      </c>
    </row>
    <row r="9" spans="1:5">
      <c r="A9" s="30" t="s">
        <v>131</v>
      </c>
      <c r="B9" s="31">
        <v>-10316</v>
      </c>
      <c r="C9" s="32">
        <v>17015</v>
      </c>
      <c r="D9" s="31">
        <v>6699</v>
      </c>
    </row>
    <row r="10" spans="1:5">
      <c r="A10" s="30" t="s">
        <v>132</v>
      </c>
      <c r="B10" s="31">
        <v>6699</v>
      </c>
      <c r="C10" s="32">
        <v>26942</v>
      </c>
      <c r="D10" s="31">
        <v>33641</v>
      </c>
    </row>
    <row r="11" spans="1:5">
      <c r="A11" s="33"/>
      <c r="B11" s="34"/>
      <c r="C11" s="35" t="s">
        <v>133</v>
      </c>
      <c r="D11" s="34"/>
    </row>
    <row r="12" spans="1:5">
      <c r="A12" s="37"/>
      <c r="B12" s="38"/>
      <c r="C12" s="39"/>
      <c r="D12" s="38"/>
    </row>
    <row r="14" spans="1:5">
      <c r="A14" s="26" t="s">
        <v>129</v>
      </c>
      <c r="B14" s="26"/>
      <c r="C14" s="26"/>
      <c r="D14" s="26"/>
    </row>
    <row r="15" spans="1:5">
      <c r="A15" s="26"/>
      <c r="B15" s="26"/>
      <c r="C15" s="26"/>
      <c r="D15" s="26"/>
    </row>
    <row r="16" spans="1:5" ht="25.5">
      <c r="A16" s="27" t="s">
        <v>82</v>
      </c>
      <c r="B16" s="28" t="s">
        <v>83</v>
      </c>
      <c r="C16" s="29" t="s">
        <v>76</v>
      </c>
      <c r="D16" s="29" t="s">
        <v>77</v>
      </c>
    </row>
    <row r="17" spans="1:16">
      <c r="A17" s="26"/>
      <c r="B17" s="26"/>
      <c r="C17" s="26"/>
      <c r="D17" s="26"/>
    </row>
    <row r="18" spans="1:16" ht="25.5">
      <c r="A18" s="40" t="s">
        <v>78</v>
      </c>
      <c r="B18" s="36" t="s">
        <v>79</v>
      </c>
      <c r="C18" s="40" t="s">
        <v>80</v>
      </c>
      <c r="D18" s="40" t="s">
        <v>81</v>
      </c>
    </row>
    <row r="19" spans="1:16">
      <c r="A19" s="30" t="s">
        <v>130</v>
      </c>
      <c r="B19" s="31">
        <v>130516.58</v>
      </c>
      <c r="C19" s="32">
        <v>-10157.92</v>
      </c>
      <c r="D19" s="31">
        <v>120358.66</v>
      </c>
      <c r="E19" s="41"/>
    </row>
    <row r="20" spans="1:16">
      <c r="A20" s="30" t="s">
        <v>131</v>
      </c>
      <c r="B20" s="31">
        <v>120358.66</v>
      </c>
      <c r="C20" s="32">
        <v>-9589.5300000000007</v>
      </c>
      <c r="D20" s="31">
        <v>110769.13</v>
      </c>
    </row>
    <row r="21" spans="1:16">
      <c r="A21" s="30" t="s">
        <v>132</v>
      </c>
      <c r="B21" s="31">
        <v>110769.13</v>
      </c>
      <c r="C21" s="32">
        <v>-11286.26</v>
      </c>
      <c r="D21" s="31">
        <v>99482.87</v>
      </c>
    </row>
    <row r="22" spans="1:16">
      <c r="A22" s="33"/>
      <c r="B22" s="34"/>
      <c r="C22" s="35" t="s">
        <v>134</v>
      </c>
      <c r="D22" s="34"/>
      <c r="P22" s="115"/>
    </row>
    <row r="23" spans="1:16">
      <c r="A23" s="37"/>
      <c r="B23" s="38"/>
      <c r="C23" s="39"/>
      <c r="D23" s="38"/>
      <c r="P23" s="115"/>
    </row>
    <row r="25" spans="1:16">
      <c r="A25" s="26" t="s">
        <v>129</v>
      </c>
      <c r="B25" s="26"/>
      <c r="C25" s="26"/>
      <c r="D25" s="26"/>
    </row>
    <row r="26" spans="1:16">
      <c r="A26" s="26"/>
      <c r="B26" s="26"/>
      <c r="C26" s="26"/>
      <c r="D26" s="26"/>
    </row>
    <row r="27" spans="1:16" ht="25.5">
      <c r="A27" s="27" t="s">
        <v>84</v>
      </c>
      <c r="B27" s="28" t="s">
        <v>85</v>
      </c>
      <c r="C27" s="29" t="s">
        <v>76</v>
      </c>
      <c r="D27" s="29" t="s">
        <v>77</v>
      </c>
    </row>
    <row r="28" spans="1:16">
      <c r="A28" s="26"/>
      <c r="B28" s="26"/>
      <c r="C28" s="26"/>
      <c r="D28" s="26"/>
    </row>
    <row r="29" spans="1:16" ht="25.5">
      <c r="A29" s="40" t="s">
        <v>78</v>
      </c>
      <c r="B29" s="36" t="s">
        <v>79</v>
      </c>
      <c r="C29" s="40" t="s">
        <v>80</v>
      </c>
      <c r="D29" s="40" t="s">
        <v>81</v>
      </c>
    </row>
    <row r="30" spans="1:16">
      <c r="A30" s="30" t="s">
        <v>130</v>
      </c>
      <c r="B30" s="31">
        <v>0</v>
      </c>
      <c r="C30" s="32">
        <v>264564</v>
      </c>
      <c r="D30" s="31">
        <v>264564</v>
      </c>
    </row>
    <row r="31" spans="1:16">
      <c r="A31" s="30" t="s">
        <v>131</v>
      </c>
      <c r="B31" s="31">
        <v>264564</v>
      </c>
      <c r="C31" s="32">
        <v>-58791</v>
      </c>
      <c r="D31" s="31">
        <v>205773</v>
      </c>
    </row>
    <row r="32" spans="1:16">
      <c r="A32" s="30" t="s">
        <v>132</v>
      </c>
      <c r="B32" s="31">
        <v>205773</v>
      </c>
      <c r="C32" s="32">
        <v>0</v>
      </c>
      <c r="D32" s="31">
        <v>205773</v>
      </c>
      <c r="O32" s="109"/>
    </row>
    <row r="33" spans="1:5">
      <c r="A33" s="33"/>
      <c r="B33" s="34"/>
      <c r="C33" s="35" t="s">
        <v>135</v>
      </c>
      <c r="D33" s="34"/>
    </row>
    <row r="34" spans="1:5">
      <c r="A34" s="37"/>
      <c r="B34" s="38"/>
      <c r="C34" s="39"/>
      <c r="D34" s="38"/>
    </row>
    <row r="36" spans="1:5">
      <c r="A36" s="26" t="s">
        <v>129</v>
      </c>
      <c r="B36" s="26"/>
      <c r="C36" s="26"/>
      <c r="D36" s="26"/>
    </row>
    <row r="37" spans="1:5">
      <c r="A37" s="26"/>
      <c r="B37" s="26"/>
      <c r="C37" s="26"/>
      <c r="D37" s="26"/>
    </row>
    <row r="38" spans="1:5" ht="25.5">
      <c r="A38" s="27" t="s">
        <v>86</v>
      </c>
      <c r="B38" s="28" t="s">
        <v>87</v>
      </c>
      <c r="C38" s="29" t="s">
        <v>76</v>
      </c>
      <c r="D38" s="29" t="s">
        <v>77</v>
      </c>
    </row>
    <row r="39" spans="1:5">
      <c r="A39" s="26"/>
      <c r="B39" s="26"/>
      <c r="C39" s="26"/>
      <c r="D39" s="26"/>
    </row>
    <row r="40" spans="1:5" ht="25.5">
      <c r="A40" s="40" t="s">
        <v>78</v>
      </c>
      <c r="B40" s="36" t="s">
        <v>79</v>
      </c>
      <c r="C40" s="40" t="s">
        <v>80</v>
      </c>
      <c r="D40" s="40" t="s">
        <v>81</v>
      </c>
    </row>
    <row r="41" spans="1:5">
      <c r="A41" s="30" t="s">
        <v>130</v>
      </c>
      <c r="B41" s="31">
        <v>-138278.26999999999</v>
      </c>
      <c r="C41" s="32">
        <v>7165.87</v>
      </c>
      <c r="D41" s="31">
        <v>-131112.4</v>
      </c>
    </row>
    <row r="42" spans="1:5">
      <c r="A42" s="30" t="s">
        <v>131</v>
      </c>
      <c r="B42" s="31">
        <v>-131112.4</v>
      </c>
      <c r="C42" s="32">
        <v>17977.939999999999</v>
      </c>
      <c r="D42" s="31">
        <v>-113134.46</v>
      </c>
    </row>
    <row r="43" spans="1:5">
      <c r="A43" s="30" t="s">
        <v>132</v>
      </c>
      <c r="B43" s="31">
        <v>-113134.46</v>
      </c>
      <c r="C43" s="32">
        <v>-5479.51</v>
      </c>
      <c r="D43" s="31">
        <v>-118613.97</v>
      </c>
    </row>
    <row r="44" spans="1:5">
      <c r="A44" s="33"/>
      <c r="B44" s="34"/>
      <c r="C44" s="35" t="s">
        <v>136</v>
      </c>
      <c r="D44" s="34"/>
    </row>
    <row r="46" spans="1:5">
      <c r="A46" s="119" t="s">
        <v>88</v>
      </c>
      <c r="B46" s="119"/>
      <c r="C46" s="119"/>
      <c r="D46" s="119"/>
      <c r="E46" s="119"/>
    </row>
    <row r="48" spans="1:5">
      <c r="A48" s="26" t="s">
        <v>129</v>
      </c>
      <c r="B48" s="26"/>
      <c r="C48" s="26"/>
      <c r="D48" s="26"/>
    </row>
    <row r="49" spans="1:4">
      <c r="A49" s="26"/>
      <c r="B49" s="26"/>
      <c r="C49" s="26"/>
      <c r="D49" s="26"/>
    </row>
    <row r="50" spans="1:4" ht="25.5">
      <c r="A50" s="27" t="s">
        <v>89</v>
      </c>
      <c r="B50" s="28" t="s">
        <v>90</v>
      </c>
      <c r="C50" s="29" t="s">
        <v>76</v>
      </c>
      <c r="D50" s="29" t="s">
        <v>77</v>
      </c>
    </row>
    <row r="51" spans="1:4">
      <c r="A51" s="26"/>
      <c r="B51" s="26"/>
      <c r="C51" s="26"/>
      <c r="D51" s="26"/>
    </row>
    <row r="52" spans="1:4" ht="25.5">
      <c r="A52" s="40" t="s">
        <v>78</v>
      </c>
      <c r="B52" s="36" t="s">
        <v>79</v>
      </c>
      <c r="C52" s="40" t="s">
        <v>80</v>
      </c>
      <c r="D52" s="40" t="s">
        <v>81</v>
      </c>
    </row>
    <row r="53" spans="1:4">
      <c r="A53" s="30" t="s">
        <v>130</v>
      </c>
      <c r="B53" s="31">
        <v>-420622</v>
      </c>
      <c r="C53" s="32">
        <v>0</v>
      </c>
      <c r="D53" s="31">
        <v>-420622</v>
      </c>
    </row>
    <row r="54" spans="1:4">
      <c r="A54" s="30" t="s">
        <v>131</v>
      </c>
      <c r="B54" s="31">
        <v>-420622</v>
      </c>
      <c r="C54" s="32">
        <v>-17015</v>
      </c>
      <c r="D54" s="31">
        <v>-437637</v>
      </c>
    </row>
    <row r="55" spans="1:4">
      <c r="A55" s="30" t="s">
        <v>132</v>
      </c>
      <c r="B55" s="31">
        <v>-437637</v>
      </c>
      <c r="C55" s="32">
        <v>-26942</v>
      </c>
      <c r="D55" s="31">
        <v>-464579</v>
      </c>
    </row>
    <row r="56" spans="1:4">
      <c r="A56" s="33"/>
      <c r="B56" s="34"/>
      <c r="C56" s="35" t="s">
        <v>137</v>
      </c>
      <c r="D56" s="34"/>
    </row>
    <row r="59" spans="1:4">
      <c r="A59" s="26" t="s">
        <v>129</v>
      </c>
      <c r="B59" s="26"/>
      <c r="C59" s="26"/>
      <c r="D59" s="26"/>
    </row>
    <row r="60" spans="1:4">
      <c r="A60" s="26"/>
      <c r="B60" s="26"/>
      <c r="C60" s="26"/>
      <c r="D60" s="26"/>
    </row>
    <row r="61" spans="1:4" ht="25.5">
      <c r="A61" s="27" t="s">
        <v>91</v>
      </c>
      <c r="B61" s="28" t="s">
        <v>92</v>
      </c>
      <c r="C61" s="29" t="s">
        <v>76</v>
      </c>
      <c r="D61" s="29" t="s">
        <v>77</v>
      </c>
    </row>
    <row r="62" spans="1:4">
      <c r="A62" s="26"/>
      <c r="B62" s="26"/>
      <c r="C62" s="26"/>
      <c r="D62" s="26"/>
    </row>
    <row r="63" spans="1:4" ht="25.5">
      <c r="A63" s="40" t="s">
        <v>78</v>
      </c>
      <c r="B63" s="36" t="s">
        <v>79</v>
      </c>
      <c r="C63" s="40" t="s">
        <v>80</v>
      </c>
      <c r="D63" s="40" t="s">
        <v>81</v>
      </c>
    </row>
    <row r="64" spans="1:4">
      <c r="A64" s="30" t="s">
        <v>130</v>
      </c>
      <c r="B64" s="31">
        <v>111282</v>
      </c>
      <c r="C64" s="32">
        <v>10316</v>
      </c>
      <c r="D64" s="31">
        <v>121598</v>
      </c>
    </row>
    <row r="65" spans="1:4">
      <c r="A65" s="30" t="s">
        <v>131</v>
      </c>
      <c r="B65" s="31">
        <v>121598</v>
      </c>
      <c r="C65" s="32">
        <v>58791</v>
      </c>
      <c r="D65" s="31">
        <v>180389</v>
      </c>
    </row>
    <row r="66" spans="1:4">
      <c r="A66" s="30" t="s">
        <v>132</v>
      </c>
      <c r="B66" s="31">
        <v>180389</v>
      </c>
      <c r="C66" s="32">
        <v>0</v>
      </c>
      <c r="D66" s="31">
        <v>180389</v>
      </c>
    </row>
    <row r="67" spans="1:4">
      <c r="A67" s="33"/>
      <c r="B67" s="34"/>
      <c r="C67" s="35" t="s">
        <v>138</v>
      </c>
      <c r="D67" s="34"/>
    </row>
    <row r="70" spans="1:4">
      <c r="A70" s="26" t="s">
        <v>129</v>
      </c>
      <c r="B70" s="26"/>
      <c r="C70" s="26"/>
      <c r="D70" s="26"/>
    </row>
    <row r="71" spans="1:4">
      <c r="A71" s="26"/>
      <c r="B71" s="26"/>
      <c r="C71" s="26"/>
      <c r="D71" s="26"/>
    </row>
    <row r="72" spans="1:4" ht="25.5">
      <c r="A72" s="27" t="s">
        <v>93</v>
      </c>
      <c r="B72" s="28" t="s">
        <v>94</v>
      </c>
      <c r="C72" s="29" t="s">
        <v>76</v>
      </c>
      <c r="D72" s="29" t="s">
        <v>77</v>
      </c>
    </row>
    <row r="73" spans="1:4">
      <c r="A73" s="26"/>
      <c r="B73" s="26"/>
      <c r="C73" s="26"/>
      <c r="D73" s="26"/>
    </row>
    <row r="74" spans="1:4" ht="25.5">
      <c r="A74" s="40" t="s">
        <v>78</v>
      </c>
      <c r="B74" s="36" t="s">
        <v>79</v>
      </c>
      <c r="C74" s="40" t="s">
        <v>80</v>
      </c>
      <c r="D74" s="40" t="s">
        <v>81</v>
      </c>
    </row>
    <row r="75" spans="1:4">
      <c r="A75" s="30" t="s">
        <v>130</v>
      </c>
      <c r="B75" s="31">
        <v>345209.03</v>
      </c>
      <c r="C75" s="32">
        <v>10497.19</v>
      </c>
      <c r="D75" s="31">
        <v>355706.22000000003</v>
      </c>
    </row>
    <row r="76" spans="1:4">
      <c r="A76" s="30" t="s">
        <v>131</v>
      </c>
      <c r="B76" s="31">
        <v>355706.22000000003</v>
      </c>
      <c r="C76" s="32">
        <v>9902.09</v>
      </c>
      <c r="D76" s="31">
        <v>365608.31</v>
      </c>
    </row>
    <row r="77" spans="1:4">
      <c r="A77" s="30" t="s">
        <v>132</v>
      </c>
      <c r="B77" s="31">
        <v>365608.31</v>
      </c>
      <c r="C77" s="32">
        <v>11570.59</v>
      </c>
      <c r="D77" s="31">
        <v>377178.9</v>
      </c>
    </row>
    <row r="78" spans="1:4">
      <c r="A78" s="33"/>
      <c r="B78" s="34"/>
      <c r="C78" s="35" t="s">
        <v>139</v>
      </c>
      <c r="D78" s="34"/>
    </row>
    <row r="81" spans="1:4" ht="155.25" customHeight="1">
      <c r="A81" s="102"/>
      <c r="B81" s="121"/>
      <c r="C81" s="122"/>
      <c r="D81" s="122"/>
    </row>
  </sheetData>
  <mergeCells count="3">
    <mergeCell ref="B81:D81"/>
    <mergeCell ref="A46:E46"/>
    <mergeCell ref="A1:E1"/>
  </mergeCells>
  <printOptions horizontalCentered="1"/>
  <pageMargins left="0.7" right="0.7" top="1" bottom="0.5" header="0.5" footer="0.5"/>
  <pageSetup scale="96" orientation="portrait" r:id="rId1"/>
  <headerFooter>
    <oddHeader>&amp;CAvista Corporation Natural Gas Decoupling Mechanism
Washington Jurisdiction
Quarterly Report for 3rd Quarter 2011</oddHeader>
    <oddFooter>&amp;Cfile: &amp;F / &amp;A&amp;RPage &amp;P of &amp;N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2011-11-04T07:00:00+00:00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40B41-933D-4477-8B17-7F7F5DEDCCDB}"/>
</file>

<file path=customXml/itemProps2.xml><?xml version="1.0" encoding="utf-8"?>
<ds:datastoreItem xmlns:ds="http://schemas.openxmlformats.org/officeDocument/2006/customXml" ds:itemID="{481EE6EB-948D-4A2E-B208-D2990BD7C673}"/>
</file>

<file path=customXml/itemProps3.xml><?xml version="1.0" encoding="utf-8"?>
<ds:datastoreItem xmlns:ds="http://schemas.openxmlformats.org/officeDocument/2006/customXml" ds:itemID="{3D9C0B32-4B01-4EBC-8059-EEFF6E8E5A49}"/>
</file>

<file path=customXml/itemProps4.xml><?xml version="1.0" encoding="utf-8"?>
<ds:datastoreItem xmlns:ds="http://schemas.openxmlformats.org/officeDocument/2006/customXml" ds:itemID="{7DEE106F-5FE9-4333-9ED7-BBEE10A15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UG-100468 Base</vt:lpstr>
      <vt:lpstr>PTD 2012 Calc</vt:lpstr>
      <vt:lpstr>GL Accounts</vt:lpstr>
      <vt:lpstr>'GL Accounts'!Print_Area</vt:lpstr>
      <vt:lpstr>'UG-100468 Base'!Print_Titles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2011-11-02T20:57:52Z</cp:lastPrinted>
  <dcterms:created xsi:type="dcterms:W3CDTF">2010-08-02T16:29:29Z</dcterms:created>
  <dcterms:modified xsi:type="dcterms:W3CDTF">2011-11-02T20:58:58Z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