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05" windowWidth="19440" windowHeight="12510"/>
  </bookViews>
  <sheets>
    <sheet name="Attach PC 37 -3" sheetId="1" r:id="rId1"/>
  </sheets>
  <calcPr calcId="145621"/>
</workbook>
</file>

<file path=xl/calcChain.xml><?xml version="1.0" encoding="utf-8"?>
<calcChain xmlns="http://schemas.openxmlformats.org/spreadsheetml/2006/main">
  <c r="F41" i="1" l="1"/>
  <c r="F44" i="1"/>
  <c r="F43" i="1"/>
  <c r="F42" i="1"/>
  <c r="F40" i="1"/>
  <c r="F39" i="1"/>
  <c r="C24" i="1"/>
  <c r="E31" i="1"/>
  <c r="F12" i="1"/>
  <c r="E12" i="1"/>
  <c r="E11" i="1"/>
  <c r="E10" i="1"/>
  <c r="E9" i="1"/>
  <c r="E8" i="1"/>
  <c r="E7" i="1"/>
  <c r="E6" i="1"/>
  <c r="H45" i="1" l="1"/>
  <c r="D44" i="1"/>
  <c r="E44" i="1" s="1"/>
  <c r="D43" i="1"/>
  <c r="E43" i="1" s="1"/>
  <c r="G43" i="1" s="1"/>
  <c r="I43" i="1" s="1"/>
  <c r="I10" i="1" s="1"/>
  <c r="D42" i="1"/>
  <c r="E42" i="1" s="1"/>
  <c r="D41" i="1"/>
  <c r="E41" i="1" s="1"/>
  <c r="D40" i="1"/>
  <c r="E40" i="1" s="1"/>
  <c r="D39" i="1"/>
  <c r="E39" i="1" s="1"/>
  <c r="G39" i="1" s="1"/>
  <c r="E33" i="1"/>
  <c r="G33" i="1" s="1"/>
  <c r="G9" i="1" s="1"/>
  <c r="E32" i="1"/>
  <c r="G32" i="1" s="1"/>
  <c r="G8" i="1" s="1"/>
  <c r="G31" i="1"/>
  <c r="E30" i="1"/>
  <c r="G30" i="1" s="1"/>
  <c r="G6" i="1" s="1"/>
  <c r="F24" i="1"/>
  <c r="D24" i="1"/>
  <c r="F23" i="1"/>
  <c r="D23" i="1"/>
  <c r="G42" i="1" l="1"/>
  <c r="I42" i="1" s="1"/>
  <c r="I9" i="1" s="1"/>
  <c r="G23" i="1"/>
  <c r="C17" i="1" s="1"/>
  <c r="G7" i="1"/>
  <c r="G13" i="1" s="1"/>
  <c r="G34" i="1"/>
  <c r="G24" i="1"/>
  <c r="G17" i="1" s="1"/>
  <c r="F13" i="1"/>
  <c r="G41" i="1"/>
  <c r="I41" i="1" s="1"/>
  <c r="I8" i="1" s="1"/>
  <c r="G40" i="1"/>
  <c r="I40" i="1" s="1"/>
  <c r="I7" i="1" s="1"/>
  <c r="G44" i="1"/>
  <c r="I44" i="1" s="1"/>
  <c r="I11" i="1" s="1"/>
  <c r="I39" i="1"/>
  <c r="G25" i="1" l="1"/>
  <c r="G45" i="1"/>
  <c r="I6" i="1"/>
  <c r="I13" i="1" s="1"/>
  <c r="I45" i="1"/>
  <c r="H12" i="1" l="1"/>
  <c r="J12" i="1" s="1"/>
  <c r="H11" i="1"/>
  <c r="J11" i="1" s="1"/>
  <c r="H10" i="1"/>
  <c r="J10" i="1" s="1"/>
  <c r="H9" i="1"/>
  <c r="J9" i="1" s="1"/>
  <c r="H7" i="1"/>
  <c r="J7" i="1" s="1"/>
  <c r="H8" i="1"/>
  <c r="J8" i="1" s="1"/>
  <c r="C13" i="1"/>
  <c r="D13" i="1"/>
  <c r="J17" i="1" l="1"/>
  <c r="E13" i="1" l="1"/>
  <c r="H6" i="1"/>
  <c r="J6" i="1" l="1"/>
  <c r="J13" i="1" s="1"/>
  <c r="J19" i="1" s="1"/>
  <c r="H13" i="1"/>
</calcChain>
</file>

<file path=xl/sharedStrings.xml><?xml version="1.0" encoding="utf-8"?>
<sst xmlns="http://schemas.openxmlformats.org/spreadsheetml/2006/main" count="60" uniqueCount="51">
  <si>
    <t>SAP Accounts</t>
  </si>
  <si>
    <t xml:space="preserve"> Pension Expense - Non Union</t>
  </si>
  <si>
    <t xml:space="preserve"> Pension Expense - IBEW 57</t>
  </si>
  <si>
    <t xml:space="preserve"> Pension Expense - Local 125</t>
  </si>
  <si>
    <t xml:space="preserve"> Pension Expense - Local 127</t>
  </si>
  <si>
    <t xml:space="preserve"> Pension Expense - Local 197</t>
  </si>
  <si>
    <t xml:space="preserve"> Pension Expense - Local 659</t>
  </si>
  <si>
    <t>Difference</t>
  </si>
  <si>
    <t>Recon Adjustments</t>
  </si>
  <si>
    <t>Reverse Joint-Owner Contribution</t>
  </si>
  <si>
    <t>Mining Allocations Adjustment</t>
  </si>
  <si>
    <t>Electric Operations Balance</t>
  </si>
  <si>
    <t>Adjusted Balance to Reconcile to Actuarial Report</t>
  </si>
  <si>
    <t>6 months ended 12/31/14</t>
  </si>
  <si>
    <t>6 months ended 6/30/15</t>
  </si>
  <si>
    <t>12 months ended 6/30/15</t>
  </si>
  <si>
    <t>Total Per Exhibit No. SEM-3, page 4.2.2</t>
  </si>
  <si>
    <t>UE-152253/Pacific Power &amp; Light Company</t>
  </si>
  <si>
    <t>Actuarial Valuation Report</t>
  </si>
  <si>
    <t>12 months - 12/31/14</t>
  </si>
  <si>
    <t>6 month portion (7/1/14-12/31/14)</t>
  </si>
  <si>
    <t>12 months - 12/31/15</t>
  </si>
  <si>
    <t>6 month portion (1/1/15-6/30/15)</t>
  </si>
  <si>
    <t>A</t>
  </si>
  <si>
    <t>B</t>
  </si>
  <si>
    <t>Mining Allocations in Actuarial Valuation</t>
  </si>
  <si>
    <t>Joint Owner Contribution:</t>
  </si>
  <si>
    <t>C</t>
  </si>
  <si>
    <t>D</t>
  </si>
  <si>
    <t>6 months 7/1/14-12/31/14</t>
  </si>
  <si>
    <t>F = C - D</t>
  </si>
  <si>
    <t>C = A + B</t>
  </si>
  <si>
    <t>6 months ending 6/30/15</t>
  </si>
  <si>
    <t>G</t>
  </si>
  <si>
    <t>H = D + G</t>
  </si>
  <si>
    <t>12 months ending 6/30/15</t>
  </si>
  <si>
    <t>Totals per Cost Center Allocation Reports:</t>
  </si>
  <si>
    <t>Subtotal</t>
  </si>
  <si>
    <t>Subtotals above</t>
  </si>
  <si>
    <t xml:space="preserve">   allocations and true-up to final allocations crossing multiple actuarial periods.</t>
  </si>
  <si>
    <t xml:space="preserve">   a preliminary estimated allocation that is revised for more current employee data later in the year.  A difference results due to the estimated</t>
  </si>
  <si>
    <t>2014-2015 Actuarial Valuation Report totals</t>
  </si>
  <si>
    <t>Excluding Mining Allocations</t>
  </si>
  <si>
    <t>PostRetire Expense - Ws</t>
  </si>
  <si>
    <t>Western Coal Carries Obligation Not Included in PRW*</t>
  </si>
  <si>
    <t>2014-2015 PRW Report</t>
  </si>
  <si>
    <t>**  PacifiCorp spreads the pension expense in the first few months of the calendar year to the various general ledger accounts based on</t>
  </si>
  <si>
    <t>* Post-Retirement Welfare Benefits</t>
  </si>
  <si>
    <t>Cost center allocation across periods **</t>
  </si>
  <si>
    <t>Cost center allocation across periods**</t>
  </si>
  <si>
    <t>Attachment to PC 37 - Reconciliation of actuarial reports with test year OPEB expense identified on Exhibit No. SEM-3, page 4.2.2 ($4,043,010)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</si>
</sst>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ill="1"/>
    <xf numFmtId="37" fontId="0" fillId="0" borderId="0" xfId="0" applyNumberFormat="1"/>
    <xf numFmtId="0" fontId="0" fillId="0" borderId="0" xfId="0" applyBorder="1"/>
    <xf numFmtId="37" fontId="0" fillId="0" borderId="0" xfId="0" applyNumberFormat="1" applyBorder="1"/>
    <xf numFmtId="0" fontId="0" fillId="0" borderId="0" xfId="0" applyFill="1" applyBorder="1"/>
    <xf numFmtId="0" fontId="0" fillId="0" borderId="1" xfId="0" applyBorder="1" applyAlignment="1">
      <alignment horizontal="center" wrapText="1"/>
    </xf>
    <xf numFmtId="0" fontId="2" fillId="0" borderId="0" xfId="0" applyFont="1" applyFill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/>
    </xf>
    <xf numFmtId="37" fontId="0" fillId="0" borderId="9" xfId="0" applyNumberFormat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7" xfId="0" applyNumberFormat="1" applyBorder="1"/>
    <xf numFmtId="37" fontId="0" fillId="0" borderId="13" xfId="0" applyNumberFormat="1" applyBorder="1"/>
    <xf numFmtId="0" fontId="0" fillId="0" borderId="12" xfId="0" applyBorder="1" applyAlignment="1">
      <alignment horizontal="center" wrapText="1"/>
    </xf>
    <xf numFmtId="0" fontId="0" fillId="0" borderId="8" xfId="0" applyBorder="1"/>
    <xf numFmtId="0" fontId="0" fillId="0" borderId="7" xfId="0" applyBorder="1" applyAlignment="1">
      <alignment horizontal="center" wrapText="1"/>
    </xf>
    <xf numFmtId="0" fontId="0" fillId="0" borderId="0" xfId="0" applyAlignment="1">
      <alignment wrapText="1"/>
    </xf>
    <xf numFmtId="43" fontId="0" fillId="0" borderId="0" xfId="2" applyFont="1"/>
    <xf numFmtId="164" fontId="0" fillId="0" borderId="0" xfId="2" applyNumberFormat="1" applyFont="1"/>
    <xf numFmtId="43" fontId="0" fillId="0" borderId="0" xfId="2" applyNumberFormat="1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0" xfId="0" applyBorder="1" applyAlignment="1">
      <alignment horizontal="center"/>
    </xf>
    <xf numFmtId="43" fontId="0" fillId="0" borderId="0" xfId="0" applyNumberFormat="1"/>
    <xf numFmtId="14" fontId="0" fillId="0" borderId="7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43" fontId="0" fillId="0" borderId="7" xfId="0" applyNumberFormat="1" applyBorder="1"/>
    <xf numFmtId="164" fontId="0" fillId="0" borderId="7" xfId="0" applyNumberFormat="1" applyBorder="1"/>
    <xf numFmtId="164" fontId="0" fillId="0" borderId="0" xfId="2" applyNumberFormat="1" applyFont="1" applyFill="1"/>
    <xf numFmtId="164" fontId="0" fillId="0" borderId="0" xfId="2" applyNumberFormat="1" applyFont="1" applyFill="1" applyAlignment="1">
      <alignment horizontal="center"/>
    </xf>
    <xf numFmtId="164" fontId="2" fillId="0" borderId="0" xfId="2" applyNumberFormat="1" applyFont="1" applyAlignment="1">
      <alignment horizontal="center"/>
    </xf>
    <xf numFmtId="164" fontId="2" fillId="0" borderId="0" xfId="2" applyNumberFormat="1" applyFont="1" applyFill="1" applyAlignment="1">
      <alignment horizontal="center"/>
    </xf>
    <xf numFmtId="43" fontId="2" fillId="0" borderId="0" xfId="0" applyNumberFormat="1" applyFont="1"/>
    <xf numFmtId="43" fontId="2" fillId="0" borderId="7" xfId="0" applyNumberFormat="1" applyFont="1" applyBorder="1"/>
    <xf numFmtId="37" fontId="0" fillId="0" borderId="0" xfId="0" applyNumberFormat="1" applyFill="1" applyBorder="1"/>
    <xf numFmtId="37" fontId="0" fillId="0" borderId="7" xfId="0" applyNumberFormat="1" applyFill="1" applyBorder="1"/>
    <xf numFmtId="43" fontId="0" fillId="0" borderId="7" xfId="0" applyNumberFormat="1" applyFill="1" applyBorder="1"/>
    <xf numFmtId="0" fontId="0" fillId="0" borderId="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37" fontId="2" fillId="0" borderId="10" xfId="0" applyNumberFormat="1" applyFont="1" applyBorder="1"/>
    <xf numFmtId="164" fontId="0" fillId="0" borderId="0" xfId="0" applyNumberFormat="1" applyFill="1" applyBorder="1"/>
    <xf numFmtId="164" fontId="3" fillId="0" borderId="0" xfId="2" applyNumberFormat="1" applyFont="1" applyFill="1"/>
    <xf numFmtId="164" fontId="3" fillId="0" borderId="7" xfId="2" applyNumberFormat="1" applyFont="1" applyFill="1" applyBorder="1"/>
    <xf numFmtId="43" fontId="0" fillId="0" borderId="0" xfId="0" applyNumberFormat="1" applyFont="1"/>
    <xf numFmtId="43" fontId="0" fillId="0" borderId="7" xfId="0" applyNumberFormat="1" applyFont="1" applyBorder="1"/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3">
    <cellStyle name="Comma" xfId="2" builtinId="3"/>
    <cellStyle name="Comma 4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workbookViewId="0">
      <selection activeCell="A3" sqref="A3"/>
    </sheetView>
  </sheetViews>
  <sheetFormatPr defaultRowHeight="15" x14ac:dyDescent="0.25"/>
  <cols>
    <col min="1" max="1" width="12.85546875" bestFit="1" customWidth="1"/>
    <col min="2" max="2" width="28" bestFit="1" customWidth="1"/>
    <col min="3" max="3" width="13.7109375" bestFit="1" customWidth="1"/>
    <col min="4" max="4" width="13.42578125" customWidth="1"/>
    <col min="5" max="5" width="12.5703125" bestFit="1" customWidth="1"/>
    <col min="6" max="6" width="14.140625" customWidth="1"/>
    <col min="7" max="7" width="13.7109375" bestFit="1" customWidth="1"/>
    <col min="8" max="8" width="14" bestFit="1" customWidth="1"/>
    <col min="9" max="9" width="12.28515625" customWidth="1"/>
    <col min="10" max="10" width="14.28515625" customWidth="1"/>
  </cols>
  <sheetData>
    <row r="1" spans="1:10" ht="14.45" x14ac:dyDescent="0.3">
      <c r="A1" s="7" t="s">
        <v>17</v>
      </c>
    </row>
    <row r="2" spans="1:10" ht="14.45" x14ac:dyDescent="0.3">
      <c r="A2" s="7" t="s">
        <v>50</v>
      </c>
    </row>
    <row r="3" spans="1:10" ht="14.45" x14ac:dyDescent="0.3">
      <c r="A3" s="1"/>
    </row>
    <row r="4" spans="1:10" ht="14.45" x14ac:dyDescent="0.3">
      <c r="A4" s="8"/>
      <c r="B4" s="9"/>
      <c r="C4" s="10"/>
      <c r="D4" s="9"/>
      <c r="E4" s="9"/>
      <c r="F4" s="52" t="s">
        <v>8</v>
      </c>
      <c r="G4" s="52"/>
      <c r="H4" s="52"/>
      <c r="I4" s="52"/>
      <c r="J4" s="10"/>
    </row>
    <row r="5" spans="1:10" ht="72" x14ac:dyDescent="0.3">
      <c r="A5" s="11" t="s">
        <v>0</v>
      </c>
      <c r="B5" s="12"/>
      <c r="C5" s="13" t="s">
        <v>13</v>
      </c>
      <c r="D5" s="13" t="s">
        <v>14</v>
      </c>
      <c r="E5" s="13" t="s">
        <v>15</v>
      </c>
      <c r="F5" s="6" t="s">
        <v>44</v>
      </c>
      <c r="G5" s="6" t="s">
        <v>9</v>
      </c>
      <c r="H5" s="6" t="s">
        <v>37</v>
      </c>
      <c r="I5" s="6" t="s">
        <v>48</v>
      </c>
      <c r="J5" s="13" t="s">
        <v>12</v>
      </c>
    </row>
    <row r="6" spans="1:10" ht="14.45" x14ac:dyDescent="0.3">
      <c r="A6" s="14">
        <v>501153</v>
      </c>
      <c r="B6" s="3" t="s">
        <v>1</v>
      </c>
      <c r="C6" s="4">
        <v>-816251.23</v>
      </c>
      <c r="D6" s="4">
        <v>-2550730.8199999998</v>
      </c>
      <c r="E6" s="4">
        <f>SUM(C6:D6)</f>
        <v>-3366982.05</v>
      </c>
      <c r="F6" s="5"/>
      <c r="G6" s="41">
        <f>G30</f>
        <v>61534.8</v>
      </c>
      <c r="H6" s="41">
        <f t="shared" ref="H6:H12" si="0">E6-SUM(F6:G6)</f>
        <v>-3428516.8499999996</v>
      </c>
      <c r="I6" s="47">
        <f t="shared" ref="I6:I11" si="1">I39</f>
        <v>-108432.15000000037</v>
      </c>
      <c r="J6" s="15">
        <f>SUM(H6:I6)</f>
        <v>-3536949</v>
      </c>
    </row>
    <row r="7" spans="1:10" ht="14.45" x14ac:dyDescent="0.3">
      <c r="A7" s="14">
        <v>501154</v>
      </c>
      <c r="B7" s="3" t="s">
        <v>2</v>
      </c>
      <c r="C7" s="4">
        <v>40637.53</v>
      </c>
      <c r="D7" s="4">
        <v>-1247220.6000000001</v>
      </c>
      <c r="E7" s="4">
        <f t="shared" ref="E7:E12" si="2">SUM(C7:D7)</f>
        <v>-1206583.07</v>
      </c>
      <c r="F7" s="41"/>
      <c r="G7" s="41">
        <f t="shared" ref="G7:G9" si="3">G31</f>
        <v>15657.77</v>
      </c>
      <c r="H7" s="41">
        <f t="shared" si="0"/>
        <v>-1222240.8400000001</v>
      </c>
      <c r="I7" s="47">
        <f t="shared" si="1"/>
        <v>74531.340000000084</v>
      </c>
      <c r="J7" s="15">
        <f t="shared" ref="J7:J12" si="4">SUM(H7:I7)</f>
        <v>-1147709.5</v>
      </c>
    </row>
    <row r="8" spans="1:10" ht="14.45" x14ac:dyDescent="0.3">
      <c r="A8" s="14">
        <v>501155</v>
      </c>
      <c r="B8" s="3" t="s">
        <v>3</v>
      </c>
      <c r="C8" s="4">
        <v>49852.26</v>
      </c>
      <c r="D8" s="4">
        <v>-205733.94</v>
      </c>
      <c r="E8" s="4">
        <f t="shared" si="2"/>
        <v>-155881.68</v>
      </c>
      <c r="F8" s="5"/>
      <c r="G8" s="41">
        <f t="shared" si="3"/>
        <v>3480.3599999999997</v>
      </c>
      <c r="H8" s="41">
        <f t="shared" si="0"/>
        <v>-159362.03999999998</v>
      </c>
      <c r="I8" s="47">
        <f t="shared" si="1"/>
        <v>18242.539999999979</v>
      </c>
      <c r="J8" s="15">
        <f t="shared" si="4"/>
        <v>-141119.5</v>
      </c>
    </row>
    <row r="9" spans="1:10" ht="14.45" x14ac:dyDescent="0.3">
      <c r="A9" s="14">
        <v>501156</v>
      </c>
      <c r="B9" s="3" t="s">
        <v>4</v>
      </c>
      <c r="C9" s="4">
        <v>55530.43</v>
      </c>
      <c r="D9" s="4">
        <v>-270371.39</v>
      </c>
      <c r="E9" s="4">
        <f t="shared" si="2"/>
        <v>-214840.96000000002</v>
      </c>
      <c r="F9" s="5"/>
      <c r="G9" s="41">
        <f t="shared" si="3"/>
        <v>41487.54</v>
      </c>
      <c r="H9" s="41">
        <f t="shared" si="0"/>
        <v>-256328.50000000003</v>
      </c>
      <c r="I9" s="47">
        <f t="shared" si="1"/>
        <v>29486.500000000029</v>
      </c>
      <c r="J9" s="15">
        <f t="shared" si="4"/>
        <v>-226842</v>
      </c>
    </row>
    <row r="10" spans="1:10" ht="14.45" x14ac:dyDescent="0.3">
      <c r="A10" s="14">
        <v>501157</v>
      </c>
      <c r="B10" s="3" t="s">
        <v>5</v>
      </c>
      <c r="C10" s="4">
        <v>3016.02</v>
      </c>
      <c r="D10" s="4">
        <v>-4133.09</v>
      </c>
      <c r="E10" s="4">
        <f t="shared" si="2"/>
        <v>-1117.0700000000002</v>
      </c>
      <c r="F10" s="5"/>
      <c r="G10" s="41"/>
      <c r="H10" s="41">
        <f t="shared" si="0"/>
        <v>-1117.0700000000002</v>
      </c>
      <c r="I10" s="47">
        <f t="shared" si="1"/>
        <v>18.570000000000164</v>
      </c>
      <c r="J10" s="15">
        <f t="shared" si="4"/>
        <v>-1098.5</v>
      </c>
    </row>
    <row r="11" spans="1:10" ht="14.45" x14ac:dyDescent="0.3">
      <c r="A11" s="14">
        <v>501158</v>
      </c>
      <c r="B11" s="3" t="s">
        <v>6</v>
      </c>
      <c r="C11" s="4">
        <v>79002.48</v>
      </c>
      <c r="D11" s="4">
        <v>-246037.84</v>
      </c>
      <c r="E11" s="4">
        <f t="shared" si="2"/>
        <v>-167035.35999999999</v>
      </c>
      <c r="F11" s="5"/>
      <c r="G11" s="41"/>
      <c r="H11" s="41">
        <f t="shared" si="0"/>
        <v>-167035.35999999999</v>
      </c>
      <c r="I11" s="47">
        <f t="shared" si="1"/>
        <v>12928.359999999986</v>
      </c>
      <c r="J11" s="15">
        <f t="shared" si="4"/>
        <v>-154107</v>
      </c>
    </row>
    <row r="12" spans="1:10" ht="14.45" x14ac:dyDescent="0.3">
      <c r="A12" s="14">
        <v>501149</v>
      </c>
      <c r="B12" s="5" t="s">
        <v>43</v>
      </c>
      <c r="C12" s="4">
        <v>678764.17</v>
      </c>
      <c r="D12" s="18">
        <v>390665.78</v>
      </c>
      <c r="E12" s="18">
        <f t="shared" si="2"/>
        <v>1069429.9500000002</v>
      </c>
      <c r="F12" s="42">
        <f>E12</f>
        <v>1069429.9500000002</v>
      </c>
      <c r="G12" s="42"/>
      <c r="H12" s="42">
        <f t="shared" si="0"/>
        <v>0</v>
      </c>
      <c r="I12" s="43"/>
      <c r="J12" s="15">
        <f t="shared" si="4"/>
        <v>0</v>
      </c>
    </row>
    <row r="13" spans="1:10" ht="14.45" x14ac:dyDescent="0.3">
      <c r="A13" s="11" t="s">
        <v>16</v>
      </c>
      <c r="B13" s="12"/>
      <c r="C13" s="16">
        <f t="shared" ref="C13:I13" si="5">SUM(C6:C12)</f>
        <v>90551.660000000149</v>
      </c>
      <c r="D13" s="16">
        <f t="shared" si="5"/>
        <v>-4133561.8999999994</v>
      </c>
      <c r="E13" s="46">
        <f t="shared" si="5"/>
        <v>-4043010.24</v>
      </c>
      <c r="F13" s="16">
        <f t="shared" si="5"/>
        <v>1069429.9500000002</v>
      </c>
      <c r="G13" s="16">
        <f t="shared" si="5"/>
        <v>122160.47</v>
      </c>
      <c r="H13" s="18">
        <f>SUM(H6:H12)</f>
        <v>-5234600.66</v>
      </c>
      <c r="I13" s="16">
        <f t="shared" si="5"/>
        <v>26775.159999999705</v>
      </c>
      <c r="J13" s="17">
        <f>SUM(J6:J12)</f>
        <v>-5207825.5</v>
      </c>
    </row>
    <row r="15" spans="1:10" ht="43.15" x14ac:dyDescent="0.3">
      <c r="A15" s="8"/>
      <c r="B15" s="9"/>
      <c r="C15" s="6" t="s">
        <v>45</v>
      </c>
      <c r="D15" s="20"/>
      <c r="E15" s="20"/>
      <c r="F15" s="53" t="s">
        <v>10</v>
      </c>
      <c r="G15" s="54"/>
      <c r="H15" s="54"/>
      <c r="I15" s="55"/>
      <c r="J15" s="6" t="s">
        <v>11</v>
      </c>
    </row>
    <row r="16" spans="1:10" ht="14.45" x14ac:dyDescent="0.3">
      <c r="A16" s="21"/>
      <c r="B16" s="3"/>
      <c r="C16" s="44"/>
      <c r="D16" s="44"/>
      <c r="E16" s="44"/>
      <c r="F16" s="29"/>
      <c r="G16" s="29"/>
      <c r="H16" s="29"/>
      <c r="I16" s="29"/>
      <c r="J16" s="45"/>
    </row>
    <row r="17" spans="1:10" ht="14.45" x14ac:dyDescent="0.3">
      <c r="A17" s="11" t="s">
        <v>41</v>
      </c>
      <c r="B17" s="12"/>
      <c r="C17" s="18">
        <f>G23</f>
        <v>-2330701.5</v>
      </c>
      <c r="D17" s="18"/>
      <c r="E17" s="18"/>
      <c r="F17" s="12"/>
      <c r="G17" s="34">
        <f>G24</f>
        <v>2877124</v>
      </c>
      <c r="H17" s="12"/>
      <c r="I17" s="12"/>
      <c r="J17" s="19">
        <f>C17-G17</f>
        <v>-5207825.5</v>
      </c>
    </row>
    <row r="18" spans="1:10" ht="14.45" x14ac:dyDescent="0.3">
      <c r="J18" s="2"/>
    </row>
    <row r="19" spans="1:10" ht="14.45" x14ac:dyDescent="0.3">
      <c r="A19" t="s">
        <v>7</v>
      </c>
      <c r="J19" s="2">
        <f>J13-J17</f>
        <v>0</v>
      </c>
    </row>
    <row r="21" spans="1:10" ht="14.45" x14ac:dyDescent="0.3">
      <c r="D21" s="27" t="s">
        <v>23</v>
      </c>
      <c r="E21" s="27"/>
      <c r="F21" s="27" t="s">
        <v>24</v>
      </c>
      <c r="G21" s="28" t="s">
        <v>31</v>
      </c>
      <c r="H21" s="28"/>
    </row>
    <row r="22" spans="1:10" ht="57.6" x14ac:dyDescent="0.3">
      <c r="C22" s="22" t="s">
        <v>19</v>
      </c>
      <c r="D22" s="22" t="s">
        <v>20</v>
      </c>
      <c r="E22" s="22" t="s">
        <v>21</v>
      </c>
      <c r="F22" s="22" t="s">
        <v>22</v>
      </c>
      <c r="G22" s="22" t="s">
        <v>15</v>
      </c>
      <c r="H22" s="22"/>
      <c r="I22" s="22"/>
      <c r="J22" s="22"/>
    </row>
    <row r="23" spans="1:10" ht="14.45" x14ac:dyDescent="0.3">
      <c r="A23" t="s">
        <v>18</v>
      </c>
      <c r="C23" s="25">
        <v>4770085</v>
      </c>
      <c r="D23" s="26">
        <f>C23/2</f>
        <v>2385042.5</v>
      </c>
      <c r="E23" s="25">
        <v>-9431488</v>
      </c>
      <c r="F23" s="26">
        <f>E23/2</f>
        <v>-4715744</v>
      </c>
      <c r="G23" s="48">
        <f>D23+F23</f>
        <v>-2330701.5</v>
      </c>
      <c r="H23" s="35"/>
      <c r="I23" s="25"/>
      <c r="J23" s="25"/>
    </row>
    <row r="24" spans="1:10" ht="14.45" x14ac:dyDescent="0.3">
      <c r="A24" t="s">
        <v>25</v>
      </c>
      <c r="C24" s="25">
        <f>130131+5866744-47049</f>
        <v>5949826</v>
      </c>
      <c r="D24" s="25">
        <f>C24/2</f>
        <v>2974913</v>
      </c>
      <c r="E24" s="25">
        <v>-195578</v>
      </c>
      <c r="F24" s="25">
        <f>E24/2</f>
        <v>-97789</v>
      </c>
      <c r="G24" s="49">
        <f>D24+F24</f>
        <v>2877124</v>
      </c>
      <c r="H24" s="35"/>
      <c r="I24" s="25"/>
      <c r="J24" s="25"/>
    </row>
    <row r="25" spans="1:10" ht="14.45" x14ac:dyDescent="0.3">
      <c r="A25" t="s">
        <v>42</v>
      </c>
      <c r="C25" s="25"/>
      <c r="D25" s="25"/>
      <c r="E25" s="25"/>
      <c r="F25" s="25"/>
      <c r="G25" s="48">
        <f>G23-G24</f>
        <v>-5207825.5</v>
      </c>
      <c r="H25" s="35"/>
      <c r="I25" s="25"/>
      <c r="J25" s="25"/>
    </row>
    <row r="26" spans="1:10" ht="14.45" x14ac:dyDescent="0.3">
      <c r="C26" s="25"/>
      <c r="D26" s="25"/>
      <c r="E26" s="25"/>
      <c r="F26" s="25"/>
      <c r="G26" s="48"/>
      <c r="H26" s="35"/>
      <c r="I26" s="25"/>
      <c r="J26" s="25"/>
    </row>
    <row r="27" spans="1:10" ht="14.45" x14ac:dyDescent="0.3">
      <c r="C27" s="37" t="s">
        <v>27</v>
      </c>
      <c r="D27" s="37" t="s">
        <v>28</v>
      </c>
      <c r="E27" s="37" t="s">
        <v>30</v>
      </c>
      <c r="F27" s="37" t="s">
        <v>33</v>
      </c>
      <c r="G27" s="38" t="s">
        <v>34</v>
      </c>
      <c r="H27" s="36"/>
      <c r="I27" s="25"/>
      <c r="J27" s="25"/>
    </row>
    <row r="28" spans="1:10" ht="43.15" x14ac:dyDescent="0.3">
      <c r="C28" s="31">
        <v>42004</v>
      </c>
      <c r="D28" s="31">
        <v>41820</v>
      </c>
      <c r="E28" s="22" t="s">
        <v>29</v>
      </c>
      <c r="F28" s="22" t="s">
        <v>32</v>
      </c>
      <c r="G28" s="22" t="s">
        <v>35</v>
      </c>
      <c r="H28" s="32"/>
      <c r="I28" s="23"/>
      <c r="J28" s="23"/>
    </row>
    <row r="29" spans="1:10" ht="14.45" x14ac:dyDescent="0.3">
      <c r="A29" t="s">
        <v>26</v>
      </c>
    </row>
    <row r="30" spans="1:10" x14ac:dyDescent="0.25">
      <c r="B30" s="29">
        <v>501153</v>
      </c>
      <c r="C30" s="24">
        <v>32895.1</v>
      </c>
      <c r="D30" s="24">
        <v>16447.53</v>
      </c>
      <c r="E30" s="30">
        <f>C30-D30</f>
        <v>16447.57</v>
      </c>
      <c r="F30" s="30">
        <v>45087.23</v>
      </c>
      <c r="G30" s="50">
        <f>E30+F30</f>
        <v>61534.8</v>
      </c>
    </row>
    <row r="31" spans="1:10" x14ac:dyDescent="0.25">
      <c r="B31" s="29">
        <v>501154</v>
      </c>
      <c r="C31" s="24">
        <v>-6016.91</v>
      </c>
      <c r="D31" s="24">
        <v>-3008.46</v>
      </c>
      <c r="E31" s="30">
        <f>C31-D31</f>
        <v>-3008.45</v>
      </c>
      <c r="F31" s="24">
        <v>18666.22</v>
      </c>
      <c r="G31" s="50">
        <f t="shared" ref="G31:G33" si="6">E31+F31</f>
        <v>15657.77</v>
      </c>
    </row>
    <row r="32" spans="1:10" x14ac:dyDescent="0.25">
      <c r="B32" s="29">
        <v>501155</v>
      </c>
      <c r="C32" s="24">
        <v>-1034.56</v>
      </c>
      <c r="D32" s="24">
        <v>-517.29999999999995</v>
      </c>
      <c r="E32" s="24">
        <f t="shared" ref="E32:E33" si="7">C32-D32</f>
        <v>-517.26</v>
      </c>
      <c r="F32" s="24">
        <v>3997.62</v>
      </c>
      <c r="G32" s="50">
        <f t="shared" si="6"/>
        <v>3480.3599999999997</v>
      </c>
    </row>
    <row r="33" spans="1:9" x14ac:dyDescent="0.25">
      <c r="B33" s="29">
        <v>501156</v>
      </c>
      <c r="C33" s="24">
        <v>-22529.14</v>
      </c>
      <c r="D33" s="24">
        <v>-11264.57</v>
      </c>
      <c r="E33" s="24">
        <f t="shared" si="7"/>
        <v>-11264.57</v>
      </c>
      <c r="F33" s="24">
        <v>52752.11</v>
      </c>
      <c r="G33" s="51">
        <f t="shared" si="6"/>
        <v>41487.54</v>
      </c>
    </row>
    <row r="34" spans="1:9" x14ac:dyDescent="0.25">
      <c r="G34" s="50">
        <f>SUM(G30:G33)</f>
        <v>122160.47</v>
      </c>
    </row>
    <row r="35" spans="1:9" x14ac:dyDescent="0.25">
      <c r="G35" s="39"/>
    </row>
    <row r="36" spans="1:9" x14ac:dyDescent="0.25">
      <c r="G36" s="39"/>
    </row>
    <row r="37" spans="1:9" x14ac:dyDescent="0.25">
      <c r="C37" s="37" t="s">
        <v>27</v>
      </c>
      <c r="D37" s="37" t="s">
        <v>28</v>
      </c>
      <c r="E37" s="37" t="s">
        <v>30</v>
      </c>
      <c r="F37" s="37" t="s">
        <v>33</v>
      </c>
      <c r="G37" s="38" t="s">
        <v>34</v>
      </c>
    </row>
    <row r="38" spans="1:9" ht="60" x14ac:dyDescent="0.25">
      <c r="A38" t="s">
        <v>36</v>
      </c>
      <c r="C38" s="31">
        <v>42004</v>
      </c>
      <c r="D38" s="31">
        <v>41820</v>
      </c>
      <c r="E38" s="22" t="s">
        <v>29</v>
      </c>
      <c r="F38" s="22" t="s">
        <v>32</v>
      </c>
      <c r="G38" s="22" t="s">
        <v>35</v>
      </c>
      <c r="H38" s="22" t="s">
        <v>38</v>
      </c>
      <c r="I38" s="22" t="s">
        <v>49</v>
      </c>
    </row>
    <row r="39" spans="1:9" x14ac:dyDescent="0.25">
      <c r="B39" s="29">
        <v>501153</v>
      </c>
      <c r="C39" s="24">
        <v>-1665399</v>
      </c>
      <c r="D39" s="24">
        <f>C39/2</f>
        <v>-832699.5</v>
      </c>
      <c r="E39" s="24">
        <f t="shared" ref="E39:E44" si="8">C39-D39</f>
        <v>-832699.5</v>
      </c>
      <c r="F39" s="24">
        <f>-5408499/2</f>
        <v>-2704249.5</v>
      </c>
      <c r="G39" s="30">
        <f t="shared" ref="G39:G44" si="9">E39+F39</f>
        <v>-3536949</v>
      </c>
      <c r="H39" s="41">
        <v>-3428516.8499999996</v>
      </c>
      <c r="I39" s="39">
        <f t="shared" ref="I39:I44" si="10">G39-H39</f>
        <v>-108432.15000000037</v>
      </c>
    </row>
    <row r="40" spans="1:9" x14ac:dyDescent="0.25">
      <c r="B40" s="29">
        <v>501154</v>
      </c>
      <c r="C40" s="24">
        <v>87292</v>
      </c>
      <c r="D40" s="24">
        <f t="shared" ref="D40:D44" si="11">C40/2</f>
        <v>43646</v>
      </c>
      <c r="E40" s="24">
        <f t="shared" si="8"/>
        <v>43646</v>
      </c>
      <c r="F40" s="24">
        <f>-2382711/2</f>
        <v>-1191355.5</v>
      </c>
      <c r="G40" s="30">
        <f t="shared" si="9"/>
        <v>-1147709.5</v>
      </c>
      <c r="H40" s="41">
        <v>-1222240.8400000001</v>
      </c>
      <c r="I40" s="39">
        <f t="shared" si="10"/>
        <v>74531.340000000084</v>
      </c>
    </row>
    <row r="41" spans="1:9" x14ac:dyDescent="0.25">
      <c r="B41" s="29">
        <v>501155</v>
      </c>
      <c r="C41" s="24">
        <v>100739</v>
      </c>
      <c r="D41" s="24">
        <f t="shared" si="11"/>
        <v>50369.5</v>
      </c>
      <c r="E41" s="24">
        <f t="shared" si="8"/>
        <v>50369.5</v>
      </c>
      <c r="F41" s="24">
        <f>-382978/2</f>
        <v>-191489</v>
      </c>
      <c r="G41" s="30">
        <f t="shared" si="9"/>
        <v>-141119.5</v>
      </c>
      <c r="H41" s="41">
        <v>-159362.03999999998</v>
      </c>
      <c r="I41" s="39">
        <f t="shared" si="10"/>
        <v>18242.539999999979</v>
      </c>
    </row>
    <row r="42" spans="1:9" x14ac:dyDescent="0.25">
      <c r="B42" s="29">
        <v>501156</v>
      </c>
      <c r="C42" s="24">
        <v>133590</v>
      </c>
      <c r="D42" s="24">
        <f t="shared" si="11"/>
        <v>66795</v>
      </c>
      <c r="E42" s="24">
        <f t="shared" si="8"/>
        <v>66795</v>
      </c>
      <c r="F42" s="24">
        <f>-587274/2</f>
        <v>-293637</v>
      </c>
      <c r="G42" s="30">
        <f t="shared" si="9"/>
        <v>-226842</v>
      </c>
      <c r="H42" s="41">
        <v>-256328.50000000003</v>
      </c>
      <c r="I42" s="39">
        <f t="shared" si="10"/>
        <v>29486.500000000029</v>
      </c>
    </row>
    <row r="43" spans="1:9" x14ac:dyDescent="0.25">
      <c r="B43" s="29">
        <v>501157</v>
      </c>
      <c r="C43" s="24">
        <v>6032</v>
      </c>
      <c r="D43" s="24">
        <f t="shared" si="11"/>
        <v>3016</v>
      </c>
      <c r="E43" s="24">
        <f t="shared" si="8"/>
        <v>3016</v>
      </c>
      <c r="F43" s="24">
        <f>-8229/2</f>
        <v>-4114.5</v>
      </c>
      <c r="G43" s="30">
        <f t="shared" si="9"/>
        <v>-1098.5</v>
      </c>
      <c r="H43" s="41">
        <v>-1117.0700000000002</v>
      </c>
      <c r="I43" s="39">
        <f t="shared" si="10"/>
        <v>18.570000000000164</v>
      </c>
    </row>
    <row r="44" spans="1:9" x14ac:dyDescent="0.25">
      <c r="B44" s="29">
        <v>501158</v>
      </c>
      <c r="C44" s="24">
        <v>158005</v>
      </c>
      <c r="D44" s="24">
        <f t="shared" si="11"/>
        <v>79002.5</v>
      </c>
      <c r="E44" s="24">
        <f t="shared" si="8"/>
        <v>79002.5</v>
      </c>
      <c r="F44" s="24">
        <f>-466219/2</f>
        <v>-233109.5</v>
      </c>
      <c r="G44" s="33">
        <f t="shared" si="9"/>
        <v>-154107</v>
      </c>
      <c r="H44" s="42">
        <v>-167035.35999999999</v>
      </c>
      <c r="I44" s="40">
        <f t="shared" si="10"/>
        <v>12928.359999999986</v>
      </c>
    </row>
    <row r="45" spans="1:9" x14ac:dyDescent="0.25">
      <c r="G45" s="30">
        <f>SUM(G39:G44)</f>
        <v>-5207825.5</v>
      </c>
      <c r="H45" s="30">
        <f t="shared" ref="H45:I45" si="12">SUM(H39:H44)</f>
        <v>-5234600.66</v>
      </c>
      <c r="I45" s="39">
        <f t="shared" si="12"/>
        <v>26775.159999999705</v>
      </c>
    </row>
    <row r="46" spans="1:9" x14ac:dyDescent="0.25">
      <c r="G46" s="30"/>
      <c r="H46" s="39"/>
    </row>
    <row r="47" spans="1:9" x14ac:dyDescent="0.25">
      <c r="A47" t="s">
        <v>47</v>
      </c>
    </row>
    <row r="49" spans="1:1" x14ac:dyDescent="0.25">
      <c r="A49" t="s">
        <v>46</v>
      </c>
    </row>
    <row r="50" spans="1:1" x14ac:dyDescent="0.25">
      <c r="A50" t="s">
        <v>40</v>
      </c>
    </row>
    <row r="51" spans="1:1" x14ac:dyDescent="0.25">
      <c r="A51" t="s">
        <v>39</v>
      </c>
    </row>
  </sheetData>
  <mergeCells count="2">
    <mergeCell ref="F4:I4"/>
    <mergeCell ref="F15:I15"/>
  </mergeCells>
  <printOptions horizontalCentered="1"/>
  <pageMargins left="0.6" right="0.5" top="0.75" bottom="0.5" header="0.3" footer="0.3"/>
  <pageSetup scale="63" orientation="portrait" r:id="rId1"/>
  <headerFooter>
    <oddHeader>&amp;LWA UE-152253
PC 37&amp;R&amp;"-,Bold"Attachment PC 37-1 1st Supplemental</oddHeader>
    <oddFooter>&amp;L&amp;F&amp;CPage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Date1 xmlns="dc463f71-b30c-4ab2-9473-d307f9d35888">2016-03-17T07:00:00+00:00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152253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AF47686-BDAA-4C5B-B616-94AEC15F5372}"/>
</file>

<file path=customXml/itemProps2.xml><?xml version="1.0" encoding="utf-8"?>
<ds:datastoreItem xmlns:ds="http://schemas.openxmlformats.org/officeDocument/2006/customXml" ds:itemID="{3E31BAB7-3981-4A0B-8F76-7EEA26C79E6C}"/>
</file>

<file path=customXml/itemProps3.xml><?xml version="1.0" encoding="utf-8"?>
<ds:datastoreItem xmlns:ds="http://schemas.openxmlformats.org/officeDocument/2006/customXml" ds:itemID="{A757362B-6918-44B3-85C6-68354EE7B3D4}"/>
</file>

<file path=customXml/itemProps4.xml><?xml version="1.0" encoding="utf-8"?>
<ds:datastoreItem xmlns:ds="http://schemas.openxmlformats.org/officeDocument/2006/customXml" ds:itemID="{A8F1D46F-BE71-4F4A-B54E-AB54DB31E5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 PC 37 -3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2014-07-17T15:12:47Z</dcterms:created>
  <dcterms:modified xsi:type="dcterms:W3CDTF">2016-03-14T20:48:39Z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{6E9EFE12-FDE5-401C-AF94-214F25B24C00}</vt:lpwstr>
  </property>
  <property fmtid="{D5CDD505-2E9C-101B-9397-08002B2CF9AE}" pid="3" name="ContentTypeId">
    <vt:lpwstr>0x0101006E56B4D1795A2E4DB2F0B01679ED314A007595E2AA379E88449A4F511BF799667C</vt:lpwstr>
  </property>
  <property fmtid="{D5CDD505-2E9C-101B-9397-08002B2CF9AE}" pid="4" name="_docset_NoMedatataSyncRequired">
    <vt:lpwstr>False</vt:lpwstr>
  </property>
</Properties>
</file>