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ER\_2021\Washington\Washington - LIRF\Workpapers\PUBLIC\"/>
    </mc:Choice>
  </mc:AlternateContent>
  <xr:revisionPtr revIDLastSave="0" documentId="13_ncr:1_{2B97A568-5411-4C96-8C2A-BC3BE05B9507}" xr6:coauthVersionLast="45" xr6:coauthVersionMax="45" xr10:uidLastSave="{00000000-0000-0000-0000-000000000000}"/>
  <bookViews>
    <workbookView xWindow="29790" yWindow="1125" windowWidth="25500" windowHeight="14445" xr2:uid="{A2A16690-8838-4932-9646-2EB46C933E6F}"/>
  </bookViews>
  <sheets>
    <sheet name="Summary" sheetId="3" r:id="rId1"/>
    <sheet name="Variables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Fill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a" hidden="1">'[3]DSM Output'!$J$21:$J$23</definedName>
    <definedName name="Access_Button1" hidden="1">"Headcount_Workbook_Schedules_List"</definedName>
    <definedName name="AccessDatabase" hidden="1">"P:\HR\SharonPlummer\Headcount Workbook.mdb"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ost_Debt">Variables!$D$8</definedName>
    <definedName name="Cost_equity">Variables!$D$10</definedName>
    <definedName name="Cost_pref">Variables!$D$9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gross_up_factor">Variables!$D$34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verall_ROR">Variables!$E$11</definedName>
    <definedName name="Percent_common">Variables!$C$10</definedName>
    <definedName name="Percent_debt">Variables!$C$8</definedName>
    <definedName name="Percent_pref">Variables!$C$9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[4]Inputs!#REF!</definedName>
    <definedName name="_xlnm.Print_Area" localSheetId="0">Summary!$A$1:$D$23</definedName>
    <definedName name="_xlnm.Print_Area" localSheetId="1">Variables!$A$1:$E$34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"45G0Y9HKM7XU88W4C0LM2V28B"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andard1" hidden="1">{"YTD-Total",#N/A,FALSE,"Provision"}</definedName>
    <definedName name="uncollectible_perc">Variables!$D$20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hidden="1">[1]Inputs!#REF!</definedName>
    <definedName name="WA_rev_tax_perc">Variables!$D$22</definedName>
    <definedName name="Weighted_cost_debt">Variables!$E$8</definedName>
    <definedName name="Weighted_cost_equity">Variables!$E$10</definedName>
    <definedName name="Weighted_cost_pref">Variables!$E$9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Sheet";#N/A,#N/A,FALSE,"T-Accounts";#N/A,#N/A,FALSE,"Ins &amp; Prem ActualEstimates"}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UTC_reg_fee_perc">Variables!$D$21</definedName>
    <definedName name="y" hidden="1">'[3]DSM Output'!$B$21:$B$23</definedName>
    <definedName name="z" hidden="1">'[3]DSM Output'!$G$21:$G$23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3" l="1"/>
  <c r="B16" i="3"/>
  <c r="B10" i="3"/>
  <c r="B9" i="3"/>
  <c r="B8" i="3"/>
  <c r="B2" i="2" l="1"/>
  <c r="B13" i="3" l="1"/>
  <c r="D26" i="2" l="1"/>
  <c r="D30" i="2" s="1"/>
  <c r="E10" i="2"/>
  <c r="E9" i="2"/>
  <c r="E8" i="2"/>
  <c r="E11" i="2" s="1"/>
  <c r="D32" i="2" l="1"/>
  <c r="D34" i="2" s="1"/>
  <c r="B11" i="3" l="1"/>
  <c r="B14" i="3" s="1"/>
  <c r="B18" i="3" s="1"/>
  <c r="B20" i="3" s="1"/>
  <c r="B22" i="3" l="1"/>
</calcChain>
</file>

<file path=xl/sharedStrings.xml><?xml version="1.0" encoding="utf-8"?>
<sst xmlns="http://schemas.openxmlformats.org/spreadsheetml/2006/main" count="44" uniqueCount="37">
  <si>
    <t>PacifiCorp</t>
  </si>
  <si>
    <t>Depreciation</t>
  </si>
  <si>
    <t>Operating Revenue</t>
  </si>
  <si>
    <t>Capital Structure and Cost</t>
  </si>
  <si>
    <t xml:space="preserve">Capital Structure </t>
  </si>
  <si>
    <t>Embedded Cost</t>
  </si>
  <si>
    <t>Weighted Cost</t>
  </si>
  <si>
    <t>DEBT%</t>
  </si>
  <si>
    <t>PREFERRED %</t>
  </si>
  <si>
    <t>COMMON %</t>
  </si>
  <si>
    <t>Net to Gross Bump-up Factor</t>
  </si>
  <si>
    <t>Operating Deductions</t>
  </si>
  <si>
    <t>Uncollectable Accounts</t>
  </si>
  <si>
    <t>WUTC Regulatory Fee</t>
  </si>
  <si>
    <t>WUTC Public Utility Tax</t>
  </si>
  <si>
    <t>Taxes Other - Resource Supplier</t>
  </si>
  <si>
    <t>Taxes Other - Gross Receipts</t>
  </si>
  <si>
    <t>Sub-Total</t>
  </si>
  <si>
    <t>State Taxes</t>
  </si>
  <si>
    <t>Federal Income Tax @ 21.00%</t>
  </si>
  <si>
    <t>Net Operating Income</t>
  </si>
  <si>
    <t>Reference</t>
  </si>
  <si>
    <t>Total Revenue Requirement</t>
  </si>
  <si>
    <t>Depreciation Reserve</t>
  </si>
  <si>
    <t>Accumulated DIT Balance</t>
  </si>
  <si>
    <t>Net Rate Base</t>
  </si>
  <si>
    <t>Deferred Income Tax Expense-Flowthrough</t>
  </si>
  <si>
    <t>Rev. Reqt. Gross Up</t>
  </si>
  <si>
    <t>Rev. Reqt. Before Gross Up</t>
  </si>
  <si>
    <t>Washington Allocated</t>
  </si>
  <si>
    <t>Gross Plant</t>
  </si>
  <si>
    <t>Return on Rate Base</t>
  </si>
  <si>
    <t>Variables - Washington General Rate Case UE-191024</t>
  </si>
  <si>
    <t>ADJ_2</t>
  </si>
  <si>
    <t>Washington Limited-Issue Rate Filing</t>
  </si>
  <si>
    <t>2021 Revenues for Refund</t>
  </si>
  <si>
    <t>WIJAM Transmission Transition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</si>
</sst>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2">
    <xf numFmtId="0" fontId="0" fillId="0" borderId="0" xfId="0"/>
    <xf numFmtId="165" fontId="2" fillId="0" borderId="0" xfId="2" applyNumberFormat="1" applyFont="1" applyFill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Continuous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/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10" fontId="2" fillId="0" borderId="5" xfId="2" applyNumberFormat="1" applyFont="1" applyBorder="1"/>
    <xf numFmtId="0" fontId="2" fillId="0" borderId="6" xfId="0" applyFont="1" applyBorder="1"/>
    <xf numFmtId="165" fontId="2" fillId="0" borderId="6" xfId="2" applyNumberFormat="1" applyFont="1" applyFill="1" applyBorder="1"/>
    <xf numFmtId="165" fontId="2" fillId="0" borderId="1" xfId="2" applyNumberFormat="1" applyFont="1" applyFill="1" applyBorder="1"/>
    <xf numFmtId="10" fontId="2" fillId="0" borderId="6" xfId="2" applyNumberFormat="1" applyFont="1" applyBorder="1"/>
    <xf numFmtId="10" fontId="2" fillId="0" borderId="3" xfId="0" applyNumberFormat="1" applyFont="1" applyBorder="1"/>
    <xf numFmtId="0" fontId="3" fillId="0" borderId="1" xfId="0" applyFont="1" applyBorder="1"/>
    <xf numFmtId="0" fontId="2" fillId="0" borderId="1" xfId="0" applyFont="1" applyBorder="1"/>
    <xf numFmtId="165" fontId="2" fillId="0" borderId="0" xfId="2" applyNumberFormat="1" applyFont="1"/>
    <xf numFmtId="0" fontId="2" fillId="0" borderId="0" xfId="0" quotePrefix="1" applyFont="1" applyAlignment="1">
      <alignment horizontal="left"/>
    </xf>
    <xf numFmtId="165" fontId="2" fillId="0" borderId="0" xfId="2" quotePrefix="1" applyNumberFormat="1" applyFont="1"/>
    <xf numFmtId="165" fontId="2" fillId="0" borderId="1" xfId="2" applyNumberFormat="1" applyFont="1" applyBorder="1"/>
    <xf numFmtId="10" fontId="2" fillId="0" borderId="0" xfId="2" applyNumberFormat="1" applyFont="1"/>
    <xf numFmtId="165" fontId="2" fillId="0" borderId="2" xfId="2" quotePrefix="1" applyNumberFormat="1" applyFont="1" applyBorder="1"/>
    <xf numFmtId="165" fontId="2" fillId="0" borderId="0" xfId="2" quotePrefix="1" applyNumberFormat="1" applyFont="1" applyBorder="1"/>
    <xf numFmtId="0" fontId="5" fillId="0" borderId="0" xfId="0" applyFont="1"/>
    <xf numFmtId="10" fontId="5" fillId="0" borderId="0" xfId="0" applyNumberFormat="1" applyFont="1"/>
    <xf numFmtId="165" fontId="5" fillId="0" borderId="0" xfId="4" applyNumberFormat="1" applyFont="1" applyBorder="1"/>
    <xf numFmtId="0" fontId="6" fillId="0" borderId="0" xfId="0" applyFont="1" applyAlignment="1">
      <alignment horizontal="right"/>
    </xf>
    <xf numFmtId="0" fontId="0" fillId="0" borderId="0" xfId="0" applyAlignment="1">
      <alignment wrapText="1"/>
    </xf>
    <xf numFmtId="17" fontId="3" fillId="0" borderId="3" xfId="0" applyNumberFormat="1" applyFont="1" applyBorder="1" applyAlignment="1">
      <alignment horizontal="centerContinuous" wrapText="1"/>
    </xf>
    <xf numFmtId="0" fontId="0" fillId="0" borderId="5" xfId="0" applyBorder="1"/>
    <xf numFmtId="164" fontId="2" fillId="0" borderId="5" xfId="1" applyNumberFormat="1" applyFill="1" applyBorder="1"/>
    <xf numFmtId="164" fontId="2" fillId="0" borderId="5" xfId="1" applyNumberFormat="1" applyFont="1" applyFill="1" applyBorder="1"/>
    <xf numFmtId="164" fontId="2" fillId="0" borderId="3" xfId="1" applyNumberFormat="1" applyFill="1" applyBorder="1"/>
    <xf numFmtId="10" fontId="2" fillId="0" borderId="5" xfId="1" applyNumberFormat="1" applyFill="1" applyBorder="1"/>
    <xf numFmtId="164" fontId="3" fillId="0" borderId="3" xfId="0" applyNumberFormat="1" applyFont="1" applyBorder="1"/>
    <xf numFmtId="164" fontId="3" fillId="0" borderId="0" xfId="0" applyNumberFormat="1" applyFont="1" applyAlignment="1">
      <alignment horizontal="centerContinuous"/>
    </xf>
    <xf numFmtId="17" fontId="3" fillId="0" borderId="0" xfId="0" applyNumberFormat="1" applyFont="1" applyAlignment="1">
      <alignment horizontal="centerContinuous"/>
    </xf>
    <xf numFmtId="164" fontId="0" fillId="0" borderId="0" xfId="0" applyNumberFormat="1"/>
    <xf numFmtId="0" fontId="3" fillId="0" borderId="0" xfId="0" applyFont="1" applyBorder="1" applyAlignment="1">
      <alignment horizontal="center"/>
    </xf>
    <xf numFmtId="17" fontId="3" fillId="0" borderId="0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2" fillId="0" borderId="0" xfId="0" applyFont="1" applyBorder="1"/>
    <xf numFmtId="0" fontId="4" fillId="0" borderId="0" xfId="3" applyFont="1" applyBorder="1" applyAlignment="1">
      <alignment horizontal="centerContinuous" wrapText="1"/>
    </xf>
    <xf numFmtId="165" fontId="5" fillId="0" borderId="0" xfId="4" applyNumberFormat="1" applyFont="1" applyFill="1" applyBorder="1"/>
    <xf numFmtId="165" fontId="5" fillId="0" borderId="0" xfId="0" applyNumberFormat="1" applyFont="1" applyBorder="1"/>
    <xf numFmtId="10" fontId="5" fillId="0" borderId="0" xfId="0" applyNumberFormat="1" applyFont="1" applyBorder="1"/>
    <xf numFmtId="165" fontId="2" fillId="0" borderId="0" xfId="5" quotePrefix="1" applyNumberFormat="1" applyFont="1" applyBorder="1"/>
    <xf numFmtId="0" fontId="5" fillId="0" borderId="0" xfId="3" applyFont="1" applyBorder="1"/>
    <xf numFmtId="165" fontId="2" fillId="0" borderId="0" xfId="5" applyNumberFormat="1" applyFont="1" applyBorder="1"/>
  </cellXfs>
  <cellStyles count="6">
    <cellStyle name="Comma" xfId="1" builtinId="3"/>
    <cellStyle name="Normal" xfId="0" builtinId="0"/>
    <cellStyle name="Normal 10" xfId="3" xr:uid="{3CB9C1D3-56AB-42A7-BECD-1E7FBF76B03A}"/>
    <cellStyle name="Percent" xfId="2" builtinId="5"/>
    <cellStyle name="Percent 10" xfId="4" xr:uid="{BBF2E944-9AE8-4D1C-B13E-857871BA3757}"/>
    <cellStyle name="Percent 2" xfId="5" xr:uid="{E97DBA7A-FEB0-4A29-AA3B-0C784D37F5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DJ_2%20-%20WIJAM%20Transmission%20Transition%20Ad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ADJ_2"/>
      <sheetName val="Page ADJ_2.1"/>
      <sheetName val="Page ADJ_2.2"/>
    </sheetNames>
    <sheetDataSet>
      <sheetData sheetId="0">
        <row r="13">
          <cell r="I13">
            <v>-10569908.507270671</v>
          </cell>
        </row>
        <row r="18">
          <cell r="I18">
            <v>2967857.2767987223</v>
          </cell>
        </row>
        <row r="23">
          <cell r="I23">
            <v>-178830.40223213524</v>
          </cell>
        </row>
        <row r="28">
          <cell r="I28">
            <v>-1211.6178689428841</v>
          </cell>
        </row>
        <row r="35">
          <cell r="I35">
            <v>1440403.1989577662</v>
          </cell>
        </row>
        <row r="38">
          <cell r="I38">
            <v>0</v>
          </cell>
        </row>
        <row r="39">
          <cell r="I39">
            <v>0</v>
          </cell>
        </row>
        <row r="42">
          <cell r="I42">
            <v>-16733.112982775518</v>
          </cell>
        </row>
        <row r="43">
          <cell r="I43">
            <v>16733.112982775518</v>
          </cell>
        </row>
        <row r="46">
          <cell r="I46">
            <v>60701.496270463591</v>
          </cell>
        </row>
        <row r="47">
          <cell r="I47">
            <v>-60701.496270463591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1E2CB-25A6-40D6-8015-F070FF0291AA}">
  <sheetPr>
    <pageSetUpPr fitToPage="1"/>
  </sheetPr>
  <dimension ref="A1:D30"/>
  <sheetViews>
    <sheetView tabSelected="1" view="pageBreakPreview" zoomScale="90" zoomScaleNormal="100" zoomScaleSheetLayoutView="90" workbookViewId="0">
      <selection activeCell="B38" sqref="B38"/>
    </sheetView>
  </sheetViews>
  <sheetFormatPr defaultRowHeight="12.75" x14ac:dyDescent="0.2"/>
  <cols>
    <col min="1" max="1" width="40.140625" customWidth="1"/>
    <col min="2" max="2" width="14.7109375" customWidth="1"/>
    <col min="3" max="3" width="3.28515625" customWidth="1"/>
    <col min="4" max="4" width="10.42578125" bestFit="1" customWidth="1"/>
  </cols>
  <sheetData>
    <row r="1" spans="1:4" x14ac:dyDescent="0.2">
      <c r="A1" s="3" t="s">
        <v>0</v>
      </c>
    </row>
    <row r="2" spans="1:4" x14ac:dyDescent="0.2">
      <c r="A2" s="3" t="s">
        <v>34</v>
      </c>
    </row>
    <row r="3" spans="1:4" x14ac:dyDescent="0.2">
      <c r="A3" s="3" t="s">
        <v>35</v>
      </c>
    </row>
    <row r="4" spans="1:4" x14ac:dyDescent="0.2">
      <c r="A4" s="3" t="s">
        <v>36</v>
      </c>
      <c r="B4" s="41"/>
    </row>
    <row r="5" spans="1:4" x14ac:dyDescent="0.2">
      <c r="A5" s="29"/>
      <c r="B5" s="42"/>
    </row>
    <row r="6" spans="1:4" s="30" customFormat="1" ht="25.5" x14ac:dyDescent="0.2">
      <c r="B6" s="31" t="s">
        <v>29</v>
      </c>
      <c r="D6" s="43" t="s">
        <v>21</v>
      </c>
    </row>
    <row r="7" spans="1:4" x14ac:dyDescent="0.2">
      <c r="B7" s="32"/>
    </row>
    <row r="8" spans="1:4" x14ac:dyDescent="0.2">
      <c r="A8" t="s">
        <v>30</v>
      </c>
      <c r="B8" s="33">
        <f>'[5]Lead Sheet ADJ_2'!$I$13</f>
        <v>-10569908.507270671</v>
      </c>
      <c r="D8" t="s">
        <v>33</v>
      </c>
    </row>
    <row r="9" spans="1:4" x14ac:dyDescent="0.2">
      <c r="A9" t="s">
        <v>23</v>
      </c>
      <c r="B9" s="33">
        <f>'[5]Lead Sheet ADJ_2'!$I$18+'[5]Lead Sheet ADJ_2'!$I$28</f>
        <v>2966645.6589297797</v>
      </c>
      <c r="D9" t="s">
        <v>33</v>
      </c>
    </row>
    <row r="10" spans="1:4" x14ac:dyDescent="0.2">
      <c r="A10" t="s">
        <v>24</v>
      </c>
      <c r="B10" s="33">
        <f>'[5]Lead Sheet ADJ_2'!$I$35+'[5]Lead Sheet ADJ_2'!$I$39+'[5]Lead Sheet ADJ_2'!$I$43+'[5]Lead Sheet ADJ_2'!$I$47</f>
        <v>1396434.8156700782</v>
      </c>
      <c r="D10" t="s">
        <v>33</v>
      </c>
    </row>
    <row r="11" spans="1:4" x14ac:dyDescent="0.2">
      <c r="A11" t="s">
        <v>25</v>
      </c>
      <c r="B11" s="35">
        <f>SUM(B8:B10)</f>
        <v>-6206828.0326708127</v>
      </c>
    </row>
    <row r="12" spans="1:4" x14ac:dyDescent="0.2">
      <c r="B12" s="33"/>
    </row>
    <row r="13" spans="1:4" x14ac:dyDescent="0.2">
      <c r="B13" s="36">
        <f>Overall_ROR</f>
        <v>7.1691459999999999E-2</v>
      </c>
    </row>
    <row r="14" spans="1:4" x14ac:dyDescent="0.2">
      <c r="A14" t="s">
        <v>31</v>
      </c>
      <c r="B14" s="35">
        <f>B11*B13</f>
        <v>-444976.56363109825</v>
      </c>
    </row>
    <row r="15" spans="1:4" x14ac:dyDescent="0.2">
      <c r="B15" s="33"/>
    </row>
    <row r="16" spans="1:4" x14ac:dyDescent="0.2">
      <c r="A16" t="s">
        <v>1</v>
      </c>
      <c r="B16" s="34">
        <f>'[5]Lead Sheet ADJ_2'!$I$23</f>
        <v>-178830.40223213524</v>
      </c>
      <c r="D16" t="s">
        <v>33</v>
      </c>
    </row>
    <row r="17" spans="1:4" x14ac:dyDescent="0.2">
      <c r="A17" t="s">
        <v>26</v>
      </c>
      <c r="B17" s="34">
        <f>'[5]Lead Sheet ADJ_2'!$I$38+'[5]Lead Sheet ADJ_2'!$I$42+'[5]Lead Sheet ADJ_2'!$I$46</f>
        <v>43968.383287688077</v>
      </c>
      <c r="D17" t="s">
        <v>33</v>
      </c>
    </row>
    <row r="18" spans="1:4" x14ac:dyDescent="0.2">
      <c r="A18" t="s">
        <v>28</v>
      </c>
      <c r="B18" s="35">
        <f>SUM(B16:B17,B14)</f>
        <v>-579838.58257554541</v>
      </c>
    </row>
    <row r="19" spans="1:4" x14ac:dyDescent="0.2">
      <c r="B19" s="33"/>
    </row>
    <row r="20" spans="1:4" x14ac:dyDescent="0.2">
      <c r="A20" t="s">
        <v>27</v>
      </c>
      <c r="B20" s="33">
        <f>B18/gross_up_factor-Summary!B18</f>
        <v>-190046.01222701103</v>
      </c>
    </row>
    <row r="21" spans="1:4" x14ac:dyDescent="0.2">
      <c r="B21" s="33"/>
    </row>
    <row r="22" spans="1:4" x14ac:dyDescent="0.2">
      <c r="A22" s="3" t="s">
        <v>22</v>
      </c>
      <c r="B22" s="37">
        <f>SUM(B18,B20:B20)</f>
        <v>-769884.59480255644</v>
      </c>
      <c r="D22" s="40"/>
    </row>
    <row r="23" spans="1:4" x14ac:dyDescent="0.2">
      <c r="B23" s="38"/>
    </row>
    <row r="24" spans="1:4" x14ac:dyDescent="0.2">
      <c r="B24" s="39"/>
    </row>
    <row r="25" spans="1:4" x14ac:dyDescent="0.2">
      <c r="B25" s="40"/>
    </row>
    <row r="30" spans="1:4" x14ac:dyDescent="0.2">
      <c r="B30" s="40"/>
    </row>
  </sheetData>
  <pageMargins left="0.75" right="0.75" top="0.75" bottom="0.75" header="0.3" footer="0.3"/>
  <pageSetup orientation="portrait" r:id="rId1"/>
  <headerFooter alignWithMargins="0">
    <oddHeader>&amp;RPAGE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8032F-036E-4020-A94D-7E67BC0DC196}">
  <sheetPr>
    <pageSetUpPr fitToPage="1"/>
  </sheetPr>
  <dimension ref="B1:G40"/>
  <sheetViews>
    <sheetView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3.85546875" style="2" customWidth="1"/>
    <col min="2" max="4" width="15.7109375" style="2" customWidth="1"/>
    <col min="5" max="5" width="13.42578125" style="2" bestFit="1" customWidth="1"/>
    <col min="6" max="16384" width="9.140625" style="2"/>
  </cols>
  <sheetData>
    <row r="1" spans="2:7" x14ac:dyDescent="0.2">
      <c r="B1" s="3" t="s">
        <v>0</v>
      </c>
    </row>
    <row r="2" spans="2:7" x14ac:dyDescent="0.2">
      <c r="B2" s="3" t="str">
        <f>Summary!A2</f>
        <v>Washington Limited-Issue Rate Filing</v>
      </c>
    </row>
    <row r="3" spans="2:7" x14ac:dyDescent="0.2">
      <c r="B3" s="3" t="s">
        <v>35</v>
      </c>
    </row>
    <row r="4" spans="2:7" x14ac:dyDescent="0.2">
      <c r="B4" s="3" t="s">
        <v>32</v>
      </c>
    </row>
    <row r="6" spans="2:7" x14ac:dyDescent="0.2">
      <c r="B6" s="3" t="s">
        <v>3</v>
      </c>
      <c r="C6" s="4"/>
      <c r="D6" s="4"/>
      <c r="E6" s="4"/>
      <c r="G6" s="44"/>
    </row>
    <row r="7" spans="2:7" s="7" customFormat="1" x14ac:dyDescent="0.2">
      <c r="B7" s="5"/>
      <c r="C7" s="5" t="s">
        <v>4</v>
      </c>
      <c r="D7" s="6" t="s">
        <v>5</v>
      </c>
      <c r="E7" s="5" t="s">
        <v>6</v>
      </c>
      <c r="G7" s="45"/>
    </row>
    <row r="8" spans="2:7" x14ac:dyDescent="0.2">
      <c r="B8" s="8" t="s">
        <v>7</v>
      </c>
      <c r="C8" s="9">
        <v>0.50880000000000003</v>
      </c>
      <c r="D8" s="10">
        <v>4.9200000000000001E-2</v>
      </c>
      <c r="E8" s="11">
        <f>C8*D8</f>
        <v>2.5032960000000003E-2</v>
      </c>
      <c r="G8" s="28"/>
    </row>
    <row r="9" spans="2:7" x14ac:dyDescent="0.2">
      <c r="B9" s="8" t="s">
        <v>8</v>
      </c>
      <c r="C9" s="9">
        <v>2.0000000000000001E-4</v>
      </c>
      <c r="D9" s="10">
        <v>6.7500000000000004E-2</v>
      </c>
      <c r="E9" s="11">
        <f>C9*D9</f>
        <v>1.3500000000000001E-5</v>
      </c>
      <c r="G9" s="28"/>
    </row>
    <row r="10" spans="2:7" x14ac:dyDescent="0.2">
      <c r="B10" s="12" t="s">
        <v>9</v>
      </c>
      <c r="C10" s="13">
        <v>0.49099999999999999</v>
      </c>
      <c r="D10" s="14">
        <v>9.5000000000000001E-2</v>
      </c>
      <c r="E10" s="15">
        <f>C10*D10</f>
        <v>4.6644999999999999E-2</v>
      </c>
      <c r="G10" s="28"/>
    </row>
    <row r="11" spans="2:7" x14ac:dyDescent="0.2">
      <c r="E11" s="16">
        <f>SUM(E8:E10)</f>
        <v>7.1691459999999999E-2</v>
      </c>
      <c r="G11" s="46"/>
    </row>
    <row r="12" spans="2:7" x14ac:dyDescent="0.2">
      <c r="G12" s="44"/>
    </row>
    <row r="13" spans="2:7" x14ac:dyDescent="0.2">
      <c r="B13" s="26"/>
      <c r="C13" s="26"/>
      <c r="D13" s="26"/>
      <c r="E13" s="26"/>
      <c r="F13" s="27"/>
      <c r="G13" s="47"/>
    </row>
    <row r="14" spans="2:7" x14ac:dyDescent="0.2">
      <c r="B14" s="26"/>
      <c r="C14" s="27"/>
      <c r="D14" s="26"/>
      <c r="E14" s="26"/>
      <c r="F14" s="27"/>
      <c r="G14" s="48"/>
    </row>
    <row r="15" spans="2:7" x14ac:dyDescent="0.2">
      <c r="G15" s="44"/>
    </row>
    <row r="16" spans="2:7" x14ac:dyDescent="0.2">
      <c r="B16" s="17" t="s">
        <v>10</v>
      </c>
      <c r="C16" s="18"/>
      <c r="G16" s="44"/>
    </row>
    <row r="17" spans="2:7" x14ac:dyDescent="0.2">
      <c r="B17" s="2" t="s">
        <v>2</v>
      </c>
      <c r="D17" s="19">
        <v>1</v>
      </c>
      <c r="G17" s="44"/>
    </row>
    <row r="18" spans="2:7" x14ac:dyDescent="0.2">
      <c r="D18" s="19"/>
      <c r="G18" s="44"/>
    </row>
    <row r="19" spans="2:7" x14ac:dyDescent="0.2">
      <c r="B19" s="2" t="s">
        <v>11</v>
      </c>
      <c r="D19" s="19"/>
      <c r="G19" s="44"/>
    </row>
    <row r="20" spans="2:7" x14ac:dyDescent="0.2">
      <c r="B20" s="2" t="s">
        <v>12</v>
      </c>
      <c r="D20" s="1">
        <v>5.1435834186224598E-3</v>
      </c>
      <c r="E20" s="28"/>
      <c r="F20" s="20"/>
      <c r="G20" s="44"/>
    </row>
    <row r="21" spans="2:7" x14ac:dyDescent="0.2">
      <c r="B21" s="2" t="s">
        <v>13</v>
      </c>
      <c r="D21" s="1">
        <v>2E-3</v>
      </c>
      <c r="E21" s="28"/>
      <c r="G21" s="44"/>
    </row>
    <row r="22" spans="2:7" x14ac:dyDescent="0.2">
      <c r="B22" s="2" t="s">
        <v>14</v>
      </c>
      <c r="D22" s="1">
        <v>3.95E-2</v>
      </c>
      <c r="E22" s="28"/>
      <c r="G22" s="44"/>
    </row>
    <row r="23" spans="2:7" x14ac:dyDescent="0.2">
      <c r="B23" s="2" t="s">
        <v>15</v>
      </c>
      <c r="D23" s="1">
        <v>0</v>
      </c>
      <c r="E23" s="28"/>
    </row>
    <row r="24" spans="2:7" x14ac:dyDescent="0.2">
      <c r="B24" s="2" t="s">
        <v>16</v>
      </c>
      <c r="D24" s="14">
        <v>0</v>
      </c>
      <c r="E24" s="28"/>
    </row>
    <row r="25" spans="2:7" x14ac:dyDescent="0.2">
      <c r="D25" s="19"/>
      <c r="E25" s="44"/>
    </row>
    <row r="26" spans="2:7" x14ac:dyDescent="0.2">
      <c r="B26" s="2" t="s">
        <v>17</v>
      </c>
      <c r="D26" s="21">
        <f>D17-SUM(D19:D24)</f>
        <v>0.95335641658137749</v>
      </c>
      <c r="E26" s="49"/>
    </row>
    <row r="27" spans="2:7" x14ac:dyDescent="0.2">
      <c r="D27" s="19"/>
      <c r="E27" s="50"/>
    </row>
    <row r="28" spans="2:7" x14ac:dyDescent="0.2">
      <c r="B28" s="2" t="s">
        <v>18</v>
      </c>
      <c r="D28" s="22">
        <v>0</v>
      </c>
      <c r="E28" s="51"/>
    </row>
    <row r="29" spans="2:7" x14ac:dyDescent="0.2">
      <c r="D29" s="19"/>
      <c r="E29" s="50"/>
    </row>
    <row r="30" spans="2:7" x14ac:dyDescent="0.2">
      <c r="B30" s="2" t="s">
        <v>17</v>
      </c>
      <c r="D30" s="21">
        <f>D26-D28</f>
        <v>0.95335641658137749</v>
      </c>
      <c r="E30" s="49"/>
    </row>
    <row r="31" spans="2:7" x14ac:dyDescent="0.2">
      <c r="D31" s="19"/>
      <c r="E31" s="50"/>
    </row>
    <row r="32" spans="2:7" x14ac:dyDescent="0.2">
      <c r="B32" s="2" t="s">
        <v>19</v>
      </c>
      <c r="D32" s="22">
        <f>D30*0.21</f>
        <v>0.20020484748208928</v>
      </c>
      <c r="E32" s="51"/>
    </row>
    <row r="33" spans="2:5" x14ac:dyDescent="0.2">
      <c r="D33" s="23"/>
      <c r="E33" s="50"/>
    </row>
    <row r="34" spans="2:5" ht="13.5" thickBot="1" x14ac:dyDescent="0.25">
      <c r="B34" s="2" t="s">
        <v>20</v>
      </c>
      <c r="D34" s="24">
        <f>ROUND(D30-D32,5)</f>
        <v>0.75314999999999999</v>
      </c>
      <c r="E34" s="49"/>
    </row>
    <row r="35" spans="2:5" ht="13.5" thickTop="1" x14ac:dyDescent="0.2">
      <c r="D35" s="25"/>
      <c r="E35" s="44"/>
    </row>
    <row r="36" spans="2:5" x14ac:dyDescent="0.2">
      <c r="E36" s="44"/>
    </row>
    <row r="37" spans="2:5" x14ac:dyDescent="0.2">
      <c r="E37" s="44"/>
    </row>
    <row r="38" spans="2:5" x14ac:dyDescent="0.2">
      <c r="E38" s="44"/>
    </row>
    <row r="39" spans="2:5" x14ac:dyDescent="0.2">
      <c r="E39" s="44"/>
    </row>
    <row r="40" spans="2:5" x14ac:dyDescent="0.2">
      <c r="E40" s="44"/>
    </row>
  </sheetData>
  <pageMargins left="0.75" right="0.75" top="1" bottom="1" header="0.5" footer="0.5"/>
  <pageSetup orientation="portrait" r:id="rId1"/>
  <headerFooter alignWithMargins="0">
    <oddHeader>&amp;RPAGE 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890DE267284EA2E995D4D4EF8915" ma:contentTypeVersion="44" ma:contentTypeDescription="" ma:contentTypeScope="" ma:versionID="8141efba68ebf9c44247529df6014d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2021-07-01T07:00:00+00:00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210532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4A8CFB3-6521-41D8-8139-D31507DD37A0}"/>
</file>

<file path=customXml/itemProps2.xml><?xml version="1.0" encoding="utf-8"?>
<ds:datastoreItem xmlns:ds="http://schemas.openxmlformats.org/officeDocument/2006/customXml" ds:itemID="{55038CE7-5CD5-43A5-B001-92BBC2DDFAA2}"/>
</file>

<file path=customXml/itemProps3.xml><?xml version="1.0" encoding="utf-8"?>
<ds:datastoreItem xmlns:ds="http://schemas.openxmlformats.org/officeDocument/2006/customXml" ds:itemID="{957FC1C8-899F-4A5C-8C62-5CFE0706E220}"/>
</file>

<file path=customXml/itemProps4.xml><?xml version="1.0" encoding="utf-8"?>
<ds:datastoreItem xmlns:ds="http://schemas.openxmlformats.org/officeDocument/2006/customXml" ds:itemID="{10D43259-08A2-4167-9425-93D49595CB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16</vt:i4>
      </vt:variant>
    </vt:vector>
  </HeadingPairs>
  <TitlesOfParts>
    <vt:vector size="18" baseType="lpstr">
      <vt:lpstr>Summary</vt:lpstr>
      <vt:lpstr>Variables</vt:lpstr>
      <vt:lpstr>Cost_Debt</vt:lpstr>
      <vt:lpstr>Cost_equity</vt:lpstr>
      <vt:lpstr>Cost_pref</vt:lpstr>
      <vt:lpstr>gross_up_factor</vt:lpstr>
      <vt:lpstr>Overall_ROR</vt:lpstr>
      <vt:lpstr>Percent_common</vt:lpstr>
      <vt:lpstr>Percent_debt</vt:lpstr>
      <vt:lpstr>Percent_pref</vt:lpstr>
      <vt:lpstr>Summary!Print_Area</vt:lpstr>
      <vt:lpstr>Variables!Print_Area</vt:lpstr>
      <vt:lpstr>uncollectible_perc</vt:lpstr>
      <vt:lpstr>WA_rev_tax_perc</vt:lpstr>
      <vt:lpstr>Weighted_cost_debt</vt:lpstr>
      <vt:lpstr>Weighted_cost_equity</vt:lpstr>
      <vt:lpstr>Weighted_cost_pref</vt:lpstr>
      <vt:lpstr>WUTC_reg_fee_perc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Sherona</dc:creator>
  <cp:lastModifiedBy>Cheung, Sherona</cp:lastModifiedBy>
  <cp:lastPrinted>2021-06-25T18:50:50Z</cp:lastPrinted>
  <dcterms:created xsi:type="dcterms:W3CDTF">2021-06-08T19:56:28Z</dcterms:created>
  <dcterms:modified xsi:type="dcterms:W3CDTF">2021-06-25T21:19:27Z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0x0101006E56B4D1795A2E4DB2F0B01679ED314A002FDB890DE267284EA2E995D4D4EF8915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