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8_{958198A6-85BF-4969-9DBC-6A41624C95F0}" xr6:coauthVersionLast="47" xr6:coauthVersionMax="47" xr10:uidLastSave="{00000000-0000-0000-0000-000000000000}"/>
  <bookViews>
    <workbookView xWindow="1515" yWindow="1515" windowWidth="21600" windowHeight="12735" xr2:uid="{9FEF2417-12FF-4BDE-A893-02FD318DFA50}"/>
  </bookViews>
  <sheets>
    <sheet name="Attach PC 280" sheetId="1" r:id="rId1"/>
  </sheets>
  <definedNames>
    <definedName name="_xlnm.Print_Area" localSheetId="0">'Attach PC 280'!$A$1:$I$18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N29" i="1"/>
  <c r="O28" i="1"/>
  <c r="P28" i="1" s="1"/>
  <c r="Q28" i="1" s="1"/>
  <c r="N28" i="1"/>
  <c r="O27" i="1"/>
  <c r="N27" i="1"/>
  <c r="O26" i="1"/>
  <c r="P26" i="1" s="1"/>
  <c r="Q26" i="1" s="1"/>
  <c r="N26" i="1"/>
  <c r="O25" i="1"/>
  <c r="N25" i="1"/>
  <c r="O24" i="1"/>
  <c r="O30" i="1" s="1"/>
  <c r="N24" i="1"/>
  <c r="N30" i="1" s="1"/>
  <c r="O14" i="1"/>
  <c r="N14" i="1"/>
  <c r="P13" i="1"/>
  <c r="P29" i="1" s="1"/>
  <c r="P12" i="1"/>
  <c r="P11" i="1"/>
  <c r="P27" i="1" s="1"/>
  <c r="P10" i="1"/>
  <c r="P9" i="1"/>
  <c r="P25" i="1" s="1"/>
  <c r="P8" i="1"/>
  <c r="P24" i="1" s="1"/>
  <c r="H29" i="1"/>
  <c r="G29" i="1"/>
  <c r="F29" i="1"/>
  <c r="H27" i="1"/>
  <c r="G27" i="1"/>
  <c r="F27" i="1"/>
  <c r="H25" i="1"/>
  <c r="G25" i="1"/>
  <c r="H24" i="1"/>
  <c r="G24" i="1"/>
  <c r="F25" i="1"/>
  <c r="F24" i="1"/>
  <c r="H8" i="1"/>
  <c r="H14" i="1" s="1"/>
  <c r="H9" i="1"/>
  <c r="H10" i="1"/>
  <c r="H11" i="1"/>
  <c r="H12" i="1"/>
  <c r="H13" i="1"/>
  <c r="F14" i="1"/>
  <c r="G14" i="1"/>
  <c r="F26" i="1"/>
  <c r="G26" i="1"/>
  <c r="H26" i="1" s="1"/>
  <c r="F28" i="1"/>
  <c r="G28" i="1"/>
  <c r="H28" i="1" s="1"/>
  <c r="I28" i="1" s="1"/>
  <c r="Q24" i="1" l="1"/>
  <c r="P30" i="1"/>
  <c r="Q30" i="1" s="1"/>
  <c r="P14" i="1"/>
  <c r="I26" i="1"/>
  <c r="F30" i="1"/>
  <c r="I24" i="1"/>
  <c r="H30" i="1"/>
  <c r="G30" i="1"/>
  <c r="I30" i="1" l="1"/>
</calcChain>
</file>

<file path=xl/sharedStrings.xml><?xml version="1.0" encoding="utf-8"?>
<sst xmlns="http://schemas.openxmlformats.org/spreadsheetml/2006/main" count="116" uniqueCount="30">
  <si>
    <t>571SG</t>
  </si>
  <si>
    <t>593WA</t>
  </si>
  <si>
    <t>Contractor Costs Increase &amp; NESC 'B' Condition Correction Implementation</t>
  </si>
  <si>
    <t>Wildfire &amp; Vegetation Management Activity</t>
  </si>
  <si>
    <t>580SNPD</t>
  </si>
  <si>
    <t>System</t>
  </si>
  <si>
    <t>593SNPD</t>
  </si>
  <si>
    <t>PP Vegetation - Admin.</t>
  </si>
  <si>
    <t>%</t>
  </si>
  <si>
    <t>Adjustment</t>
  </si>
  <si>
    <t>12 ME Dec 2024</t>
  </si>
  <si>
    <t>12 ME Jun 2022</t>
  </si>
  <si>
    <t>FERC</t>
  </si>
  <si>
    <t>Function</t>
  </si>
  <si>
    <t>Description</t>
  </si>
  <si>
    <t>Increase</t>
  </si>
  <si>
    <t>Incremental</t>
  </si>
  <si>
    <t>Test Period</t>
  </si>
  <si>
    <t>Base Period</t>
  </si>
  <si>
    <t>Washington-Allocated Wildfire &amp; Vegetation Management O&amp;M - Exh. No. ALB-3T</t>
  </si>
  <si>
    <t>Total</t>
  </si>
  <si>
    <t xml:space="preserve">Total Company Wildfire &amp; Vegetation Management O&amp;M - Exh. No. SLC-4 </t>
  </si>
  <si>
    <t>Distribution</t>
  </si>
  <si>
    <t>Transmission</t>
  </si>
  <si>
    <t>SNPD</t>
  </si>
  <si>
    <t>SG</t>
  </si>
  <si>
    <t>Allocation Factors</t>
  </si>
  <si>
    <t>AS FILED</t>
  </si>
  <si>
    <t>CORRECTED</t>
  </si>
  <si>
    <t>Situational Awareness - Subscription &amp;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</si>
</sst>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9">
    <xf numFmtId="0" fontId="0" fillId="0" borderId="0" xfId="0"/>
    <xf numFmtId="0" fontId="4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9" fontId="5" fillId="0" borderId="0" xfId="2" applyFont="1" applyBorder="1" applyAlignment="1">
      <alignment horizontal="center"/>
    </xf>
    <xf numFmtId="9" fontId="5" fillId="0" borderId="1" xfId="2" applyFont="1" applyBorder="1" applyAlignment="1">
      <alignment horizontal="center"/>
    </xf>
    <xf numFmtId="164" fontId="5" fillId="0" borderId="1" xfId="1" applyNumberFormat="1" applyFont="1" applyBorder="1"/>
    <xf numFmtId="0" fontId="1" fillId="0" borderId="0" xfId="3" applyFont="1" applyFill="1" applyBorder="1" applyAlignment="1">
      <alignment horizontal="center"/>
    </xf>
    <xf numFmtId="0" fontId="1" fillId="0" borderId="0" xfId="3" applyFont="1" applyFill="1" applyBorder="1"/>
    <xf numFmtId="9" fontId="0" fillId="0" borderId="0" xfId="2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0" fillId="0" borderId="2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0" fillId="0" borderId="4" xfId="1" applyNumberFormat="1" applyFont="1" applyBorder="1"/>
    <xf numFmtId="164" fontId="3" fillId="0" borderId="2" xfId="1" applyNumberFormat="1" applyFon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5" xfId="0" applyNumberFormat="1" applyBorder="1"/>
    <xf numFmtId="0" fontId="3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17" fontId="5" fillId="0" borderId="0" xfId="0" applyNumberFormat="1" applyFont="1" applyAlignment="1">
      <alignment horizontal="center"/>
    </xf>
    <xf numFmtId="0" fontId="6" fillId="0" borderId="0" xfId="0" applyFont="1"/>
    <xf numFmtId="164" fontId="5" fillId="0" borderId="0" xfId="1" applyNumberFormat="1" applyFont="1" applyBorder="1"/>
    <xf numFmtId="0" fontId="3" fillId="0" borderId="0" xfId="0" applyFont="1" applyAlignment="1">
      <alignment horizontal="right"/>
    </xf>
    <xf numFmtId="165" fontId="3" fillId="0" borderId="0" xfId="2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2" xfId="0" applyFont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164" fontId="0" fillId="3" borderId="0" xfId="0" applyNumberFormat="1" applyFill="1"/>
    <xf numFmtId="164" fontId="0" fillId="3" borderId="3" xfId="0" applyNumberFormat="1" applyFill="1" applyBorder="1"/>
    <xf numFmtId="164" fontId="3" fillId="3" borderId="2" xfId="0" applyNumberFormat="1" applyFont="1" applyFill="1" applyBorder="1" applyAlignment="1">
      <alignment horizontal="right"/>
    </xf>
    <xf numFmtId="164" fontId="0" fillId="3" borderId="2" xfId="1" applyNumberFormat="1" applyFont="1" applyFill="1" applyBorder="1"/>
    <xf numFmtId="0" fontId="8" fillId="0" borderId="0" xfId="0" applyFont="1"/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0" fillId="0" borderId="2" xfId="2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4">
    <cellStyle name="Accent1" xfId="3" builtinId="29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575AD-EB9E-44BE-8E79-B1743435E513}">
  <dimension ref="B1:Q35"/>
  <sheetViews>
    <sheetView tabSelected="1" zoomScaleNormal="100" workbookViewId="0"/>
  </sheetViews>
  <sheetFormatPr defaultRowHeight="12.75" x14ac:dyDescent="0.2"/>
  <cols>
    <col min="1" max="1" width="2.140625" customWidth="1"/>
    <col min="2" max="2" width="3.7109375" customWidth="1"/>
    <col min="3" max="3" width="38.140625" customWidth="1"/>
    <col min="4" max="4" width="16.42578125" customWidth="1"/>
    <col min="5" max="5" width="11.28515625" customWidth="1"/>
    <col min="6" max="6" width="15.5703125" bestFit="1" customWidth="1"/>
    <col min="7" max="7" width="15" bestFit="1" customWidth="1"/>
    <col min="8" max="8" width="14.5703125" customWidth="1"/>
    <col min="9" max="10" width="14.28515625" customWidth="1"/>
    <col min="11" max="11" width="38.140625" customWidth="1"/>
    <col min="12" max="12" width="16.42578125" customWidth="1"/>
    <col min="13" max="13" width="11.28515625" customWidth="1"/>
    <col min="14" max="14" width="15.5703125" bestFit="1" customWidth="1"/>
    <col min="15" max="15" width="15" bestFit="1" customWidth="1"/>
    <col min="16" max="16" width="14.5703125" customWidth="1"/>
    <col min="17" max="17" width="14.28515625" customWidth="1"/>
  </cols>
  <sheetData>
    <row r="1" spans="2:17" x14ac:dyDescent="0.2">
      <c r="B1" s="27"/>
      <c r="G1" s="31"/>
      <c r="H1" s="5"/>
      <c r="O1" s="31"/>
      <c r="P1" s="5"/>
    </row>
    <row r="2" spans="2:17" x14ac:dyDescent="0.2">
      <c r="B2" s="27"/>
      <c r="C2" s="42" t="s">
        <v>27</v>
      </c>
      <c r="K2" s="42" t="s">
        <v>28</v>
      </c>
    </row>
    <row r="3" spans="2:17" x14ac:dyDescent="0.2">
      <c r="B3" s="27"/>
    </row>
    <row r="4" spans="2:17" x14ac:dyDescent="0.2">
      <c r="C4" s="29" t="s">
        <v>21</v>
      </c>
      <c r="K4" s="29" t="s">
        <v>21</v>
      </c>
    </row>
    <row r="5" spans="2:17" x14ac:dyDescent="0.2">
      <c r="F5" s="48"/>
      <c r="G5" s="48"/>
      <c r="N5" s="48"/>
      <c r="O5" s="48"/>
    </row>
    <row r="6" spans="2:17" x14ac:dyDescent="0.2">
      <c r="B6" s="27"/>
      <c r="C6" s="27"/>
      <c r="D6" s="27"/>
      <c r="E6" s="27"/>
      <c r="F6" s="23" t="s">
        <v>18</v>
      </c>
      <c r="G6" s="23" t="s">
        <v>17</v>
      </c>
      <c r="H6" s="23" t="s">
        <v>16</v>
      </c>
      <c r="K6" s="27"/>
      <c r="L6" s="27"/>
      <c r="M6" s="27"/>
      <c r="N6" s="23" t="s">
        <v>18</v>
      </c>
      <c r="O6" s="23" t="s">
        <v>17</v>
      </c>
      <c r="P6" s="23" t="s">
        <v>16</v>
      </c>
    </row>
    <row r="7" spans="2:17" x14ac:dyDescent="0.2">
      <c r="B7" s="27"/>
      <c r="C7" s="25" t="s">
        <v>14</v>
      </c>
      <c r="D7" s="25" t="s">
        <v>13</v>
      </c>
      <c r="E7" s="23" t="s">
        <v>12</v>
      </c>
      <c r="F7" s="24" t="s">
        <v>11</v>
      </c>
      <c r="G7" s="24" t="s">
        <v>10</v>
      </c>
      <c r="H7" s="23" t="s">
        <v>9</v>
      </c>
      <c r="I7" s="26"/>
      <c r="J7" s="26"/>
      <c r="K7" s="25" t="s">
        <v>14</v>
      </c>
      <c r="L7" s="25" t="s">
        <v>13</v>
      </c>
      <c r="M7" s="23" t="s">
        <v>12</v>
      </c>
      <c r="N7" s="24" t="s">
        <v>11</v>
      </c>
      <c r="O7" s="24" t="s">
        <v>10</v>
      </c>
      <c r="P7" s="23" t="s">
        <v>9</v>
      </c>
      <c r="Q7" s="26"/>
    </row>
    <row r="8" spans="2:17" x14ac:dyDescent="0.2">
      <c r="B8" s="6"/>
      <c r="C8" s="46" t="s">
        <v>7</v>
      </c>
      <c r="D8" s="16" t="s">
        <v>5</v>
      </c>
      <c r="E8" s="15" t="s">
        <v>6</v>
      </c>
      <c r="F8" s="14">
        <v>1569444.0499999998</v>
      </c>
      <c r="G8" s="14">
        <v>2130749.2699999996</v>
      </c>
      <c r="H8" s="13">
        <f t="shared" ref="H8:H13" si="0">G8-F8</f>
        <v>561305.21999999974</v>
      </c>
      <c r="I8" s="5"/>
      <c r="J8" s="5"/>
      <c r="K8" s="34" t="s">
        <v>7</v>
      </c>
      <c r="L8" s="16" t="s">
        <v>5</v>
      </c>
      <c r="M8" s="15" t="s">
        <v>6</v>
      </c>
      <c r="N8" s="14">
        <v>1569444.0499999998</v>
      </c>
      <c r="O8" s="14">
        <v>2130749.2699999996</v>
      </c>
      <c r="P8" s="13">
        <f t="shared" ref="P8:P13" si="1">O8-N8</f>
        <v>561305.21999999974</v>
      </c>
      <c r="Q8" s="5"/>
    </row>
    <row r="9" spans="2:17" ht="25.5" x14ac:dyDescent="0.2">
      <c r="B9" s="6"/>
      <c r="C9" s="47"/>
      <c r="D9" s="16" t="s">
        <v>5</v>
      </c>
      <c r="E9" s="15" t="s">
        <v>4</v>
      </c>
      <c r="F9" s="14">
        <v>2278239.3400000003</v>
      </c>
      <c r="G9" s="14">
        <v>4959818</v>
      </c>
      <c r="H9" s="13">
        <f t="shared" si="0"/>
        <v>2681578.6599999997</v>
      </c>
      <c r="I9" s="5"/>
      <c r="J9" s="5"/>
      <c r="K9" s="35" t="s">
        <v>29</v>
      </c>
      <c r="L9" s="36" t="s">
        <v>5</v>
      </c>
      <c r="M9" s="37" t="s">
        <v>4</v>
      </c>
      <c r="N9" s="41">
        <v>2278239.3400000003</v>
      </c>
      <c r="O9" s="41">
        <v>4959818</v>
      </c>
      <c r="P9" s="40">
        <f t="shared" si="1"/>
        <v>2681578.6599999997</v>
      </c>
      <c r="Q9" s="5"/>
    </row>
    <row r="10" spans="2:17" x14ac:dyDescent="0.2">
      <c r="B10" s="6"/>
      <c r="C10" s="43" t="s">
        <v>3</v>
      </c>
      <c r="D10" s="16" t="s">
        <v>22</v>
      </c>
      <c r="E10" s="15" t="s">
        <v>1</v>
      </c>
      <c r="F10" s="18">
        <v>3457551.84</v>
      </c>
      <c r="G10" s="14">
        <v>5232184.9183066217</v>
      </c>
      <c r="H10" s="13">
        <f t="shared" si="0"/>
        <v>1774633.0783066219</v>
      </c>
      <c r="I10" s="5"/>
      <c r="J10" s="5"/>
      <c r="K10" s="46" t="s">
        <v>3</v>
      </c>
      <c r="L10" s="16" t="s">
        <v>22</v>
      </c>
      <c r="M10" s="15" t="s">
        <v>1</v>
      </c>
      <c r="N10" s="18">
        <v>3457551.84</v>
      </c>
      <c r="O10" s="14">
        <v>5232184.9183066217</v>
      </c>
      <c r="P10" s="13">
        <f t="shared" si="1"/>
        <v>1774633.0783066219</v>
      </c>
      <c r="Q10" s="5"/>
    </row>
    <row r="11" spans="2:17" x14ac:dyDescent="0.2">
      <c r="B11" s="6"/>
      <c r="C11" s="44"/>
      <c r="D11" s="16" t="s">
        <v>23</v>
      </c>
      <c r="E11" s="15" t="s">
        <v>0</v>
      </c>
      <c r="F11" s="14">
        <v>5751706</v>
      </c>
      <c r="G11" s="14">
        <v>10559572.004357817</v>
      </c>
      <c r="H11" s="13">
        <f t="shared" si="0"/>
        <v>4807866.0043578167</v>
      </c>
      <c r="I11" s="5"/>
      <c r="J11" s="5"/>
      <c r="K11" s="47"/>
      <c r="L11" s="16" t="s">
        <v>23</v>
      </c>
      <c r="M11" s="15" t="s">
        <v>0</v>
      </c>
      <c r="N11" s="14">
        <v>5751706</v>
      </c>
      <c r="O11" s="14">
        <v>10559572.004357817</v>
      </c>
      <c r="P11" s="13">
        <f t="shared" si="1"/>
        <v>4807866.0043578167</v>
      </c>
      <c r="Q11" s="5"/>
    </row>
    <row r="12" spans="2:17" x14ac:dyDescent="0.2">
      <c r="B12" s="6"/>
      <c r="C12" s="43" t="s">
        <v>2</v>
      </c>
      <c r="D12" s="16" t="s">
        <v>22</v>
      </c>
      <c r="E12" s="15" t="s">
        <v>1</v>
      </c>
      <c r="F12" s="17">
        <v>8384002.7699999968</v>
      </c>
      <c r="G12" s="17">
        <v>10035030.859934995</v>
      </c>
      <c r="H12" s="13">
        <f t="shared" si="0"/>
        <v>1651028.0899349982</v>
      </c>
      <c r="I12" s="5"/>
      <c r="J12" s="5"/>
      <c r="K12" s="43" t="s">
        <v>2</v>
      </c>
      <c r="L12" s="16" t="s">
        <v>22</v>
      </c>
      <c r="M12" s="15" t="s">
        <v>1</v>
      </c>
      <c r="N12" s="17">
        <v>8384002.7699999968</v>
      </c>
      <c r="O12" s="17">
        <v>10035030.859934995</v>
      </c>
      <c r="P12" s="13">
        <f t="shared" si="1"/>
        <v>1651028.0899349982</v>
      </c>
      <c r="Q12" s="5"/>
    </row>
    <row r="13" spans="2:17" x14ac:dyDescent="0.2">
      <c r="B13" s="6"/>
      <c r="C13" s="44"/>
      <c r="D13" s="16" t="s">
        <v>23</v>
      </c>
      <c r="E13" s="15" t="s">
        <v>0</v>
      </c>
      <c r="F13" s="17">
        <v>1384515.1700000046</v>
      </c>
      <c r="G13" s="17">
        <v>1534569.15491</v>
      </c>
      <c r="H13" s="13">
        <f t="shared" si="0"/>
        <v>150053.98490999546</v>
      </c>
      <c r="I13" s="5"/>
      <c r="J13" s="5"/>
      <c r="K13" s="44"/>
      <c r="L13" s="16" t="s">
        <v>23</v>
      </c>
      <c r="M13" s="15" t="s">
        <v>0</v>
      </c>
      <c r="N13" s="17">
        <v>1384515.1700000046</v>
      </c>
      <c r="O13" s="17">
        <v>1534569.15491</v>
      </c>
      <c r="P13" s="13">
        <f t="shared" si="1"/>
        <v>150053.98490999546</v>
      </c>
      <c r="Q13" s="5"/>
    </row>
    <row r="14" spans="2:17" ht="15.75" thickBot="1" x14ac:dyDescent="0.3">
      <c r="B14" s="11"/>
      <c r="C14" s="11" t="s">
        <v>20</v>
      </c>
      <c r="D14" s="11"/>
      <c r="E14" s="10"/>
      <c r="F14" s="9">
        <f>SUM(F8:F13)</f>
        <v>22825459.170000002</v>
      </c>
      <c r="G14" s="9">
        <f>SUM(G8:G13)</f>
        <v>34451924.207509428</v>
      </c>
      <c r="H14" s="9">
        <f>SUM(H8:H13)</f>
        <v>11626465.037509434</v>
      </c>
      <c r="K14" s="11" t="s">
        <v>20</v>
      </c>
      <c r="L14" s="11"/>
      <c r="M14" s="10"/>
      <c r="N14" s="9">
        <f>SUM(N8:N13)</f>
        <v>22825459.170000002</v>
      </c>
      <c r="O14" s="9">
        <f>SUM(O8:O13)</f>
        <v>34451924.207509428</v>
      </c>
      <c r="P14" s="9">
        <f>SUM(P8:P13)</f>
        <v>11626465.037509434</v>
      </c>
    </row>
    <row r="15" spans="2:17" x14ac:dyDescent="0.2">
      <c r="E15" s="3"/>
      <c r="M15" s="3"/>
    </row>
    <row r="16" spans="2:17" x14ac:dyDescent="0.2">
      <c r="E16" s="33" t="s">
        <v>26</v>
      </c>
      <c r="M16" s="33" t="s">
        <v>26</v>
      </c>
    </row>
    <row r="17" spans="2:17" x14ac:dyDescent="0.2">
      <c r="D17" s="6"/>
      <c r="E17" s="5" t="s">
        <v>24</v>
      </c>
      <c r="F17" s="32">
        <v>6.264027551852748E-2</v>
      </c>
      <c r="G17" s="4"/>
      <c r="L17" s="6"/>
      <c r="M17" s="5" t="s">
        <v>24</v>
      </c>
      <c r="N17" s="32">
        <v>6.264027551852748E-2</v>
      </c>
      <c r="O17" s="4"/>
    </row>
    <row r="18" spans="2:17" x14ac:dyDescent="0.2">
      <c r="C18" s="27"/>
      <c r="D18" s="27"/>
      <c r="E18" s="3" t="s">
        <v>25</v>
      </c>
      <c r="F18" s="32">
        <v>7.9787774498314715E-2</v>
      </c>
      <c r="G18" s="30"/>
      <c r="K18" s="27"/>
      <c r="L18" s="27"/>
      <c r="M18" s="3" t="s">
        <v>25</v>
      </c>
      <c r="N18" s="32">
        <v>7.9787774498314715E-2</v>
      </c>
      <c r="O18" s="30"/>
    </row>
    <row r="19" spans="2:17" x14ac:dyDescent="0.2">
      <c r="C19" s="27"/>
      <c r="D19" s="27"/>
      <c r="E19" s="27"/>
      <c r="F19" s="26"/>
      <c r="G19" s="26"/>
      <c r="K19" s="27"/>
      <c r="L19" s="27"/>
      <c r="M19" s="27"/>
      <c r="N19" s="26"/>
      <c r="O19" s="26"/>
    </row>
    <row r="20" spans="2:17" x14ac:dyDescent="0.2">
      <c r="C20" s="29" t="s">
        <v>19</v>
      </c>
      <c r="D20" s="27"/>
      <c r="E20" s="26"/>
      <c r="F20" s="28"/>
      <c r="G20" s="28"/>
      <c r="H20" s="26"/>
      <c r="K20" s="29" t="s">
        <v>19</v>
      </c>
      <c r="L20" s="27"/>
      <c r="M20" s="26"/>
      <c r="N20" s="28"/>
      <c r="O20" s="28"/>
      <c r="P20" s="26"/>
    </row>
    <row r="21" spans="2:17" x14ac:dyDescent="0.2">
      <c r="F21" s="48"/>
      <c r="G21" s="48"/>
      <c r="N21" s="48"/>
      <c r="O21" s="48"/>
    </row>
    <row r="22" spans="2:17" x14ac:dyDescent="0.2">
      <c r="C22" s="27"/>
      <c r="D22" s="27"/>
      <c r="E22" s="27"/>
      <c r="F22" s="23" t="s">
        <v>18</v>
      </c>
      <c r="G22" s="23" t="s">
        <v>17</v>
      </c>
      <c r="H22" s="23" t="s">
        <v>16</v>
      </c>
      <c r="I22" s="23" t="s">
        <v>15</v>
      </c>
      <c r="J22" s="26"/>
      <c r="K22" s="27"/>
      <c r="L22" s="27"/>
      <c r="M22" s="27"/>
      <c r="N22" s="23" t="s">
        <v>18</v>
      </c>
      <c r="O22" s="23" t="s">
        <v>17</v>
      </c>
      <c r="P22" s="23" t="s">
        <v>16</v>
      </c>
      <c r="Q22" s="23" t="s">
        <v>15</v>
      </c>
    </row>
    <row r="23" spans="2:17" x14ac:dyDescent="0.2">
      <c r="C23" s="25" t="s">
        <v>14</v>
      </c>
      <c r="D23" s="25" t="s">
        <v>13</v>
      </c>
      <c r="E23" s="23" t="s">
        <v>12</v>
      </c>
      <c r="F23" s="24" t="s">
        <v>11</v>
      </c>
      <c r="G23" s="24" t="s">
        <v>10</v>
      </c>
      <c r="H23" s="23" t="s">
        <v>9</v>
      </c>
      <c r="I23" s="15" t="s">
        <v>8</v>
      </c>
      <c r="J23" s="5"/>
      <c r="K23" s="25" t="s">
        <v>14</v>
      </c>
      <c r="L23" s="25" t="s">
        <v>13</v>
      </c>
      <c r="M23" s="23" t="s">
        <v>12</v>
      </c>
      <c r="N23" s="24" t="s">
        <v>11</v>
      </c>
      <c r="O23" s="24" t="s">
        <v>10</v>
      </c>
      <c r="P23" s="23" t="s">
        <v>9</v>
      </c>
      <c r="Q23" s="15" t="s">
        <v>8</v>
      </c>
    </row>
    <row r="24" spans="2:17" x14ac:dyDescent="0.2">
      <c r="C24" s="46" t="s">
        <v>7</v>
      </c>
      <c r="D24" s="16" t="s">
        <v>5</v>
      </c>
      <c r="E24" s="15" t="s">
        <v>6</v>
      </c>
      <c r="F24" s="21">
        <f>F8*$F$17</f>
        <v>98310.40770291361</v>
      </c>
      <c r="G24" s="20">
        <f t="shared" ref="G24:H24" si="2">G8*$F$17</f>
        <v>133470.72133370128</v>
      </c>
      <c r="H24" s="13">
        <f t="shared" si="2"/>
        <v>35160.313630787663</v>
      </c>
      <c r="I24" s="45">
        <f>SUM(H24:H25)/SUM(F24:F25)</f>
        <v>0.84281463709517923</v>
      </c>
      <c r="J24" s="12"/>
      <c r="K24" s="22" t="s">
        <v>7</v>
      </c>
      <c r="L24" s="16" t="s">
        <v>5</v>
      </c>
      <c r="M24" s="15" t="s">
        <v>6</v>
      </c>
      <c r="N24" s="21">
        <f>N8*$F$17</f>
        <v>98310.40770291361</v>
      </c>
      <c r="O24" s="20">
        <f t="shared" ref="O24:P24" si="3">O8*$F$17</f>
        <v>133470.72133370128</v>
      </c>
      <c r="P24" s="13">
        <f t="shared" si="3"/>
        <v>35160.313630787663</v>
      </c>
      <c r="Q24" s="45">
        <f>SUM(P24:P25)/SUM(N24:N25)</f>
        <v>0.84281463709517923</v>
      </c>
    </row>
    <row r="25" spans="2:17" ht="25.5" x14ac:dyDescent="0.2">
      <c r="C25" s="47"/>
      <c r="D25" s="16" t="s">
        <v>5</v>
      </c>
      <c r="E25" s="15" t="s">
        <v>4</v>
      </c>
      <c r="F25" s="2">
        <f>F9*$F$17</f>
        <v>142709.53995474824</v>
      </c>
      <c r="G25" s="19">
        <f t="shared" ref="G25:H25" si="4">G9*$F$17</f>
        <v>310684.36604175193</v>
      </c>
      <c r="H25" s="13">
        <f t="shared" si="4"/>
        <v>167974.82608700372</v>
      </c>
      <c r="I25" s="45"/>
      <c r="J25" s="12"/>
      <c r="K25" s="35" t="s">
        <v>29</v>
      </c>
      <c r="L25" s="36" t="s">
        <v>5</v>
      </c>
      <c r="M25" s="37" t="s">
        <v>4</v>
      </c>
      <c r="N25" s="38">
        <f>N9*$F$17</f>
        <v>142709.53995474824</v>
      </c>
      <c r="O25" s="39">
        <f t="shared" ref="O25:P25" si="5">O9*$F$17</f>
        <v>310684.36604175193</v>
      </c>
      <c r="P25" s="40">
        <f t="shared" si="5"/>
        <v>167974.82608700372</v>
      </c>
      <c r="Q25" s="45"/>
    </row>
    <row r="26" spans="2:17" x14ac:dyDescent="0.2">
      <c r="C26" s="43" t="s">
        <v>3</v>
      </c>
      <c r="D26" s="16" t="s">
        <v>22</v>
      </c>
      <c r="E26" s="15" t="s">
        <v>1</v>
      </c>
      <c r="F26" s="18">
        <f>F10</f>
        <v>3457551.84</v>
      </c>
      <c r="G26" s="14">
        <f>G10</f>
        <v>5232184.9183066217</v>
      </c>
      <c r="H26" s="13">
        <f>G26-F26</f>
        <v>1774633.0783066219</v>
      </c>
      <c r="I26" s="45">
        <f>SUM(H26:H27)/SUM(F26:F27)</f>
        <v>0.55106851211923613</v>
      </c>
      <c r="J26" s="12"/>
      <c r="K26" s="43" t="s">
        <v>3</v>
      </c>
      <c r="L26" s="16" t="s">
        <v>22</v>
      </c>
      <c r="M26" s="15" t="s">
        <v>1</v>
      </c>
      <c r="N26" s="18">
        <f>N10</f>
        <v>3457551.84</v>
      </c>
      <c r="O26" s="14">
        <f>O10</f>
        <v>5232184.9183066217</v>
      </c>
      <c r="P26" s="13">
        <f>O26-N26</f>
        <v>1774633.0783066219</v>
      </c>
      <c r="Q26" s="45">
        <f>SUM(P26:P27)/SUM(N26:N27)</f>
        <v>0.55106851211923613</v>
      </c>
    </row>
    <row r="27" spans="2:17" x14ac:dyDescent="0.2">
      <c r="C27" s="44"/>
      <c r="D27" s="16" t="s">
        <v>23</v>
      </c>
      <c r="E27" s="15" t="s">
        <v>0</v>
      </c>
      <c r="F27" s="14">
        <f>F11*$F$18</f>
        <v>458915.82130860374</v>
      </c>
      <c r="G27" s="14">
        <f t="shared" ref="G27:H27" si="6">G11*$F$18</f>
        <v>842524.74988241855</v>
      </c>
      <c r="H27" s="14">
        <f t="shared" si="6"/>
        <v>383608.92857381486</v>
      </c>
      <c r="I27" s="45"/>
      <c r="J27" s="12"/>
      <c r="K27" s="44"/>
      <c r="L27" s="16" t="s">
        <v>23</v>
      </c>
      <c r="M27" s="15" t="s">
        <v>0</v>
      </c>
      <c r="N27" s="14">
        <f>N11*$F$18</f>
        <v>458915.82130860374</v>
      </c>
      <c r="O27" s="14">
        <f t="shared" ref="O27:P27" si="7">O11*$F$18</f>
        <v>842524.74988241855</v>
      </c>
      <c r="P27" s="14">
        <f t="shared" si="7"/>
        <v>383608.92857381486</v>
      </c>
      <c r="Q27" s="45"/>
    </row>
    <row r="28" spans="2:17" x14ac:dyDescent="0.2">
      <c r="C28" s="43" t="s">
        <v>2</v>
      </c>
      <c r="D28" s="16" t="s">
        <v>22</v>
      </c>
      <c r="E28" s="15" t="s">
        <v>1</v>
      </c>
      <c r="F28" s="17">
        <f>F12</f>
        <v>8384002.7699999968</v>
      </c>
      <c r="G28" s="17">
        <f>G12</f>
        <v>10035030.859934995</v>
      </c>
      <c r="H28" s="13">
        <f>G28-F28</f>
        <v>1651028.0899349982</v>
      </c>
      <c r="I28" s="45">
        <f>SUM(H28:H29)/SUM(F28:F29)</f>
        <v>0.19577449014033146</v>
      </c>
      <c r="J28" s="12"/>
      <c r="K28" s="43" t="s">
        <v>2</v>
      </c>
      <c r="L28" s="16" t="s">
        <v>22</v>
      </c>
      <c r="M28" s="15" t="s">
        <v>1</v>
      </c>
      <c r="N28" s="17">
        <f>N12</f>
        <v>8384002.7699999968</v>
      </c>
      <c r="O28" s="17">
        <f>O12</f>
        <v>10035030.859934995</v>
      </c>
      <c r="P28" s="13">
        <f>O28-N28</f>
        <v>1651028.0899349982</v>
      </c>
      <c r="Q28" s="45">
        <f>SUM(P28:P29)/SUM(N28:N29)</f>
        <v>0.19577449014033146</v>
      </c>
    </row>
    <row r="29" spans="2:17" x14ac:dyDescent="0.2">
      <c r="B29" s="6"/>
      <c r="C29" s="44"/>
      <c r="D29" s="16" t="s">
        <v>23</v>
      </c>
      <c r="E29" s="15" t="s">
        <v>0</v>
      </c>
      <c r="F29" s="14">
        <f t="shared" ref="F29:H29" si="8">F13*$F$18</f>
        <v>110467.38417345623</v>
      </c>
      <c r="G29" s="14">
        <f t="shared" si="8"/>
        <v>122439.85768402847</v>
      </c>
      <c r="H29" s="14">
        <f t="shared" si="8"/>
        <v>11972.473510572238</v>
      </c>
      <c r="I29" s="45"/>
      <c r="J29" s="12"/>
      <c r="K29" s="44"/>
      <c r="L29" s="16" t="s">
        <v>23</v>
      </c>
      <c r="M29" s="15" t="s">
        <v>0</v>
      </c>
      <c r="N29" s="14">
        <f t="shared" ref="N29:P29" si="9">N13*$F$18</f>
        <v>110467.38417345623</v>
      </c>
      <c r="O29" s="14">
        <f t="shared" si="9"/>
        <v>122439.85768402847</v>
      </c>
      <c r="P29" s="14">
        <f t="shared" si="9"/>
        <v>11972.473510572238</v>
      </c>
      <c r="Q29" s="45"/>
    </row>
    <row r="30" spans="2:17" ht="15.75" thickBot="1" x14ac:dyDescent="0.3">
      <c r="B30" s="11"/>
      <c r="C30" s="11"/>
      <c r="D30" s="11"/>
      <c r="E30" s="10"/>
      <c r="F30" s="9">
        <f>SUM(F24:F29)</f>
        <v>12651957.763139719</v>
      </c>
      <c r="G30" s="9">
        <f>SUM(G24:G29)</f>
        <v>16676335.473183518</v>
      </c>
      <c r="H30" s="9">
        <f>SUM(H24:H29)</f>
        <v>4024377.7100437987</v>
      </c>
      <c r="I30" s="8">
        <f>H30/F30</f>
        <v>0.31808339747769648</v>
      </c>
      <c r="J30" s="7"/>
      <c r="K30" s="11"/>
      <c r="L30" s="11"/>
      <c r="M30" s="10"/>
      <c r="N30" s="9">
        <f>SUM(N24:N29)</f>
        <v>12651957.763139719</v>
      </c>
      <c r="O30" s="9">
        <f>SUM(O24:O29)</f>
        <v>16676335.473183518</v>
      </c>
      <c r="P30" s="9">
        <f>SUM(P24:P29)</f>
        <v>4024377.7100437987</v>
      </c>
      <c r="Q30" s="8">
        <f>P30/N30</f>
        <v>0.31808339747769648</v>
      </c>
    </row>
    <row r="31" spans="2:17" x14ac:dyDescent="0.2">
      <c r="D31" s="6"/>
      <c r="E31" s="5"/>
      <c r="F31" s="4"/>
      <c r="G31" s="4"/>
      <c r="H31" s="3"/>
      <c r="L31" s="6"/>
      <c r="M31" s="5"/>
      <c r="N31" s="4"/>
      <c r="O31" s="4"/>
      <c r="P31" s="3"/>
    </row>
    <row r="32" spans="2:17" x14ac:dyDescent="0.2">
      <c r="E32" s="3"/>
      <c r="F32" s="2"/>
      <c r="G32" s="2"/>
      <c r="M32" s="3"/>
      <c r="N32" s="2"/>
      <c r="O32" s="2"/>
    </row>
    <row r="33" spans="3:15" x14ac:dyDescent="0.2">
      <c r="G33" s="2"/>
      <c r="O33" s="2"/>
    </row>
    <row r="35" spans="3:15" x14ac:dyDescent="0.2">
      <c r="C35" s="1"/>
      <c r="K35" s="1"/>
    </row>
  </sheetData>
  <mergeCells count="20">
    <mergeCell ref="Q24:Q25"/>
    <mergeCell ref="K26:K27"/>
    <mergeCell ref="Q26:Q27"/>
    <mergeCell ref="K28:K29"/>
    <mergeCell ref="Q28:Q29"/>
    <mergeCell ref="N5:O5"/>
    <mergeCell ref="K10:K11"/>
    <mergeCell ref="K12:K13"/>
    <mergeCell ref="N21:O21"/>
    <mergeCell ref="F5:G5"/>
    <mergeCell ref="C8:C9"/>
    <mergeCell ref="C10:C11"/>
    <mergeCell ref="C12:C13"/>
    <mergeCell ref="F21:G21"/>
    <mergeCell ref="C24:C25"/>
    <mergeCell ref="C26:C27"/>
    <mergeCell ref="C28:C29"/>
    <mergeCell ref="I24:I25"/>
    <mergeCell ref="I26:I27"/>
    <mergeCell ref="I28:I29"/>
  </mergeCells>
  <pageMargins left="0.7" right="0.7" top="0.75" bottom="0.7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598FEF6-1F21-4094-B828-55A0718F5F7D}"/>
</file>

<file path=customXml/itemProps2.xml><?xml version="1.0" encoding="utf-8"?>
<ds:datastoreItem xmlns:ds="http://schemas.openxmlformats.org/officeDocument/2006/customXml" ds:itemID="{983BAAAC-210C-4FA3-9775-08CB6612EEDF}"/>
</file>

<file path=customXml/itemProps3.xml><?xml version="1.0" encoding="utf-8"?>
<ds:datastoreItem xmlns:ds="http://schemas.openxmlformats.org/officeDocument/2006/customXml" ds:itemID="{0C9BAD8D-B2CD-4754-AD20-29628D8FF34C}"/>
</file>

<file path=customXml/itemProps4.xml><?xml version="1.0" encoding="utf-8"?>
<ds:datastoreItem xmlns:ds="http://schemas.openxmlformats.org/officeDocument/2006/customXml" ds:itemID="{8A2AC310-78B1-46EB-A076-A62C1890BD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 PC 280</vt:lpstr>
      <vt:lpstr>'Attach PC 280'!Print_Area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2023-11-21T16:47:02Z</dcterms:created>
  <dcterms:modified xsi:type="dcterms:W3CDTF">2023-12-05T00:47:29Z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-2078750540</vt:i4>
  </property>
  <property fmtid="{D5CDD505-2E9C-101B-9397-08002B2CF9AE}" pid="3" name="_NewReviewCycle">
    <vt:lpwstr/>
  </property>
  <property fmtid="{D5CDD505-2E9C-101B-9397-08002B2CF9AE}" pid="4" name="_ReviewingToolsShownOnce">
    <vt:lpwstr/>
  </property>
  <property fmtid="{D5CDD505-2E9C-101B-9397-08002B2CF9AE}" pid="5" name="ContentTypeId">
    <vt:lpwstr>0x0101006E56B4D1795A2E4DB2F0B01679ED314A008D109B381DF0A9479BB07F4F14374B16</vt:lpwstr>
  </property>
  <property fmtid="{D5CDD505-2E9C-101B-9397-08002B2CF9AE}" pid="6" name="_docset_NoMedatataSyncRequired">
    <vt:lpwstr>False</vt:lpwstr>
  </property>
</Properties>
</file>