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Pilot Compliance Filings\36-Month Final Report\Schedule 29 Report\"/>
    </mc:Choice>
  </mc:AlternateContent>
  <xr:revisionPtr revIDLastSave="0" documentId="13_ncr:1_{8991D4CD-4EC0-485B-9390-F67A46B13515}" xr6:coauthVersionLast="47" xr6:coauthVersionMax="47" xr10:uidLastSave="{00000000-0000-0000-0000-000000000000}"/>
  <bookViews>
    <workbookView xWindow="28680" yWindow="-120" windowWidth="29040" windowHeight="16440" xr2:uid="{18703E39-5687-4E08-9F41-4F48DA89B9DC}"/>
  </bookViews>
  <sheets>
    <sheet name="Customer Summary" sheetId="1" r:id="rId1"/>
    <sheet name="Customer Detail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hidden="1">'[3]OR kWh'!#REF!</definedName>
    <definedName name="__123Graph_B" hidden="1">'[3]OR kWh'!#REF!</definedName>
    <definedName name="__123Graph_D" hidden="1">'[3]OR kWh'!#REF!</definedName>
    <definedName name="__123Graph_E" hidden="1">[4]Input!$E$22:$E$37</definedName>
    <definedName name="__123Graph_ECURRENT" hidden="1">[5]ConsolidatingPL!#REF!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Price_Ta">#REF!</definedName>
    <definedName name="_2Price_Ta">#REF!</definedName>
    <definedName name="_B">'[6]Rate Design'!#REF!</definedName>
    <definedName name="_ex1" hidden="1">{#N/A,#N/A,FALSE,"Summ";#N/A,#N/A,FALSE,"General"}</definedName>
    <definedName name="_Fill" hidden="1">#REF!</definedName>
    <definedName name="_xlnm._FilterDatabase" localSheetId="1" hidden="1">'Customer Detail'!$A$3:$Q$280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'[7]Func Study'!#REF!</definedName>
    <definedName name="Acct108364S">'[7]Func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>'[10]Functional Study'!#REF!</definedName>
    <definedName name="Acct41011BADDEBT">'[10]Functional Study'!#REF!</definedName>
    <definedName name="Acct41011DITEXP">'[10]Functional Study'!#REF!</definedName>
    <definedName name="Acct41011S">'[10]Functional Study'!#REF!</definedName>
    <definedName name="Acct41011SE">'[10]Functional Study'!#REF!</definedName>
    <definedName name="Acct41011SG1">'[10]Functional Study'!#REF!</definedName>
    <definedName name="Acct41011SG2">'[10]Functional Study'!#REF!</definedName>
    <definedName name="ACCT41011SGCT">'[10]Functional Study'!#REF!</definedName>
    <definedName name="Acct41011SGPP">'[10]Functional Study'!#REF!</definedName>
    <definedName name="Acct41011SNP">'[10]Functional Study'!#REF!</definedName>
    <definedName name="ACCT41011SNPD">'[10]Functional Study'!#REF!</definedName>
    <definedName name="Acct41011SO">'[10]Functional Study'!#REF!</definedName>
    <definedName name="Acct41011TROJP">'[10]Functional Study'!#REF!</definedName>
    <definedName name="Acct41111">'[10]Functional Study'!#REF!</definedName>
    <definedName name="Acct41111BADDEBT">'[10]Functional Study'!#REF!</definedName>
    <definedName name="Acct41111DITEXP">'[10]Functional Study'!#REF!</definedName>
    <definedName name="Acct41111S">'[10]Functional Study'!#REF!</definedName>
    <definedName name="Acct41111SE">'[10]Functional Study'!#REF!</definedName>
    <definedName name="Acct41111SG1">'[10]Functional Study'!#REF!</definedName>
    <definedName name="Acct41111SG2">'[10]Functional Study'!#REF!</definedName>
    <definedName name="Acct41111SG3">'[10]Functional Study'!#REF!</definedName>
    <definedName name="Acct41111SGPP">'[10]Functional Study'!#REF!</definedName>
    <definedName name="Acct41111SNP">'[10]Functional Study'!#REF!</definedName>
    <definedName name="Acct41111SNTP">'[10]Functional Study'!#REF!</definedName>
    <definedName name="Acct41111SO">'[10]Functional Study'!#REF!</definedName>
    <definedName name="Acct41111TROJP">'[10]Functional Study'!#REF!</definedName>
    <definedName name="Acct411BADDEBT">'[10]Functional Study'!#REF!</definedName>
    <definedName name="Acct411DGP">'[10]Functional Study'!#REF!</definedName>
    <definedName name="Acct411DGU">'[10]Functional Study'!#REF!</definedName>
    <definedName name="Acct411DITEXP">'[10]Functional Study'!#REF!</definedName>
    <definedName name="Acct411DNPP">'[10]Functional Study'!#REF!</definedName>
    <definedName name="Acct411DNPTP">'[10]Functional Study'!#REF!</definedName>
    <definedName name="Acct411S">'[10]Functional Study'!#REF!</definedName>
    <definedName name="Acct411SE">'[10]Functional Study'!#REF!</definedName>
    <definedName name="Acct411SG">'[10]Functional Study'!#REF!</definedName>
    <definedName name="Acct411SGPP">'[10]Functional Study'!#REF!</definedName>
    <definedName name="Acct411SO">'[10]Functional Study'!#REF!</definedName>
    <definedName name="Acct411TROJP">'[10]Functional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>'[9]Func Study'!#REF!</definedName>
    <definedName name="Acct510DNPPSU">'[9]Func Study'!#REF!</definedName>
    <definedName name="ACCT510JBG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>'[11]Functional Study'!#REF!</definedName>
    <definedName name="AcctAGA">'[9]Func Study'!$H$296</definedName>
    <definedName name="AcctDFAD">'[9]Func Study'!#REF!</definedName>
    <definedName name="AcctDFAP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djustInput">[14]Inputs!$L$3:$T$998</definedName>
    <definedName name="AdjustSwitch">[14]Variables!$AG$3:$AI$3</definedName>
    <definedName name="anscount" hidden="1">1</definedName>
    <definedName name="APR">[15]Backup!#REF!</definedName>
    <definedName name="APRT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[15]Backup!#REF!</definedName>
    <definedName name="AUGT">#REF!</definedName>
    <definedName name="AverageFactors">[14]UTCR!$AC$22:$AQ$108</definedName>
    <definedName name="AverageInput">[14]Inputs!$F$3:$I$1719</definedName>
    <definedName name="AvgFactors">[12]Factors!$B$3:$P$99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[14]Inputs!$J$1</definedName>
    <definedName name="Classification">'[9]Func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hidden="1">#REF!</definedName>
    <definedName name="COSFacVal">[9]Inputs!$R$5</definedName>
    <definedName name="dad">[17]Variables!$H$2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[18]Jan!#REF!</definedName>
    <definedName name="DEC">[15]Backup!#REF!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[8]Inputs!$D$8</definedName>
    <definedName name="Demand2">[19]Inputs!$D$11</definedName>
    <definedName name="DFIT" hidden="1">{#N/A,#N/A,FALSE,"Coversheet";#N/A,#N/A,FALSE,"QA"}</definedName>
    <definedName name="Dis">'[9]Func Study'!$AB$250</definedName>
    <definedName name="DisFac">'[9]Func Dist Factor Table'!$A$11:$G$25</definedName>
    <definedName name="Dist_factor">#REF!</definedName>
    <definedName name="DistPeakMethod">[11]Inputs!#REF!</definedName>
    <definedName name="dsd" hidden="1">[20]Inputs!#REF!</definedName>
    <definedName name="DUDE" hidden="1">#REF!</definedName>
    <definedName name="ee" hidden="1">{#N/A,#N/A,FALSE,"Month ";#N/A,#N/A,FALSE,"YTD";#N/A,#N/A,FALSE,"12 mo ended"}</definedName>
    <definedName name="energy">[16]Readings!$B$3</definedName>
    <definedName name="Engy">[8]Inputs!$D$9</definedName>
    <definedName name="Engy2">[19]Inputs!$D$12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'[9]COS Factor Table'!$O$15:$O$113</definedName>
    <definedName name="FactorMethod">[14]Variables!$AB$2</definedName>
    <definedName name="FactorType">[12]Variables!$AK$2:$AL$12</definedName>
    <definedName name="FACTP">#REF!</definedName>
    <definedName name="FactSum">'[9]COS Factor Table'!$A$14:$O$113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[15]Backup!#REF!</definedName>
    <definedName name="FEBT">#REF!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[13]Variables!$D$26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'[9]Func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'[9]Func Study'!$AB$250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[21]Summary!#REF!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[15]Backup!#REF!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[22]Inputs!$N$18</definedName>
    <definedName name="JUL">[15]Backup!#REF!</definedName>
    <definedName name="JULT">#REF!</definedName>
    <definedName name="JUN">[15]Backup!#REF!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[12]Variables!$AK$15</definedName>
    <definedName name="JurisNumber">[12]Variables!$AL$15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'[9]JAM Download'!$K$4</definedName>
    <definedName name="ListOffset" hidden="1">1</definedName>
    <definedName name="LOG">[15]Backup!#REF!</definedName>
    <definedName name="lookup" hidden="1">{#N/A,#N/A,FALSE,"Coversheet";#N/A,#N/A,FALSE,"QA"}</definedName>
    <definedName name="LOSS">[15]Backup!#REF!</definedName>
    <definedName name="MACTIT">#REF!</definedName>
    <definedName name="MAR">[15]Backup!#REF!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>[15]Backup!#REF!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[8]Inputs!$C$6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[15]Backup!#REF!</definedName>
    <definedName name="monthlist">[23]Table!$R$2:$S$13</definedName>
    <definedName name="monthtotals">#REF!</definedName>
    <definedName name="MSPAverageInput">[14]Inputs!#REF!</definedName>
    <definedName name="MSPYearEndInput">[14]Inputs!#REF!</definedName>
    <definedName name="MTKWH">#REF!</definedName>
    <definedName name="MTR_YR3">[24]Variables!$E$14</definedName>
    <definedName name="MTREV">#REF!</definedName>
    <definedName name="MULT">#REF!</definedName>
    <definedName name="Net_to_Gross_Factor">[9]Inputs!$G$8</definedName>
    <definedName name="NetToGross">[13]Variables!$D$23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[15]Backup!#REF!</definedName>
    <definedName name="NOVT">#REF!</definedName>
    <definedName name="NPC">[11]Inputs!$N$18</definedName>
    <definedName name="NUM">#REF!</definedName>
    <definedName name="OCT">[15]Backup!#REF!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'[25]Dist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[26]TransInvest!#REF!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[8]Inputs!$T$5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[15]Backup!#REF!</definedName>
    <definedName name="PRESENT">#REF!</definedName>
    <definedName name="PRICCHNG">#REF!</definedName>
    <definedName name="PricingInfo" hidden="1">[27]Inputs!#REF!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[13]Variables!$D$28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[11]Inputs!$N$14</definedName>
    <definedName name="sdlfhsdlhfkl" hidden="1">{#N/A,#N/A,FALSE,"Summ";#N/A,#N/A,FALSE,"General"}</definedName>
    <definedName name="se">#REF!</definedName>
    <definedName name="SECOND">[1]Jan!#REF!</definedName>
    <definedName name="SEP">[15]Backup!#REF!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[14]Variables!$AE$32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[8]Inputs!$G$29</definedName>
    <definedName name="TDMOD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[9]Inputs!$C$5</definedName>
    <definedName name="TotalRateBase">'[9]G+T+D+R+M'!$H$58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[29]Transm2!$A$1:$M$461:'[29]10 Yr FC'!$M$47</definedName>
    <definedName name="u" hidden="1">{#N/A,#N/A,FALSE,"Summ";#N/A,#N/A,FALSE,"General"}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>'[11]Functional Study'!#REF!</definedName>
    <definedName name="UACCT115DGP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>'[10]Functional Study'!#REF!</definedName>
    <definedName name="UACCT41020BADDEBT">'[10]Functional Study'!#REF!</definedName>
    <definedName name="UACCT41020DITEXP">'[10]Functional Study'!#REF!</definedName>
    <definedName name="UACCT41020DNPU">'[10]Functional Study'!#REF!</definedName>
    <definedName name="UACCT41020S">'[10]Functional Study'!#REF!</definedName>
    <definedName name="UACCT41020SE">'[10]Functional Study'!#REF!</definedName>
    <definedName name="UACCT41020SG">'[10]Functional Study'!#REF!</definedName>
    <definedName name="UACCT41020SGCT">'[10]Functional Study'!#REF!</definedName>
    <definedName name="UACCT41020SGPP">'[10]Functional Study'!#REF!</definedName>
    <definedName name="UACCT41020SO">'[10]Functional Study'!#REF!</definedName>
    <definedName name="UACCT41020TROJP">'[10]Functional Study'!#REF!</definedName>
    <definedName name="UACCT4102SNPD">'[10]Functional Study'!#REF!</definedName>
    <definedName name="UAcct41110">'[9]Func Study'!$AB$1325</definedName>
    <definedName name="UAcct41111">'[10]Functional Study'!#REF!</definedName>
    <definedName name="UAcct41111Baddebt">'[10]Functional Study'!#REF!</definedName>
    <definedName name="UAcct41111Dgp">'[10]Functional Study'!#REF!</definedName>
    <definedName name="UAcct41111Dgu">'[10]Functional Study'!#REF!</definedName>
    <definedName name="UAcct41111Ditexp">'[10]Functional Study'!#REF!</definedName>
    <definedName name="UAcct41111Dnpp">'[10]Functional Study'!#REF!</definedName>
    <definedName name="UAcct41111Dnptp">'[10]Functional Study'!#REF!</definedName>
    <definedName name="UAcct41111S">'[10]Functional Study'!#REF!</definedName>
    <definedName name="UAcct41111Se">'[10]Functional Study'!#REF!</definedName>
    <definedName name="UAcct41111Sg">'[10]Functional Study'!#REF!</definedName>
    <definedName name="UAcct41111Sgpp">'[10]Functional Study'!#REF!</definedName>
    <definedName name="UAcct41111So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>'[7]Func Study'!#REF!</definedName>
    <definedName name="UAcct447CAGE">'[7]Func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>'[7]Func Study'!#REF!</definedName>
    <definedName name="UAcct506">'[9]Func Study'!$AB$455</definedName>
    <definedName name="UAcct506CAGE">'[9]Func Study'!$AB$452</definedName>
    <definedName name="UAcct506JBG">'[7]Func Study'!#REF!</definedName>
    <definedName name="UAcct507">'[9]Func Study'!$AB$464</definedName>
    <definedName name="UAcct507CAGE">'[9]Func Study'!$AB$462</definedName>
    <definedName name="UAcct507JBG">'[7]Func Study'!#REF!</definedName>
    <definedName name="UAcct510">'[9]Func Study'!$AB$469</definedName>
    <definedName name="UAcct510CAGE">'[9]Func Study'!$AB$467</definedName>
    <definedName name="UAcct510JBG">'[7]Func Study'!#REF!</definedName>
    <definedName name="UAcct511">'[9]Func Study'!$AB$474</definedName>
    <definedName name="UAcct511CAGE">'[9]Func Study'!$AB$472</definedName>
    <definedName name="UAcct511JBG">'[7]Func Study'!#REF!</definedName>
    <definedName name="UAcct512">'[9]Func Study'!$AB$479</definedName>
    <definedName name="UAcct512CAGE">'[9]Func Study'!$AB$477</definedName>
    <definedName name="UAcct512JBG">'[7]Func Study'!#REF!</definedName>
    <definedName name="UAcct513">'[9]Func Study'!$AB$484</definedName>
    <definedName name="UAcct513CAGE">'[9]Func Study'!$AB$482</definedName>
    <definedName name="UAcct513JBG">'[7]Func Study'!#REF!</definedName>
    <definedName name="UAcct514">'[9]Func Study'!$AB$489</definedName>
    <definedName name="UAcct514CAGE">'[9]Func Study'!$AB$487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>'[7]Func Study'!#REF!</definedName>
    <definedName name="UAcct555CAEW">'[9]Func Study'!$AB$665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>'[9]Func Study'!#REF!</definedName>
    <definedName name="UAcctdfad">'[9]Func Study'!#REF!</definedName>
    <definedName name="UAcctdfap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>#REF!</definedName>
    <definedName name="UncollectibleAccounts">[13]Variables!$D$25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[13]Variables!$D$29</definedName>
    <definedName name="v" hidden="1">{#N/A,#N/A,FALSE,"Coversheet";#N/A,#N/A,FALSE,"QA"}</definedName>
    <definedName name="ValidAccount">[12]Variables!$AK$43:$AK$369</definedName>
    <definedName name="Value" hidden="1">{#N/A,#N/A,FALSE,"Summ";#N/A,#N/A,FALSE,"General"}</definedName>
    <definedName name="VAR">[15]Backup!#REF!</definedName>
    <definedName name="VARIABLE">[21]Summary!#REF!</definedName>
    <definedName name="VOUCHER">#REF!</definedName>
    <definedName name="w" hidden="1">[30]Inputs!#REF!</definedName>
    <definedName name="WaRevenueTax">[13]Variables!$D$27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'[32]Weather Present'!$K$7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#REF!</definedName>
    <definedName name="Year">#REF!</definedName>
    <definedName name="YearEndFactors">[14]UTCR!$G$22:$U$108</definedName>
    <definedName name="YearEndInput">[14]Inputs!$A$3:$D$1668</definedName>
    <definedName name="YEFactors">[12]Factors!$S$3:$AG$99</definedName>
    <definedName name="yuf" hidden="1">{#N/A,#N/A,FALSE,"Summ";#N/A,#N/A,FALSE,"General"}</definedName>
    <definedName name="z" hidden="1">#REF!</definedName>
    <definedName name="Z_01844156_6462_4A28_9785_1A86F4D0C834_.wvu.PrintTitles" hidden="1">#REF!</definedName>
    <definedName name="ZA">'[33]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" i="1" l="1"/>
  <c r="AU9" i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Z25" i="1" a="1"/>
  <c r="Z25" i="1" s="1"/>
  <c r="Y25" i="1" a="1"/>
  <c r="Y25" i="1" s="1"/>
  <c r="X25" i="1" a="1"/>
  <c r="X25" i="1" s="1"/>
  <c r="W25" i="1" a="1"/>
  <c r="W25" i="1" s="1"/>
  <c r="V25" i="1" a="1"/>
  <c r="V25" i="1" s="1"/>
  <c r="U25" i="1" a="1"/>
  <c r="U25" i="1" s="1"/>
  <c r="T25" i="1" a="1"/>
  <c r="T25" i="1" s="1"/>
  <c r="S25" i="1" a="1"/>
  <c r="S25" i="1" s="1"/>
  <c r="R25" i="1" a="1"/>
  <c r="R25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Z24" i="1" a="1"/>
  <c r="Z24" i="1" s="1"/>
  <c r="Y24" i="1" a="1"/>
  <c r="Y24" i="1" s="1"/>
  <c r="X24" i="1" a="1"/>
  <c r="X24" i="1" s="1"/>
  <c r="W24" i="1" a="1"/>
  <c r="W24" i="1" s="1"/>
  <c r="V24" i="1" a="1"/>
  <c r="V24" i="1" s="1"/>
  <c r="U24" i="1" a="1"/>
  <c r="U24" i="1" s="1"/>
  <c r="T24" i="1" a="1"/>
  <c r="T24" i="1" s="1"/>
  <c r="S24" i="1" a="1"/>
  <c r="S24" i="1" s="1"/>
  <c r="R24" i="1" a="1"/>
  <c r="R24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R22" i="1" a="1"/>
  <c r="R22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Z19" i="1" a="1"/>
  <c r="Z19" i="1" s="1"/>
  <c r="Y19" i="1" a="1"/>
  <c r="Y19" i="1" s="1"/>
  <c r="X19" i="1" a="1"/>
  <c r="X19" i="1" s="1"/>
  <c r="W19" i="1" a="1"/>
  <c r="W19" i="1" s="1"/>
  <c r="V19" i="1" a="1"/>
  <c r="V19" i="1" s="1"/>
  <c r="U19" i="1" a="1"/>
  <c r="U19" i="1" s="1"/>
  <c r="T19" i="1" a="1"/>
  <c r="T19" i="1" s="1"/>
  <c r="S19" i="1" a="1"/>
  <c r="S19" i="1" s="1"/>
  <c r="R19" i="1" a="1"/>
  <c r="R19" i="1" s="1"/>
  <c r="Q25" i="1" a="1"/>
  <c r="Q25" i="1" s="1"/>
  <c r="Q24" i="1" a="1"/>
  <c r="Q24" i="1" s="1"/>
  <c r="Q22" i="1" a="1"/>
  <c r="Q22" i="1" s="1"/>
  <c r="Q19" i="1" a="1"/>
  <c r="Q19" i="1" s="1"/>
  <c r="Q53" i="1" l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O53" i="1"/>
  <c r="P54" i="1" a="1"/>
  <c r="P54" i="1" s="1"/>
  <c r="O54" i="1" a="1"/>
  <c r="O54" i="1" s="1"/>
  <c r="N54" i="1" a="1"/>
  <c r="N54" i="1" s="1"/>
  <c r="M54" i="1" a="1"/>
  <c r="M54" i="1" s="1"/>
  <c r="L54" i="1" a="1"/>
  <c r="L54" i="1" s="1"/>
  <c r="K54" i="1" a="1"/>
  <c r="K54" i="1" s="1"/>
  <c r="J54" i="1" a="1"/>
  <c r="J54" i="1" s="1"/>
  <c r="I54" i="1" a="1"/>
  <c r="I54" i="1" s="1"/>
  <c r="H54" i="1" a="1"/>
  <c r="H54" i="1" s="1"/>
  <c r="G54" i="1" a="1"/>
  <c r="G54" i="1" s="1"/>
  <c r="F54" i="1" a="1"/>
  <c r="F54" i="1" s="1"/>
  <c r="P53" i="1" a="1"/>
  <c r="P53" i="1" s="1"/>
  <c r="O53" i="1" a="1"/>
  <c r="O53" i="1" s="1"/>
  <c r="N53" i="1" a="1"/>
  <c r="N53" i="1" s="1"/>
  <c r="M53" i="1" a="1"/>
  <c r="M53" i="1" s="1"/>
  <c r="L53" i="1" a="1"/>
  <c r="L53" i="1" s="1"/>
  <c r="K53" i="1" a="1"/>
  <c r="K53" i="1" s="1"/>
  <c r="J53" i="1" a="1"/>
  <c r="J53" i="1" s="1"/>
  <c r="I53" i="1" a="1"/>
  <c r="I53" i="1" s="1"/>
  <c r="H53" i="1" a="1"/>
  <c r="H53" i="1" s="1"/>
  <c r="G53" i="1" a="1"/>
  <c r="G53" i="1" s="1"/>
  <c r="F53" i="1" a="1"/>
  <c r="F53" i="1" s="1"/>
  <c r="P52" i="1" a="1"/>
  <c r="P52" i="1" s="1"/>
  <c r="O52" i="1" a="1"/>
  <c r="O52" i="1" s="1"/>
  <c r="N52" i="1" a="1"/>
  <c r="N52" i="1" s="1"/>
  <c r="M52" i="1" a="1"/>
  <c r="M52" i="1" s="1"/>
  <c r="L52" i="1" a="1"/>
  <c r="L52" i="1" s="1"/>
  <c r="K52" i="1" a="1"/>
  <c r="K52" i="1" s="1"/>
  <c r="J52" i="1" a="1"/>
  <c r="J52" i="1" s="1"/>
  <c r="I52" i="1" a="1"/>
  <c r="I52" i="1" s="1"/>
  <c r="H52" i="1" a="1"/>
  <c r="H52" i="1" s="1"/>
  <c r="G52" i="1" a="1"/>
  <c r="G52" i="1" s="1"/>
  <c r="F52" i="1" a="1"/>
  <c r="F52" i="1" s="1"/>
  <c r="P50" i="1" a="1"/>
  <c r="P50" i="1" s="1"/>
  <c r="O50" i="1" a="1"/>
  <c r="O50" i="1" s="1"/>
  <c r="N50" i="1" a="1"/>
  <c r="N50" i="1" s="1"/>
  <c r="M50" i="1" a="1"/>
  <c r="M50" i="1" s="1"/>
  <c r="L50" i="1" a="1"/>
  <c r="L50" i="1" s="1"/>
  <c r="K50" i="1" a="1"/>
  <c r="K50" i="1" s="1"/>
  <c r="J50" i="1" a="1"/>
  <c r="J50" i="1" s="1"/>
  <c r="I50" i="1" a="1"/>
  <c r="I50" i="1" s="1"/>
  <c r="H50" i="1" a="1"/>
  <c r="H50" i="1" s="1"/>
  <c r="G50" i="1" a="1"/>
  <c r="G50" i="1" s="1"/>
  <c r="F50" i="1" a="1"/>
  <c r="F50" i="1" s="1"/>
  <c r="P47" i="1" a="1"/>
  <c r="P47" i="1" s="1"/>
  <c r="O47" i="1" a="1"/>
  <c r="O47" i="1" s="1"/>
  <c r="N47" i="1" a="1"/>
  <c r="N47" i="1" s="1"/>
  <c r="M47" i="1" a="1"/>
  <c r="M47" i="1" s="1"/>
  <c r="L47" i="1" a="1"/>
  <c r="L47" i="1" s="1"/>
  <c r="K47" i="1" a="1"/>
  <c r="K47" i="1" s="1"/>
  <c r="J47" i="1" a="1"/>
  <c r="J47" i="1" s="1"/>
  <c r="I47" i="1" a="1"/>
  <c r="I47" i="1" s="1"/>
  <c r="H47" i="1" a="1"/>
  <c r="H47" i="1" s="1"/>
  <c r="G47" i="1" a="1"/>
  <c r="G47" i="1" s="1"/>
  <c r="F47" i="1" a="1"/>
  <c r="F47" i="1" s="1"/>
  <c r="P46" i="1" a="1"/>
  <c r="P46" i="1" s="1"/>
  <c r="O46" i="1" a="1"/>
  <c r="O46" i="1" s="1"/>
  <c r="N46" i="1" a="1"/>
  <c r="N46" i="1" s="1"/>
  <c r="M46" i="1" a="1"/>
  <c r="M46" i="1" s="1"/>
  <c r="L46" i="1" a="1"/>
  <c r="L46" i="1" s="1"/>
  <c r="K46" i="1" a="1"/>
  <c r="K46" i="1" s="1"/>
  <c r="J46" i="1" a="1"/>
  <c r="J46" i="1" s="1"/>
  <c r="I46" i="1" a="1"/>
  <c r="I46" i="1" s="1"/>
  <c r="H46" i="1" a="1"/>
  <c r="H46" i="1" s="1"/>
  <c r="G46" i="1" a="1"/>
  <c r="G46" i="1" s="1"/>
  <c r="F46" i="1" a="1"/>
  <c r="F46" i="1" s="1"/>
  <c r="P45" i="1" a="1"/>
  <c r="P45" i="1" s="1"/>
  <c r="O45" i="1" a="1"/>
  <c r="O45" i="1" s="1"/>
  <c r="N45" i="1" a="1"/>
  <c r="N45" i="1" s="1"/>
  <c r="M45" i="1" a="1"/>
  <c r="M45" i="1" s="1"/>
  <c r="L45" i="1" a="1"/>
  <c r="L45" i="1" s="1"/>
  <c r="K45" i="1" a="1"/>
  <c r="K45" i="1" s="1"/>
  <c r="J45" i="1" a="1"/>
  <c r="J45" i="1" s="1"/>
  <c r="I45" i="1" a="1"/>
  <c r="I45" i="1" s="1"/>
  <c r="H45" i="1" a="1"/>
  <c r="H45" i="1" s="1"/>
  <c r="G45" i="1" a="1"/>
  <c r="G45" i="1" s="1"/>
  <c r="F45" i="1" a="1"/>
  <c r="F45" i="1" s="1"/>
  <c r="P44" i="1" a="1"/>
  <c r="P44" i="1" s="1"/>
  <c r="O44" i="1" a="1"/>
  <c r="O44" i="1" s="1"/>
  <c r="N44" i="1" a="1"/>
  <c r="N44" i="1" s="1"/>
  <c r="M44" i="1" a="1"/>
  <c r="M44" i="1" s="1"/>
  <c r="L44" i="1" a="1"/>
  <c r="L44" i="1" s="1"/>
  <c r="K44" i="1" a="1"/>
  <c r="K44" i="1" s="1"/>
  <c r="J44" i="1" a="1"/>
  <c r="J44" i="1" s="1"/>
  <c r="I44" i="1" a="1"/>
  <c r="I44" i="1" s="1"/>
  <c r="H44" i="1" a="1"/>
  <c r="H44" i="1" s="1"/>
  <c r="G44" i="1" a="1"/>
  <c r="G44" i="1" s="1"/>
  <c r="F44" i="1" a="1"/>
  <c r="F44" i="1" s="1"/>
  <c r="P43" i="1" a="1"/>
  <c r="P43" i="1" s="1"/>
  <c r="O43" i="1" a="1"/>
  <c r="O43" i="1" s="1"/>
  <c r="N43" i="1" a="1"/>
  <c r="N43" i="1" s="1"/>
  <c r="M43" i="1" a="1"/>
  <c r="M43" i="1" s="1"/>
  <c r="L43" i="1" a="1"/>
  <c r="L43" i="1" s="1"/>
  <c r="K43" i="1" a="1"/>
  <c r="K43" i="1" s="1"/>
  <c r="J43" i="1" a="1"/>
  <c r="J43" i="1" s="1"/>
  <c r="I43" i="1" a="1"/>
  <c r="I43" i="1" s="1"/>
  <c r="H43" i="1" a="1"/>
  <c r="H43" i="1" s="1"/>
  <c r="G43" i="1" a="1"/>
  <c r="G43" i="1" s="1"/>
  <c r="F43" i="1" a="1"/>
  <c r="F43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K40" i="1" a="1"/>
  <c r="K40" i="1" s="1"/>
  <c r="J40" i="1" a="1"/>
  <c r="J40" i="1" s="1"/>
  <c r="I40" i="1" a="1"/>
  <c r="I40" i="1" s="1"/>
  <c r="H40" i="1" a="1"/>
  <c r="H40" i="1" s="1"/>
  <c r="G40" i="1" a="1"/>
  <c r="G40" i="1" s="1"/>
  <c r="F40" i="1" a="1"/>
  <c r="F40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K38" i="1" a="1"/>
  <c r="K38" i="1" s="1"/>
  <c r="J38" i="1" a="1"/>
  <c r="J38" i="1" s="1"/>
  <c r="I38" i="1" a="1"/>
  <c r="I38" i="1" s="1"/>
  <c r="H38" i="1" a="1"/>
  <c r="H38" i="1" s="1"/>
  <c r="G38" i="1" a="1"/>
  <c r="G38" i="1" s="1"/>
  <c r="F38" i="1" a="1"/>
  <c r="F38" i="1" s="1"/>
  <c r="P37" i="1" a="1"/>
  <c r="P37" i="1" s="1"/>
  <c r="O37" i="1" a="1"/>
  <c r="O37" i="1" s="1"/>
  <c r="N37" i="1" a="1"/>
  <c r="N37" i="1" s="1"/>
  <c r="M37" i="1" a="1"/>
  <c r="M37" i="1" s="1"/>
  <c r="L37" i="1" a="1"/>
  <c r="L37" i="1" s="1"/>
  <c r="K37" i="1" a="1"/>
  <c r="K37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J36" i="1" a="1"/>
  <c r="J36" i="1" s="1"/>
  <c r="I36" i="1" a="1"/>
  <c r="I36" i="1" s="1"/>
  <c r="H36" i="1" a="1"/>
  <c r="H36" i="1" s="1"/>
  <c r="G36" i="1" a="1"/>
  <c r="G36" i="1" s="1"/>
  <c r="F36" i="1" a="1"/>
  <c r="F36" i="1" s="1"/>
  <c r="P35" i="1" a="1"/>
  <c r="P35" i="1" s="1"/>
  <c r="O35" i="1" a="1"/>
  <c r="O35" i="1" s="1"/>
  <c r="N35" i="1" a="1"/>
  <c r="N35" i="1" s="1"/>
  <c r="M35" i="1" a="1"/>
  <c r="M35" i="1" s="1"/>
  <c r="L35" i="1" a="1"/>
  <c r="L35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K34" i="1" a="1"/>
  <c r="K34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O6" i="6" a="1"/>
  <c r="O6" i="6" s="1"/>
  <c r="O7" i="6" a="1"/>
  <c r="O7" i="6" s="1"/>
  <c r="O8" i="6" a="1"/>
  <c r="O8" i="6" s="1"/>
  <c r="O9" i="6" a="1"/>
  <c r="O9" i="6" s="1"/>
  <c r="O11" i="6" a="1"/>
  <c r="O11" i="6" s="1"/>
  <c r="O12" i="6" a="1"/>
  <c r="O12" i="6" s="1"/>
  <c r="O13" i="6" a="1"/>
  <c r="O13" i="6" s="1"/>
  <c r="O14" i="6" a="1"/>
  <c r="O14" i="6" s="1"/>
  <c r="O16" i="6" a="1"/>
  <c r="O16" i="6" s="1"/>
  <c r="O17" i="6" a="1"/>
  <c r="O17" i="6" s="1"/>
  <c r="O18" i="6" a="1"/>
  <c r="O18" i="6" s="1"/>
  <c r="O19" i="6" a="1"/>
  <c r="O19" i="6" s="1"/>
  <c r="O21" i="6" a="1"/>
  <c r="O21" i="6" s="1"/>
  <c r="O22" i="6" a="1"/>
  <c r="O22" i="6" s="1"/>
  <c r="O23" i="6" a="1"/>
  <c r="O23" i="6" s="1"/>
  <c r="O24" i="6" a="1"/>
  <c r="O24" i="6" s="1"/>
  <c r="O26" i="6" a="1"/>
  <c r="O26" i="6" s="1"/>
  <c r="O27" i="6" a="1"/>
  <c r="O27" i="6" s="1"/>
  <c r="O28" i="6" a="1"/>
  <c r="O28" i="6" s="1"/>
  <c r="O29" i="6" a="1"/>
  <c r="O29" i="6" s="1"/>
  <c r="O31" i="6" a="1"/>
  <c r="O31" i="6" s="1"/>
  <c r="O32" i="6" a="1"/>
  <c r="O32" i="6" s="1"/>
  <c r="O33" i="6" a="1"/>
  <c r="O33" i="6" s="1"/>
  <c r="O34" i="6" a="1"/>
  <c r="O34" i="6" s="1"/>
  <c r="O36" i="6" a="1"/>
  <c r="O36" i="6" s="1"/>
  <c r="O37" i="6" a="1"/>
  <c r="O37" i="6" s="1"/>
  <c r="O38" i="6" a="1"/>
  <c r="O38" i="6" s="1"/>
  <c r="O39" i="6" a="1"/>
  <c r="O39" i="6" s="1"/>
  <c r="O40" i="6" a="1"/>
  <c r="O40" i="6" s="1"/>
  <c r="O42" i="6" a="1"/>
  <c r="O42" i="6" s="1"/>
  <c r="O43" i="6" a="1"/>
  <c r="O43" i="6" s="1"/>
  <c r="O44" i="6" a="1"/>
  <c r="O44" i="6" s="1"/>
  <c r="O45" i="6" a="1"/>
  <c r="O45" i="6" s="1"/>
  <c r="O47" i="6" a="1"/>
  <c r="O47" i="6" s="1"/>
  <c r="O48" i="6" a="1"/>
  <c r="O48" i="6" s="1"/>
  <c r="O49" i="6" a="1"/>
  <c r="O49" i="6" s="1"/>
  <c r="O50" i="6" a="1"/>
  <c r="O50" i="6" s="1"/>
  <c r="O52" i="6" a="1"/>
  <c r="O52" i="6" s="1"/>
  <c r="O53" i="6" a="1"/>
  <c r="O53" i="6" s="1"/>
  <c r="O54" i="6" a="1"/>
  <c r="O54" i="6" s="1"/>
  <c r="O55" i="6" a="1"/>
  <c r="O55" i="6" s="1"/>
  <c r="O56" i="6" a="1"/>
  <c r="O56" i="6" s="1"/>
  <c r="O59" i="6" a="1"/>
  <c r="O59" i="6" s="1"/>
  <c r="O60" i="6" a="1"/>
  <c r="O60" i="6" s="1"/>
  <c r="O61" i="6" a="1"/>
  <c r="O61" i="6" s="1"/>
  <c r="O62" i="6" a="1"/>
  <c r="O62" i="6" s="1"/>
  <c r="O63" i="6" a="1"/>
  <c r="O63" i="6" s="1"/>
  <c r="O64" i="6" a="1"/>
  <c r="O64" i="6" s="1"/>
  <c r="O65" i="6" a="1"/>
  <c r="O65" i="6" s="1"/>
  <c r="O66" i="6" a="1"/>
  <c r="O66" i="6" s="1"/>
  <c r="O67" i="6" a="1"/>
  <c r="O67" i="6" s="1"/>
  <c r="O68" i="6" a="1"/>
  <c r="O68" i="6" s="1"/>
  <c r="O69" i="6" a="1"/>
  <c r="O69" i="6" s="1"/>
  <c r="O70" i="6" a="1"/>
  <c r="O70" i="6" s="1"/>
  <c r="O71" i="6" a="1"/>
  <c r="O71" i="6" s="1"/>
  <c r="O72" i="6" a="1"/>
  <c r="O72" i="6" s="1"/>
  <c r="O73" i="6" a="1"/>
  <c r="O73" i="6" s="1"/>
  <c r="O74" i="6" a="1"/>
  <c r="O74" i="6" s="1"/>
  <c r="O75" i="6" a="1"/>
  <c r="O75" i="6" s="1"/>
  <c r="O76" i="6" a="1"/>
  <c r="O76" i="6" s="1"/>
  <c r="O77" i="6" a="1"/>
  <c r="O77" i="6" s="1"/>
  <c r="O78" i="6" a="1"/>
  <c r="O78" i="6" s="1"/>
  <c r="O79" i="6" a="1"/>
  <c r="O79" i="6" s="1"/>
  <c r="O80" i="6" a="1"/>
  <c r="O80" i="6" s="1"/>
  <c r="O81" i="6" a="1"/>
  <c r="O81" i="6" s="1"/>
  <c r="O82" i="6" a="1"/>
  <c r="O82" i="6" s="1"/>
  <c r="O83" i="6" a="1"/>
  <c r="O83" i="6" s="1"/>
  <c r="O84" i="6" a="1"/>
  <c r="O84" i="6" s="1"/>
  <c r="O85" i="6" a="1"/>
  <c r="O85" i="6" s="1"/>
  <c r="O86" i="6" a="1"/>
  <c r="O86" i="6" s="1"/>
  <c r="O87" i="6" a="1"/>
  <c r="O87" i="6" s="1"/>
  <c r="O88" i="6" a="1"/>
  <c r="O88" i="6" s="1"/>
  <c r="O89" i="6" a="1"/>
  <c r="O89" i="6" s="1"/>
  <c r="O90" i="6" a="1"/>
  <c r="O90" i="6" s="1"/>
  <c r="O91" i="6" a="1"/>
  <c r="O91" i="6" s="1"/>
  <c r="O92" i="6" a="1"/>
  <c r="O92" i="6" s="1"/>
  <c r="O93" i="6" a="1"/>
  <c r="O93" i="6" s="1"/>
  <c r="O94" i="6" a="1"/>
  <c r="O94" i="6" s="1"/>
  <c r="O95" i="6" a="1"/>
  <c r="O95" i="6" s="1"/>
  <c r="O96" i="6" a="1"/>
  <c r="O96" i="6" s="1"/>
  <c r="O97" i="6" a="1"/>
  <c r="O97" i="6" s="1"/>
  <c r="O98" i="6" a="1"/>
  <c r="O98" i="6" s="1"/>
  <c r="O99" i="6" a="1"/>
  <c r="O99" i="6" s="1"/>
  <c r="O100" i="6" a="1"/>
  <c r="O100" i="6" s="1"/>
  <c r="O101" i="6" a="1"/>
  <c r="O101" i="6" s="1"/>
  <c r="O102" i="6" a="1"/>
  <c r="O102" i="6" s="1"/>
  <c r="O103" i="6" a="1"/>
  <c r="O103" i="6" s="1"/>
  <c r="O104" i="6" a="1"/>
  <c r="O104" i="6" s="1"/>
  <c r="O105" i="6" a="1"/>
  <c r="O105" i="6" s="1"/>
  <c r="O106" i="6" a="1"/>
  <c r="O106" i="6" s="1"/>
  <c r="O107" i="6" a="1"/>
  <c r="O107" i="6" s="1"/>
  <c r="O108" i="6" a="1"/>
  <c r="O108" i="6" s="1"/>
  <c r="O109" i="6" a="1"/>
  <c r="O109" i="6" s="1"/>
  <c r="O110" i="6" a="1"/>
  <c r="O110" i="6" s="1"/>
  <c r="O111" i="6" a="1"/>
  <c r="O111" i="6" s="1"/>
  <c r="O112" i="6" a="1"/>
  <c r="O112" i="6" s="1"/>
  <c r="O113" i="6" a="1"/>
  <c r="O113" i="6" s="1"/>
  <c r="O114" i="6" a="1"/>
  <c r="O114" i="6" s="1"/>
  <c r="O115" i="6" a="1"/>
  <c r="O115" i="6" s="1"/>
  <c r="O116" i="6" a="1"/>
  <c r="O116" i="6" s="1"/>
  <c r="O117" i="6" a="1"/>
  <c r="O117" i="6" s="1"/>
  <c r="O118" i="6" a="1"/>
  <c r="O118" i="6" s="1"/>
  <c r="O119" i="6" a="1"/>
  <c r="O119" i="6" s="1"/>
  <c r="O120" i="6" a="1"/>
  <c r="O120" i="6" s="1"/>
  <c r="O121" i="6" a="1"/>
  <c r="O121" i="6" s="1"/>
  <c r="O122" i="6" a="1"/>
  <c r="O122" i="6" s="1"/>
  <c r="O123" i="6" a="1"/>
  <c r="O123" i="6" s="1"/>
  <c r="O124" i="6" a="1"/>
  <c r="O124" i="6" s="1"/>
  <c r="O125" i="6" a="1"/>
  <c r="O125" i="6" s="1"/>
  <c r="O126" i="6" a="1"/>
  <c r="O126" i="6" s="1"/>
  <c r="O127" i="6" a="1"/>
  <c r="O127" i="6" s="1"/>
  <c r="O128" i="6" a="1"/>
  <c r="O128" i="6" s="1"/>
  <c r="O129" i="6" a="1"/>
  <c r="O129" i="6" s="1"/>
  <c r="O130" i="6" a="1"/>
  <c r="O130" i="6" s="1"/>
  <c r="O131" i="6" a="1"/>
  <c r="O131" i="6" s="1"/>
  <c r="O132" i="6" a="1"/>
  <c r="O132" i="6" s="1"/>
  <c r="O133" i="6" a="1"/>
  <c r="O133" i="6" s="1"/>
  <c r="O134" i="6" a="1"/>
  <c r="O134" i="6" s="1"/>
  <c r="O135" i="6" a="1"/>
  <c r="O135" i="6" s="1"/>
  <c r="O136" i="6" a="1"/>
  <c r="O136" i="6" s="1"/>
  <c r="O137" i="6" a="1"/>
  <c r="O137" i="6" s="1"/>
  <c r="O138" i="6" a="1"/>
  <c r="O138" i="6" s="1"/>
  <c r="O139" i="6" a="1"/>
  <c r="O139" i="6" s="1"/>
  <c r="O140" i="6" a="1"/>
  <c r="O140" i="6" s="1"/>
  <c r="O141" i="6" a="1"/>
  <c r="O141" i="6" s="1"/>
  <c r="O142" i="6" a="1"/>
  <c r="O142" i="6" s="1"/>
  <c r="O143" i="6" a="1"/>
  <c r="O143" i="6" s="1"/>
  <c r="O144" i="6" a="1"/>
  <c r="O144" i="6" s="1"/>
  <c r="O145" i="6" a="1"/>
  <c r="O145" i="6" s="1"/>
  <c r="O146" i="6" a="1"/>
  <c r="O146" i="6" s="1"/>
  <c r="O147" i="6" a="1"/>
  <c r="O147" i="6" s="1"/>
  <c r="O148" i="6" a="1"/>
  <c r="O148" i="6" s="1"/>
  <c r="O149" i="6" a="1"/>
  <c r="O149" i="6" s="1"/>
  <c r="O150" i="6" a="1"/>
  <c r="O150" i="6" s="1"/>
  <c r="O151" i="6" a="1"/>
  <c r="O151" i="6" s="1"/>
  <c r="O152" i="6" a="1"/>
  <c r="O152" i="6" s="1"/>
  <c r="O153" i="6" a="1"/>
  <c r="O153" i="6" s="1"/>
  <c r="O154" i="6" a="1"/>
  <c r="O154" i="6" s="1"/>
  <c r="O155" i="6" a="1"/>
  <c r="O155" i="6" s="1"/>
  <c r="O156" i="6" a="1"/>
  <c r="O156" i="6" s="1"/>
  <c r="O157" i="6" a="1"/>
  <c r="O157" i="6" s="1"/>
  <c r="O158" i="6" a="1"/>
  <c r="O158" i="6" s="1"/>
  <c r="O159" i="6" a="1"/>
  <c r="O159" i="6" s="1"/>
  <c r="O160" i="6" a="1"/>
  <c r="O160" i="6" s="1"/>
  <c r="O161" i="6" a="1"/>
  <c r="O161" i="6" s="1"/>
  <c r="O162" i="6" a="1"/>
  <c r="O162" i="6" s="1"/>
  <c r="O163" i="6" a="1"/>
  <c r="O163" i="6" s="1"/>
  <c r="O164" i="6" a="1"/>
  <c r="O164" i="6" s="1"/>
  <c r="O165" i="6" a="1"/>
  <c r="O165" i="6" s="1"/>
  <c r="O166" i="6" a="1"/>
  <c r="O166" i="6" s="1"/>
  <c r="O167" i="6" a="1"/>
  <c r="O167" i="6" s="1"/>
  <c r="O168" i="6" a="1"/>
  <c r="O168" i="6" s="1"/>
  <c r="O169" i="6" a="1"/>
  <c r="O169" i="6" s="1"/>
  <c r="O170" i="6" a="1"/>
  <c r="O170" i="6" s="1"/>
  <c r="O171" i="6" a="1"/>
  <c r="O171" i="6" s="1"/>
  <c r="O172" i="6" a="1"/>
  <c r="O172" i="6" s="1"/>
  <c r="O173" i="6" a="1"/>
  <c r="O173" i="6" s="1"/>
  <c r="O174" i="6" a="1"/>
  <c r="O174" i="6" s="1"/>
  <c r="O175" i="6" a="1"/>
  <c r="O175" i="6" s="1"/>
  <c r="O176" i="6" a="1"/>
  <c r="O176" i="6" s="1"/>
  <c r="O177" i="6" a="1"/>
  <c r="O177" i="6" s="1"/>
  <c r="O178" i="6" a="1"/>
  <c r="O178" i="6" s="1"/>
  <c r="O179" i="6" a="1"/>
  <c r="O179" i="6" s="1"/>
  <c r="O180" i="6" a="1"/>
  <c r="O180" i="6" s="1"/>
  <c r="O181" i="6" a="1"/>
  <c r="O181" i="6" s="1"/>
  <c r="O182" i="6" a="1"/>
  <c r="O182" i="6" s="1"/>
  <c r="O183" i="6" a="1"/>
  <c r="O183" i="6" s="1"/>
  <c r="O184" i="6" a="1"/>
  <c r="O184" i="6" s="1"/>
  <c r="O185" i="6" a="1"/>
  <c r="O185" i="6" s="1"/>
  <c r="O186" i="6" a="1"/>
  <c r="O186" i="6" s="1"/>
  <c r="O187" i="6" a="1"/>
  <c r="O187" i="6" s="1"/>
  <c r="O188" i="6" a="1"/>
  <c r="O188" i="6" s="1"/>
  <c r="O189" i="6" a="1"/>
  <c r="O189" i="6" s="1"/>
  <c r="O190" i="6" a="1"/>
  <c r="O190" i="6" s="1"/>
  <c r="O191" i="6" a="1"/>
  <c r="O191" i="6" s="1"/>
  <c r="O192" i="6" a="1"/>
  <c r="O192" i="6" s="1"/>
  <c r="O193" i="6" a="1"/>
  <c r="O193" i="6" s="1"/>
  <c r="O194" i="6" a="1"/>
  <c r="O194" i="6" s="1"/>
  <c r="O195" i="6" a="1"/>
  <c r="O195" i="6" s="1"/>
  <c r="O196" i="6" a="1"/>
  <c r="O196" i="6" s="1"/>
  <c r="O197" i="6" a="1"/>
  <c r="O197" i="6" s="1"/>
  <c r="O198" i="6" a="1"/>
  <c r="O198" i="6" s="1"/>
  <c r="O199" i="6" a="1"/>
  <c r="O199" i="6" s="1"/>
  <c r="O200" i="6" a="1"/>
  <c r="O200" i="6" s="1"/>
  <c r="O201" i="6" a="1"/>
  <c r="O201" i="6" s="1"/>
  <c r="O202" i="6" a="1"/>
  <c r="O202" i="6" s="1"/>
  <c r="O203" i="6" a="1"/>
  <c r="O203" i="6" s="1"/>
  <c r="O204" i="6" a="1"/>
  <c r="O204" i="6" s="1"/>
  <c r="O205" i="6" a="1"/>
  <c r="O205" i="6" s="1"/>
  <c r="O206" i="6" a="1"/>
  <c r="O206" i="6" s="1"/>
  <c r="O207" i="6" a="1"/>
  <c r="O207" i="6" s="1"/>
  <c r="O208" i="6" a="1"/>
  <c r="O208" i="6" s="1"/>
  <c r="O209" i="6" a="1"/>
  <c r="O209" i="6" s="1"/>
  <c r="O210" i="6" a="1"/>
  <c r="O210" i="6" s="1"/>
  <c r="O211" i="6" a="1"/>
  <c r="O211" i="6" s="1"/>
  <c r="O212" i="6" a="1"/>
  <c r="O212" i="6" s="1"/>
  <c r="O213" i="6" a="1"/>
  <c r="O213" i="6" s="1"/>
  <c r="O214" i="6" a="1"/>
  <c r="O214" i="6" s="1"/>
  <c r="O215" i="6" a="1"/>
  <c r="O215" i="6" s="1"/>
  <c r="O216" i="6" a="1"/>
  <c r="O216" i="6" s="1"/>
  <c r="O217" i="6" a="1"/>
  <c r="O217" i="6" s="1"/>
  <c r="O218" i="6" a="1"/>
  <c r="O218" i="6" s="1"/>
  <c r="O219" i="6" a="1"/>
  <c r="O219" i="6" s="1"/>
  <c r="O220" i="6" a="1"/>
  <c r="O220" i="6" s="1"/>
  <c r="O221" i="6" a="1"/>
  <c r="O221" i="6" s="1"/>
  <c r="O222" i="6" a="1"/>
  <c r="O222" i="6" s="1"/>
  <c r="O223" i="6" a="1"/>
  <c r="O223" i="6" s="1"/>
  <c r="O224" i="6" a="1"/>
  <c r="O224" i="6" s="1"/>
  <c r="O225" i="6" a="1"/>
  <c r="O225" i="6" s="1"/>
  <c r="O226" i="6" a="1"/>
  <c r="O226" i="6" s="1"/>
  <c r="O227" i="6" a="1"/>
  <c r="O227" i="6" s="1"/>
  <c r="O228" i="6" a="1"/>
  <c r="O228" i="6" s="1"/>
  <c r="O229" i="6" a="1"/>
  <c r="O229" i="6" s="1"/>
  <c r="O230" i="6" a="1"/>
  <c r="O230" i="6" s="1"/>
  <c r="O231" i="6" a="1"/>
  <c r="O231" i="6" s="1"/>
  <c r="O232" i="6" a="1"/>
  <c r="O232" i="6" s="1"/>
  <c r="O233" i="6" a="1"/>
  <c r="O233" i="6" s="1"/>
  <c r="O234" i="6" a="1"/>
  <c r="O234" i="6" s="1"/>
  <c r="O235" i="6" a="1"/>
  <c r="O235" i="6" s="1"/>
  <c r="O236" i="6" a="1"/>
  <c r="O236" i="6" s="1"/>
  <c r="O237" i="6" a="1"/>
  <c r="O237" i="6" s="1"/>
  <c r="O238" i="6" a="1"/>
  <c r="O238" i="6" s="1"/>
  <c r="O239" i="6" a="1"/>
  <c r="O239" i="6" s="1"/>
  <c r="O240" i="6" a="1"/>
  <c r="O240" i="6" s="1"/>
  <c r="O241" i="6" a="1"/>
  <c r="O241" i="6" s="1"/>
  <c r="O242" i="6" a="1"/>
  <c r="O242" i="6" s="1"/>
  <c r="O243" i="6" a="1"/>
  <c r="O243" i="6" s="1"/>
  <c r="O244" i="6" a="1"/>
  <c r="O244" i="6" s="1"/>
  <c r="O245" i="6" a="1"/>
  <c r="O245" i="6" s="1"/>
  <c r="O246" i="6" a="1"/>
  <c r="O246" i="6" s="1"/>
  <c r="O247" i="6" a="1"/>
  <c r="O247" i="6" s="1"/>
  <c r="O248" i="6" a="1"/>
  <c r="O248" i="6" s="1"/>
  <c r="O249" i="6" a="1"/>
  <c r="O249" i="6" s="1"/>
  <c r="O250" i="6" a="1"/>
  <c r="O250" i="6" s="1"/>
  <c r="O251" i="6" a="1"/>
  <c r="O251" i="6" s="1"/>
  <c r="O252" i="6" a="1"/>
  <c r="O252" i="6" s="1"/>
  <c r="O253" i="6" a="1"/>
  <c r="O253" i="6" s="1"/>
  <c r="O254" i="6" a="1"/>
  <c r="O254" i="6" s="1"/>
  <c r="O255" i="6" a="1"/>
  <c r="O255" i="6" s="1"/>
  <c r="O256" i="6" a="1"/>
  <c r="O256" i="6" s="1"/>
  <c r="O257" i="6" a="1"/>
  <c r="O257" i="6" s="1"/>
  <c r="O258" i="6" a="1"/>
  <c r="O258" i="6" s="1"/>
  <c r="O259" i="6" a="1"/>
  <c r="O259" i="6" s="1"/>
  <c r="O260" i="6" a="1"/>
  <c r="O260" i="6" s="1"/>
  <c r="O261" i="6" a="1"/>
  <c r="O261" i="6" s="1"/>
  <c r="O262" i="6" a="1"/>
  <c r="O262" i="6" s="1"/>
  <c r="O263" i="6" a="1"/>
  <c r="O263" i="6" s="1"/>
  <c r="O264" i="6" a="1"/>
  <c r="O264" i="6" s="1"/>
  <c r="O265" i="6" a="1"/>
  <c r="O265" i="6" s="1"/>
  <c r="O266" i="6" a="1"/>
  <c r="O266" i="6" s="1"/>
  <c r="O267" i="6" a="1"/>
  <c r="O267" i="6" s="1"/>
  <c r="O268" i="6" a="1"/>
  <c r="O268" i="6" s="1"/>
  <c r="O269" i="6" a="1"/>
  <c r="O269" i="6" s="1"/>
  <c r="O270" i="6" a="1"/>
  <c r="O270" i="6" s="1"/>
  <c r="O271" i="6" a="1"/>
  <c r="O271" i="6" s="1"/>
  <c r="O272" i="6" a="1"/>
  <c r="O272" i="6" s="1"/>
  <c r="O273" i="6" a="1"/>
  <c r="O273" i="6" s="1"/>
  <c r="O274" i="6" a="1"/>
  <c r="O274" i="6" s="1"/>
  <c r="O275" i="6" a="1"/>
  <c r="O275" i="6" s="1"/>
  <c r="O276" i="6" a="1"/>
  <c r="O276" i="6" s="1"/>
  <c r="O277" i="6" a="1"/>
  <c r="O277" i="6" s="1"/>
  <c r="O278" i="6" a="1"/>
  <c r="O278" i="6" s="1"/>
  <c r="O279" i="6" a="1"/>
  <c r="O279" i="6" s="1"/>
  <c r="O280" i="6" a="1"/>
  <c r="O280" i="6" s="1"/>
  <c r="O4" i="6" a="1"/>
  <c r="O4" i="6" s="1"/>
  <c r="N5" i="6" l="1" a="1"/>
  <c r="N5" i="6" s="1"/>
  <c r="O5" i="6" s="1" a="1"/>
  <c r="O5" i="6" s="1"/>
  <c r="N6" i="6" a="1"/>
  <c r="N6" i="6" s="1"/>
  <c r="N7" i="6" a="1"/>
  <c r="N7" i="6" s="1"/>
  <c r="N8" i="6" a="1"/>
  <c r="N8" i="6" s="1"/>
  <c r="N9" i="6" a="1"/>
  <c r="N9" i="6" s="1"/>
  <c r="N10" i="6" a="1"/>
  <c r="N10" i="6" s="1"/>
  <c r="O10" i="6" s="1" a="1"/>
  <c r="O10" i="6" s="1"/>
  <c r="N11" i="6" a="1"/>
  <c r="N11" i="6" s="1"/>
  <c r="N12" i="6" a="1"/>
  <c r="N12" i="6" s="1"/>
  <c r="N13" i="6" a="1"/>
  <c r="N13" i="6" s="1"/>
  <c r="N14" i="6" a="1"/>
  <c r="N14" i="6" s="1"/>
  <c r="N15" i="6" a="1"/>
  <c r="N15" i="6" s="1"/>
  <c r="O15" i="6" s="1" a="1"/>
  <c r="O15" i="6" s="1"/>
  <c r="N16" i="6" a="1"/>
  <c r="N16" i="6" s="1"/>
  <c r="N17" i="6" a="1"/>
  <c r="N17" i="6" s="1"/>
  <c r="N18" i="6" a="1"/>
  <c r="N18" i="6" s="1"/>
  <c r="N19" i="6" a="1"/>
  <c r="N19" i="6" s="1"/>
  <c r="N20" i="6" a="1"/>
  <c r="N20" i="6" s="1"/>
  <c r="O20" i="6" s="1" a="1"/>
  <c r="O20" i="6" s="1"/>
  <c r="N21" i="6" a="1"/>
  <c r="N21" i="6" s="1"/>
  <c r="N22" i="6" a="1"/>
  <c r="N22" i="6" s="1"/>
  <c r="N23" i="6" a="1"/>
  <c r="N23" i="6" s="1"/>
  <c r="N24" i="6" a="1"/>
  <c r="N24" i="6" s="1"/>
  <c r="N25" i="6" a="1"/>
  <c r="N25" i="6" s="1"/>
  <c r="O25" i="6" s="1" a="1"/>
  <c r="O25" i="6" s="1"/>
  <c r="N26" i="6" a="1"/>
  <c r="N26" i="6" s="1"/>
  <c r="N27" i="6" a="1"/>
  <c r="N27" i="6" s="1"/>
  <c r="N28" i="6" a="1"/>
  <c r="N28" i="6" s="1"/>
  <c r="N29" i="6" a="1"/>
  <c r="N29" i="6" s="1"/>
  <c r="N30" i="6" a="1"/>
  <c r="N30" i="6" s="1"/>
  <c r="O30" i="6" s="1" a="1"/>
  <c r="O30" i="6" s="1"/>
  <c r="N31" i="6" a="1"/>
  <c r="N31" i="6" s="1"/>
  <c r="N32" i="6" a="1"/>
  <c r="N32" i="6" s="1"/>
  <c r="N33" i="6" a="1"/>
  <c r="N33" i="6" s="1"/>
  <c r="N34" i="6" a="1"/>
  <c r="N34" i="6" s="1"/>
  <c r="N35" i="6" a="1"/>
  <c r="N35" i="6" s="1"/>
  <c r="O35" i="6" s="1" a="1"/>
  <c r="O35" i="6" s="1"/>
  <c r="N36" i="6" a="1"/>
  <c r="N36" i="6" s="1"/>
  <c r="N37" i="6" a="1"/>
  <c r="N37" i="6" s="1"/>
  <c r="N38" i="6" a="1"/>
  <c r="N38" i="6" s="1"/>
  <c r="N39" i="6" a="1"/>
  <c r="N39" i="6" s="1"/>
  <c r="N40" i="6" a="1"/>
  <c r="N40" i="6" s="1"/>
  <c r="N41" i="6" a="1"/>
  <c r="N41" i="6" s="1"/>
  <c r="O41" i="6" s="1" a="1"/>
  <c r="O41" i="6" s="1"/>
  <c r="N42" i="6" a="1"/>
  <c r="N42" i="6" s="1"/>
  <c r="N43" i="6" a="1"/>
  <c r="N43" i="6"/>
  <c r="N44" i="6" a="1"/>
  <c r="N44" i="6" s="1"/>
  <c r="N45" i="6" a="1"/>
  <c r="N45" i="6" s="1"/>
  <c r="N46" i="6" a="1"/>
  <c r="N46" i="6" s="1"/>
  <c r="O46" i="6" s="1" a="1"/>
  <c r="O46" i="6" s="1"/>
  <c r="N47" i="6" a="1"/>
  <c r="N47" i="6" s="1"/>
  <c r="N48" i="6" a="1"/>
  <c r="N48" i="6" s="1"/>
  <c r="N49" i="6" a="1"/>
  <c r="N49" i="6" s="1"/>
  <c r="N50" i="6" a="1"/>
  <c r="N50" i="6" s="1"/>
  <c r="N51" i="6" a="1"/>
  <c r="N51" i="6" s="1"/>
  <c r="O51" i="6" s="1" a="1"/>
  <c r="O51" i="6" s="1"/>
  <c r="N52" i="6" a="1"/>
  <c r="N52" i="6" s="1"/>
  <c r="N53" i="6" a="1"/>
  <c r="N53" i="6" s="1"/>
  <c r="N54" i="6" a="1"/>
  <c r="N54" i="6" s="1"/>
  <c r="N55" i="6" a="1"/>
  <c r="N55" i="6" s="1"/>
  <c r="N56" i="6" a="1"/>
  <c r="N56" i="6" s="1"/>
  <c r="N57" i="6" a="1"/>
  <c r="N57" i="6" s="1"/>
  <c r="O57" i="6" s="1" a="1"/>
  <c r="O57" i="6" s="1"/>
  <c r="N58" i="6" a="1"/>
  <c r="N58" i="6" s="1"/>
  <c r="O58" i="6" s="1" a="1"/>
  <c r="O58" i="6" s="1"/>
  <c r="N59" i="6" a="1"/>
  <c r="N59" i="6" s="1"/>
  <c r="N60" i="6" a="1"/>
  <c r="N60" i="6" s="1"/>
  <c r="N61" i="6" a="1"/>
  <c r="N61" i="6" s="1"/>
  <c r="N62" i="6" a="1"/>
  <c r="N62" i="6" s="1"/>
  <c r="N63" i="6" a="1"/>
  <c r="N63" i="6" s="1"/>
  <c r="N64" i="6" a="1"/>
  <c r="N64" i="6" s="1"/>
  <c r="N65" i="6" a="1"/>
  <c r="N65" i="6" s="1"/>
  <c r="N66" i="6" a="1"/>
  <c r="N66" i="6" s="1"/>
  <c r="N67" i="6" a="1"/>
  <c r="N67" i="6" s="1"/>
  <c r="N68" i="6" a="1"/>
  <c r="N68" i="6" s="1"/>
  <c r="N69" i="6" a="1"/>
  <c r="N69" i="6" s="1"/>
  <c r="N70" i="6" a="1"/>
  <c r="N70" i="6" s="1"/>
  <c r="N71" i="6" a="1"/>
  <c r="N71" i="6" s="1"/>
  <c r="N72" i="6" a="1"/>
  <c r="N72" i="6" s="1"/>
  <c r="N73" i="6" a="1"/>
  <c r="N73" i="6" s="1"/>
  <c r="N74" i="6" a="1"/>
  <c r="N74" i="6" s="1"/>
  <c r="N75" i="6" a="1"/>
  <c r="N75" i="6" s="1"/>
  <c r="N76" i="6" a="1"/>
  <c r="N76" i="6"/>
  <c r="N77" i="6" a="1"/>
  <c r="N77" i="6" s="1"/>
  <c r="N78" i="6" a="1"/>
  <c r="N78" i="6" s="1"/>
  <c r="N79" i="6" a="1"/>
  <c r="N79" i="6" s="1"/>
  <c r="N80" i="6" a="1"/>
  <c r="N80" i="6" s="1"/>
  <c r="N81" i="6" a="1"/>
  <c r="N81" i="6" s="1"/>
  <c r="N82" i="6" a="1"/>
  <c r="N82" i="6" s="1"/>
  <c r="N83" i="6" a="1"/>
  <c r="N83" i="6" s="1"/>
  <c r="N84" i="6" a="1"/>
  <c r="N84" i="6" s="1"/>
  <c r="N85" i="6" a="1"/>
  <c r="N85" i="6" s="1"/>
  <c r="N86" i="6" a="1"/>
  <c r="N86" i="6" s="1"/>
  <c r="N87" i="6" a="1"/>
  <c r="N87" i="6" s="1"/>
  <c r="N88" i="6" a="1"/>
  <c r="N88" i="6" s="1"/>
  <c r="N89" i="6" a="1"/>
  <c r="N89" i="6" s="1"/>
  <c r="N90" i="6" a="1"/>
  <c r="N90" i="6" s="1"/>
  <c r="N91" i="6" a="1"/>
  <c r="N91" i="6" s="1"/>
  <c r="N92" i="6" a="1"/>
  <c r="N92" i="6" s="1"/>
  <c r="N93" i="6" a="1"/>
  <c r="N93" i="6" s="1"/>
  <c r="N94" i="6" a="1"/>
  <c r="N94" i="6" s="1"/>
  <c r="N95" i="6" a="1"/>
  <c r="N95" i="6" s="1"/>
  <c r="N96" i="6" a="1"/>
  <c r="N96" i="6" s="1"/>
  <c r="N97" i="6" a="1"/>
  <c r="N97" i="6" s="1"/>
  <c r="N98" i="6" a="1"/>
  <c r="N98" i="6" s="1"/>
  <c r="N99" i="6" a="1"/>
  <c r="N99" i="6" s="1"/>
  <c r="N100" i="6" a="1"/>
  <c r="N100" i="6" s="1"/>
  <c r="N101" i="6" a="1"/>
  <c r="N101" i="6" s="1"/>
  <c r="N102" i="6" a="1"/>
  <c r="N102" i="6" s="1"/>
  <c r="N103" i="6" a="1"/>
  <c r="N103" i="6" s="1"/>
  <c r="N104" i="6" a="1"/>
  <c r="N104" i="6" s="1"/>
  <c r="N105" i="6" a="1"/>
  <c r="N105" i="6" s="1"/>
  <c r="N106" i="6" a="1"/>
  <c r="N106" i="6" s="1"/>
  <c r="N107" i="6" a="1"/>
  <c r="N107" i="6" s="1"/>
  <c r="N108" i="6" a="1"/>
  <c r="N108" i="6" s="1"/>
  <c r="N109" i="6" a="1"/>
  <c r="N109" i="6" s="1"/>
  <c r="N110" i="6" a="1"/>
  <c r="N110" i="6" s="1"/>
  <c r="N111" i="6" a="1"/>
  <c r="N111" i="6" s="1"/>
  <c r="N112" i="6" a="1"/>
  <c r="N112" i="6" s="1"/>
  <c r="N113" i="6" a="1"/>
  <c r="N113" i="6" s="1"/>
  <c r="N114" i="6" a="1"/>
  <c r="N114" i="6" s="1"/>
  <c r="N115" i="6" a="1"/>
  <c r="N115" i="6" s="1"/>
  <c r="N116" i="6" a="1"/>
  <c r="N116" i="6" s="1"/>
  <c r="N117" i="6" a="1"/>
  <c r="N117" i="6" s="1"/>
  <c r="N118" i="6" a="1"/>
  <c r="N118" i="6" s="1"/>
  <c r="N119" i="6" a="1"/>
  <c r="N119" i="6" s="1"/>
  <c r="N120" i="6" a="1"/>
  <c r="N120" i="6" s="1"/>
  <c r="N121" i="6" a="1"/>
  <c r="N121" i="6" s="1"/>
  <c r="N122" i="6" a="1"/>
  <c r="N122" i="6" s="1"/>
  <c r="N123" i="6" a="1"/>
  <c r="N123" i="6" s="1"/>
  <c r="N124" i="6" a="1"/>
  <c r="N124" i="6" s="1"/>
  <c r="N125" i="6" a="1"/>
  <c r="N125" i="6" s="1"/>
  <c r="N126" i="6" a="1"/>
  <c r="N126" i="6" s="1"/>
  <c r="N127" i="6" a="1"/>
  <c r="N127" i="6" s="1"/>
  <c r="N128" i="6" a="1"/>
  <c r="N128" i="6" s="1"/>
  <c r="N129" i="6" a="1"/>
  <c r="N129" i="6" s="1"/>
  <c r="N130" i="6" a="1"/>
  <c r="N130" i="6" s="1"/>
  <c r="N131" i="6" a="1"/>
  <c r="N131" i="6" s="1"/>
  <c r="N132" i="6" a="1"/>
  <c r="N132" i="6" s="1"/>
  <c r="N133" i="6" a="1"/>
  <c r="N133" i="6" s="1"/>
  <c r="N134" i="6" a="1"/>
  <c r="N134" i="6" s="1"/>
  <c r="N135" i="6" a="1"/>
  <c r="N135" i="6" s="1"/>
  <c r="N136" i="6" a="1"/>
  <c r="N136" i="6" s="1"/>
  <c r="N137" i="6" a="1"/>
  <c r="N137" i="6" s="1"/>
  <c r="N138" i="6" a="1"/>
  <c r="N138" i="6" s="1"/>
  <c r="N139" i="6" a="1"/>
  <c r="N139" i="6" s="1"/>
  <c r="N140" i="6" a="1"/>
  <c r="N140" i="6" s="1"/>
  <c r="N141" i="6" a="1"/>
  <c r="N141" i="6" s="1"/>
  <c r="N142" i="6" a="1"/>
  <c r="N142" i="6" s="1"/>
  <c r="N143" i="6" a="1"/>
  <c r="N143" i="6" s="1"/>
  <c r="N144" i="6" a="1"/>
  <c r="N144" i="6" s="1"/>
  <c r="N145" i="6" a="1"/>
  <c r="N145" i="6" s="1"/>
  <c r="N146" i="6" a="1"/>
  <c r="N146" i="6" s="1"/>
  <c r="N147" i="6" a="1"/>
  <c r="N147" i="6" s="1"/>
  <c r="N148" i="6" a="1"/>
  <c r="N148" i="6" s="1"/>
  <c r="N149" i="6" a="1"/>
  <c r="N149" i="6" s="1"/>
  <c r="N150" i="6" a="1"/>
  <c r="N150" i="6" s="1"/>
  <c r="N151" i="6" a="1"/>
  <c r="N151" i="6" s="1"/>
  <c r="N152" i="6" a="1"/>
  <c r="N152" i="6" s="1"/>
  <c r="N153" i="6" a="1"/>
  <c r="N153" i="6" s="1"/>
  <c r="N154" i="6" a="1"/>
  <c r="N154" i="6" s="1"/>
  <c r="N155" i="6" a="1"/>
  <c r="N155" i="6" s="1"/>
  <c r="N156" i="6" a="1"/>
  <c r="N156" i="6" s="1"/>
  <c r="N157" i="6" a="1"/>
  <c r="N157" i="6" s="1"/>
  <c r="N158" i="6" a="1"/>
  <c r="N158" i="6" s="1"/>
  <c r="N159" i="6" a="1"/>
  <c r="N159" i="6" s="1"/>
  <c r="N160" i="6" a="1"/>
  <c r="N160" i="6" s="1"/>
  <c r="N161" i="6" a="1"/>
  <c r="N161" i="6" s="1"/>
  <c r="N162" i="6" a="1"/>
  <c r="N162" i="6" s="1"/>
  <c r="N163" i="6" a="1"/>
  <c r="N163" i="6" s="1"/>
  <c r="N164" i="6" a="1"/>
  <c r="N164" i="6" s="1"/>
  <c r="N165" i="6" a="1"/>
  <c r="N165" i="6" s="1"/>
  <c r="N166" i="6" a="1"/>
  <c r="N166" i="6" s="1"/>
  <c r="N167" i="6" a="1"/>
  <c r="N167" i="6" s="1"/>
  <c r="N168" i="6" a="1"/>
  <c r="N168" i="6" s="1"/>
  <c r="N169" i="6" a="1"/>
  <c r="N169" i="6" s="1"/>
  <c r="N170" i="6" a="1"/>
  <c r="N170" i="6" s="1"/>
  <c r="N171" i="6" a="1"/>
  <c r="N171" i="6" s="1"/>
  <c r="N172" i="6" a="1"/>
  <c r="N172" i="6" s="1"/>
  <c r="N173" i="6" a="1"/>
  <c r="N173" i="6" s="1"/>
  <c r="N174" i="6" a="1"/>
  <c r="N174" i="6" s="1"/>
  <c r="N175" i="6" a="1"/>
  <c r="N175" i="6" s="1"/>
  <c r="N176" i="6" a="1"/>
  <c r="N176" i="6" s="1"/>
  <c r="N177" i="6" a="1"/>
  <c r="N177" i="6" s="1"/>
  <c r="N178" i="6" a="1"/>
  <c r="N178" i="6" s="1"/>
  <c r="N179" i="6" a="1"/>
  <c r="N179" i="6" s="1"/>
  <c r="N180" i="6" a="1"/>
  <c r="N180" i="6" s="1"/>
  <c r="N181" i="6" a="1"/>
  <c r="N181" i="6" s="1"/>
  <c r="N182" i="6" a="1"/>
  <c r="N182" i="6" s="1"/>
  <c r="N183" i="6" a="1"/>
  <c r="N183" i="6" s="1"/>
  <c r="N184" i="6" a="1"/>
  <c r="N184" i="6" s="1"/>
  <c r="N185" i="6" a="1"/>
  <c r="N185" i="6" s="1"/>
  <c r="N186" i="6" a="1"/>
  <c r="N186" i="6" s="1"/>
  <c r="N187" i="6" a="1"/>
  <c r="N187" i="6" s="1"/>
  <c r="N188" i="6" a="1"/>
  <c r="N188" i="6" s="1"/>
  <c r="N189" i="6" a="1"/>
  <c r="N189" i="6" s="1"/>
  <c r="N190" i="6" a="1"/>
  <c r="N190" i="6" s="1"/>
  <c r="N191" i="6" a="1"/>
  <c r="N191" i="6" s="1"/>
  <c r="N192" i="6" a="1"/>
  <c r="N192" i="6" s="1"/>
  <c r="N193" i="6" a="1"/>
  <c r="N193" i="6" s="1"/>
  <c r="N194" i="6" a="1"/>
  <c r="N194" i="6" s="1"/>
  <c r="N195" i="6" a="1"/>
  <c r="N195" i="6" s="1"/>
  <c r="N196" i="6" a="1"/>
  <c r="N196" i="6" s="1"/>
  <c r="N197" i="6" a="1"/>
  <c r="N197" i="6" s="1"/>
  <c r="N198" i="6" a="1"/>
  <c r="N198" i="6" s="1"/>
  <c r="N199" i="6" a="1"/>
  <c r="N199" i="6" s="1"/>
  <c r="N200" i="6" a="1"/>
  <c r="N200" i="6" s="1"/>
  <c r="N201" i="6" a="1"/>
  <c r="N201" i="6" s="1"/>
  <c r="N202" i="6" a="1"/>
  <c r="N202" i="6" s="1"/>
  <c r="N203" i="6" a="1"/>
  <c r="N203" i="6" s="1"/>
  <c r="N204" i="6" a="1"/>
  <c r="N204" i="6" s="1"/>
  <c r="N205" i="6" a="1"/>
  <c r="N205" i="6" s="1"/>
  <c r="N206" i="6" a="1"/>
  <c r="N206" i="6" s="1"/>
  <c r="N207" i="6" a="1"/>
  <c r="N207" i="6" s="1"/>
  <c r="N208" i="6" a="1"/>
  <c r="N208" i="6" s="1"/>
  <c r="N209" i="6" a="1"/>
  <c r="N209" i="6" s="1"/>
  <c r="N210" i="6" a="1"/>
  <c r="N210" i="6" s="1"/>
  <c r="N211" i="6" a="1"/>
  <c r="N211" i="6" s="1"/>
  <c r="N212" i="6" a="1"/>
  <c r="N212" i="6" s="1"/>
  <c r="N213" i="6" a="1"/>
  <c r="N213" i="6" s="1"/>
  <c r="N214" i="6" a="1"/>
  <c r="N214" i="6" s="1"/>
  <c r="N215" i="6" a="1"/>
  <c r="N215" i="6" s="1"/>
  <c r="N216" i="6" a="1"/>
  <c r="N216" i="6" s="1"/>
  <c r="N217" i="6" a="1"/>
  <c r="N217" i="6" s="1"/>
  <c r="N218" i="6" a="1"/>
  <c r="N218" i="6" s="1"/>
  <c r="N219" i="6" a="1"/>
  <c r="N219" i="6" s="1"/>
  <c r="N220" i="6" a="1"/>
  <c r="N220" i="6" s="1"/>
  <c r="N221" i="6" a="1"/>
  <c r="N221" i="6" s="1"/>
  <c r="N222" i="6" a="1"/>
  <c r="N222" i="6" s="1"/>
  <c r="N223" i="6" a="1"/>
  <c r="N223" i="6" s="1"/>
  <c r="N224" i="6" a="1"/>
  <c r="N224" i="6" s="1"/>
  <c r="N225" i="6" a="1"/>
  <c r="N225" i="6" s="1"/>
  <c r="N226" i="6" a="1"/>
  <c r="N226" i="6" s="1"/>
  <c r="N227" i="6" a="1"/>
  <c r="N227" i="6" s="1"/>
  <c r="N228" i="6" a="1"/>
  <c r="N228" i="6" s="1"/>
  <c r="N229" i="6" a="1"/>
  <c r="N229" i="6" s="1"/>
  <c r="N230" i="6" a="1"/>
  <c r="N230" i="6" s="1"/>
  <c r="N231" i="6" a="1"/>
  <c r="N231" i="6" s="1"/>
  <c r="N232" i="6" a="1"/>
  <c r="N232" i="6" s="1"/>
  <c r="N233" i="6" a="1"/>
  <c r="N233" i="6" s="1"/>
  <c r="N234" i="6" a="1"/>
  <c r="N234" i="6" s="1"/>
  <c r="N235" i="6" a="1"/>
  <c r="N235" i="6" s="1"/>
  <c r="N236" i="6" a="1"/>
  <c r="N236" i="6" s="1"/>
  <c r="N237" i="6" a="1"/>
  <c r="N237" i="6" s="1"/>
  <c r="N238" i="6" a="1"/>
  <c r="N238" i="6" s="1"/>
  <c r="N239" i="6" a="1"/>
  <c r="N239" i="6" s="1"/>
  <c r="N240" i="6" a="1"/>
  <c r="N240" i="6" s="1"/>
  <c r="N241" i="6" a="1"/>
  <c r="N241" i="6" s="1"/>
  <c r="N242" i="6" a="1"/>
  <c r="N242" i="6" s="1"/>
  <c r="N243" i="6" a="1"/>
  <c r="N243" i="6" s="1"/>
  <c r="N244" i="6" a="1"/>
  <c r="N244" i="6" s="1"/>
  <c r="N245" i="6" a="1"/>
  <c r="N245" i="6" s="1"/>
  <c r="N246" i="6" a="1"/>
  <c r="N246" i="6" s="1"/>
  <c r="N247" i="6" a="1"/>
  <c r="N247" i="6" s="1"/>
  <c r="N248" i="6" a="1"/>
  <c r="N248" i="6" s="1"/>
  <c r="N249" i="6" a="1"/>
  <c r="N249" i="6" s="1"/>
  <c r="N250" i="6" a="1"/>
  <c r="N250" i="6" s="1"/>
  <c r="N251" i="6" a="1"/>
  <c r="N251" i="6" s="1"/>
  <c r="N252" i="6" a="1"/>
  <c r="N252" i="6" s="1"/>
  <c r="N253" i="6" a="1"/>
  <c r="N253" i="6" s="1"/>
  <c r="N254" i="6" a="1"/>
  <c r="N254" i="6" s="1"/>
  <c r="N255" i="6" a="1"/>
  <c r="N255" i="6" s="1"/>
  <c r="N256" i="6" a="1"/>
  <c r="N256" i="6" s="1"/>
  <c r="N257" i="6" a="1"/>
  <c r="N257" i="6" s="1"/>
  <c r="N258" i="6" a="1"/>
  <c r="N258" i="6" s="1"/>
  <c r="N259" i="6" a="1"/>
  <c r="N259" i="6" s="1"/>
  <c r="N260" i="6" a="1"/>
  <c r="N260" i="6" s="1"/>
  <c r="N261" i="6" a="1"/>
  <c r="N261" i="6" s="1"/>
  <c r="N262" i="6" a="1"/>
  <c r="N262" i="6" s="1"/>
  <c r="N263" i="6" a="1"/>
  <c r="N263" i="6" s="1"/>
  <c r="N264" i="6" a="1"/>
  <c r="N264" i="6" s="1"/>
  <c r="N265" i="6" a="1"/>
  <c r="N265" i="6" s="1"/>
  <c r="N266" i="6" a="1"/>
  <c r="N266" i="6" s="1"/>
  <c r="N267" i="6" a="1"/>
  <c r="N267" i="6" s="1"/>
  <c r="N268" i="6" a="1"/>
  <c r="N268" i="6" s="1"/>
  <c r="N269" i="6" a="1"/>
  <c r="N269" i="6" s="1"/>
  <c r="N270" i="6" a="1"/>
  <c r="N270" i="6" s="1"/>
  <c r="N271" i="6" a="1"/>
  <c r="N271" i="6" s="1"/>
  <c r="N272" i="6" a="1"/>
  <c r="N272" i="6" s="1"/>
  <c r="N273" i="6" a="1"/>
  <c r="N273" i="6" s="1"/>
  <c r="N274" i="6" a="1"/>
  <c r="N274" i="6" s="1"/>
  <c r="N275" i="6" a="1"/>
  <c r="N275" i="6" s="1"/>
  <c r="N276" i="6" a="1"/>
  <c r="N276" i="6" s="1"/>
  <c r="N277" i="6" a="1"/>
  <c r="N277" i="6" s="1"/>
  <c r="N278" i="6" a="1"/>
  <c r="N278" i="6" s="1"/>
  <c r="N279" i="6" a="1"/>
  <c r="N279" i="6" s="1"/>
  <c r="N280" i="6" a="1"/>
  <c r="N280" i="6" s="1"/>
  <c r="N4" i="6" a="1"/>
  <c r="N4" i="6" s="1"/>
  <c r="AP53" i="1" l="1"/>
  <c r="AP54" i="1"/>
  <c r="P232" i="6" l="1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Q257" i="6" l="1"/>
  <c r="Q258" i="6"/>
  <c r="Q256" i="6"/>
  <c r="Q259" i="6"/>
  <c r="Q260" i="6"/>
  <c r="Q261" i="6"/>
  <c r="Q262" i="6"/>
  <c r="Q255" i="6"/>
  <c r="Q245" i="6"/>
  <c r="Q237" i="6"/>
  <c r="Q238" i="6"/>
  <c r="Q243" i="6"/>
  <c r="Q239" i="6"/>
  <c r="Q240" i="6"/>
  <c r="Q241" i="6"/>
  <c r="Q244" i="6"/>
  <c r="Q242" i="6"/>
  <c r="Q271" i="6"/>
  <c r="Q272" i="6"/>
  <c r="Q279" i="6"/>
  <c r="Q273" i="6"/>
  <c r="Q274" i="6"/>
  <c r="Q280" i="6"/>
  <c r="Q275" i="6"/>
  <c r="Q276" i="6"/>
  <c r="Q277" i="6"/>
  <c r="Q278" i="6"/>
  <c r="Q246" i="6"/>
  <c r="Q247" i="6"/>
  <c r="Q248" i="6"/>
  <c r="Q249" i="6"/>
  <c r="Q250" i="6"/>
  <c r="Q251" i="6"/>
  <c r="Q252" i="6"/>
  <c r="Q253" i="6"/>
  <c r="Q254" i="6"/>
  <c r="Q269" i="6"/>
  <c r="Q270" i="6"/>
  <c r="Q268" i="6"/>
  <c r="Q263" i="6"/>
  <c r="Q264" i="6"/>
  <c r="Q265" i="6"/>
  <c r="Q266" i="6"/>
  <c r="Q267" i="6"/>
  <c r="AH18" i="1" a="1"/>
  <c r="AH18" i="1" s="1"/>
  <c r="V18" i="1" a="1"/>
  <c r="V18" i="1" s="1"/>
  <c r="AG18" i="1" a="1"/>
  <c r="AG18" i="1" s="1"/>
  <c r="U18" i="1" a="1"/>
  <c r="U18" i="1" s="1"/>
  <c r="S18" i="1" a="1"/>
  <c r="S18" i="1" s="1"/>
  <c r="AF18" i="1" a="1"/>
  <c r="AF18" i="1" s="1"/>
  <c r="T18" i="1" a="1"/>
  <c r="T18" i="1" s="1"/>
  <c r="AE18" i="1" a="1"/>
  <c r="AE18" i="1" s="1"/>
  <c r="Q18" i="1" a="1"/>
  <c r="Q18" i="1" s="1"/>
  <c r="AP18" i="1" a="1"/>
  <c r="AP18" i="1" s="1"/>
  <c r="AD18" i="1" a="1"/>
  <c r="AD18" i="1" s="1"/>
  <c r="R18" i="1" a="1"/>
  <c r="R18" i="1" s="1"/>
  <c r="AO18" i="1" a="1"/>
  <c r="AO18" i="1" s="1"/>
  <c r="AC18" i="1" a="1"/>
  <c r="AC18" i="1" s="1"/>
  <c r="AN18" i="1" a="1"/>
  <c r="AN18" i="1" s="1"/>
  <c r="AB18" i="1" a="1"/>
  <c r="AB18" i="1" s="1"/>
  <c r="AM18" i="1" a="1"/>
  <c r="AM18" i="1" s="1"/>
  <c r="AA18" i="1" a="1"/>
  <c r="AA18" i="1" s="1"/>
  <c r="AL18" i="1" a="1"/>
  <c r="AL18" i="1" s="1"/>
  <c r="Z18" i="1" a="1"/>
  <c r="Z18" i="1" s="1"/>
  <c r="W18" i="1" a="1"/>
  <c r="W18" i="1" s="1"/>
  <c r="AK18" i="1" a="1"/>
  <c r="AK18" i="1" s="1"/>
  <c r="Y18" i="1" a="1"/>
  <c r="Y18" i="1" s="1"/>
  <c r="AJ18" i="1" a="1"/>
  <c r="AJ18" i="1" s="1"/>
  <c r="X18" i="1" a="1"/>
  <c r="X18" i="1" s="1"/>
  <c r="AI18" i="1" a="1"/>
  <c r="AI18" i="1" s="1"/>
  <c r="AP6" i="1" a="1"/>
  <c r="AP6" i="1" s="1"/>
  <c r="AP36" i="1" s="1"/>
  <c r="U6" i="1" a="1"/>
  <c r="U6" i="1" s="1"/>
  <c r="U36" i="1" s="1"/>
  <c r="R6" i="1" a="1"/>
  <c r="R6" i="1" s="1"/>
  <c r="R36" i="1" s="1"/>
  <c r="Q6" i="1" a="1"/>
  <c r="Q6" i="1" s="1"/>
  <c r="AO6" i="1" a="1"/>
  <c r="AO6" i="1" s="1"/>
  <c r="AO36" i="1" s="1"/>
  <c r="AE6" i="1" a="1"/>
  <c r="AE6" i="1" s="1"/>
  <c r="AE36" i="1" s="1"/>
  <c r="T6" i="1" a="1"/>
  <c r="T6" i="1" s="1"/>
  <c r="T36" i="1" s="1"/>
  <c r="S6" i="1" a="1"/>
  <c r="S6" i="1" s="1"/>
  <c r="S36" i="1" s="1"/>
  <c r="AC6" i="1" a="1"/>
  <c r="AC6" i="1" s="1"/>
  <c r="AC36" i="1" s="1"/>
  <c r="Z6" i="1" a="1"/>
  <c r="Z6" i="1" s="1"/>
  <c r="Z36" i="1" s="1"/>
  <c r="AN6" i="1" a="1"/>
  <c r="AN6" i="1" s="1"/>
  <c r="AN36" i="1" s="1"/>
  <c r="AD6" i="1" a="1"/>
  <c r="AD6" i="1" s="1"/>
  <c r="AD36" i="1" s="1"/>
  <c r="AM6" i="1" a="1"/>
  <c r="AM6" i="1" s="1"/>
  <c r="AM36" i="1" s="1"/>
  <c r="AL6" i="1" a="1"/>
  <c r="AL6" i="1" s="1"/>
  <c r="AL36" i="1" s="1"/>
  <c r="AB6" i="1" a="1"/>
  <c r="AB6" i="1" s="1"/>
  <c r="AB36" i="1" s="1"/>
  <c r="AA6" i="1" a="1"/>
  <c r="AA6" i="1" s="1"/>
  <c r="AA36" i="1" s="1"/>
  <c r="AK6" i="1" a="1"/>
  <c r="AK6" i="1" s="1"/>
  <c r="AK36" i="1" s="1"/>
  <c r="AJ6" i="1" a="1"/>
  <c r="AJ6" i="1" s="1"/>
  <c r="AJ36" i="1" s="1"/>
  <c r="AF6" i="1" a="1"/>
  <c r="AF6" i="1" s="1"/>
  <c r="AF36" i="1" s="1"/>
  <c r="AI6" i="1" a="1"/>
  <c r="AI6" i="1" s="1"/>
  <c r="AI36" i="1" s="1"/>
  <c r="Y6" i="1" a="1"/>
  <c r="Y6" i="1" s="1"/>
  <c r="Y36" i="1" s="1"/>
  <c r="AH6" i="1" a="1"/>
  <c r="AH6" i="1" s="1"/>
  <c r="AH36" i="1" s="1"/>
  <c r="X6" i="1" a="1"/>
  <c r="X6" i="1" s="1"/>
  <c r="X36" i="1" s="1"/>
  <c r="AG6" i="1" a="1"/>
  <c r="AG6" i="1" s="1"/>
  <c r="AG36" i="1" s="1"/>
  <c r="W6" i="1" a="1"/>
  <c r="W6" i="1" s="1"/>
  <c r="W36" i="1" s="1"/>
  <c r="V6" i="1" a="1"/>
  <c r="V6" i="1" s="1"/>
  <c r="V36" i="1" s="1"/>
  <c r="A195" i="6" l="1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Q209" i="6" l="1"/>
  <c r="Q210" i="6"/>
  <c r="Q211" i="6"/>
  <c r="Q207" i="6"/>
  <c r="Q203" i="6"/>
  <c r="Q204" i="6"/>
  <c r="Q205" i="6"/>
  <c r="Q206" i="6"/>
  <c r="Q208" i="6"/>
  <c r="Q197" i="6"/>
  <c r="Q195" i="6"/>
  <c r="Q198" i="6"/>
  <c r="Q199" i="6"/>
  <c r="Q200" i="6"/>
  <c r="Q196" i="6"/>
  <c r="Q201" i="6"/>
  <c r="Q202" i="6"/>
  <c r="Q221" i="6"/>
  <c r="Q222" i="6"/>
  <c r="Q223" i="6"/>
  <c r="Q224" i="6"/>
  <c r="Q225" i="6"/>
  <c r="Q226" i="6"/>
  <c r="Q227" i="6"/>
  <c r="Q228" i="6"/>
  <c r="Q233" i="6"/>
  <c r="Q232" i="6"/>
  <c r="Q234" i="6"/>
  <c r="Q235" i="6"/>
  <c r="Q236" i="6"/>
  <c r="Q231" i="6"/>
  <c r="Q229" i="6"/>
  <c r="Q230" i="6"/>
  <c r="Q219" i="6"/>
  <c r="Q212" i="6"/>
  <c r="Q213" i="6"/>
  <c r="Q214" i="6"/>
  <c r="Q215" i="6"/>
  <c r="Q216" i="6"/>
  <c r="Q220" i="6"/>
  <c r="Q217" i="6"/>
  <c r="Q218" i="6"/>
  <c r="AK15" i="1" a="1"/>
  <c r="AK15" i="1" s="1"/>
  <c r="Z15" i="1" a="1"/>
  <c r="Z15" i="1" s="1"/>
  <c r="Y15" i="1" a="1"/>
  <c r="Y15" i="1" s="1"/>
  <c r="W15" i="1" a="1"/>
  <c r="W15" i="1" s="1"/>
  <c r="AJ15" i="1" a="1"/>
  <c r="AJ15" i="1" s="1"/>
  <c r="X15" i="1" a="1"/>
  <c r="X15" i="1" s="1"/>
  <c r="AI15" i="1" a="1"/>
  <c r="AI15" i="1" s="1"/>
  <c r="AH15" i="1" a="1"/>
  <c r="AH15" i="1" s="1"/>
  <c r="V15" i="1" a="1"/>
  <c r="V15" i="1" s="1"/>
  <c r="AF15" i="1" a="1"/>
  <c r="AF15" i="1" s="1"/>
  <c r="AG15" i="1" a="1"/>
  <c r="AG15" i="1" s="1"/>
  <c r="U15" i="1" a="1"/>
  <c r="U15" i="1" s="1"/>
  <c r="T15" i="1" a="1"/>
  <c r="T15" i="1" s="1"/>
  <c r="AP15" i="1" a="1"/>
  <c r="AP15" i="1" s="1"/>
  <c r="AE15" i="1" a="1"/>
  <c r="AE15" i="1" s="1"/>
  <c r="S15" i="1" a="1"/>
  <c r="S15" i="1" s="1"/>
  <c r="AO15" i="1" a="1"/>
  <c r="AO15" i="1" s="1"/>
  <c r="AD15" i="1" a="1"/>
  <c r="AD15" i="1" s="1"/>
  <c r="R15" i="1" a="1"/>
  <c r="R15" i="1" s="1"/>
  <c r="Q15" i="1" a="1"/>
  <c r="Q15" i="1" s="1"/>
  <c r="AN15" i="1" a="1"/>
  <c r="AN15" i="1" s="1"/>
  <c r="AC15" i="1" a="1"/>
  <c r="AC15" i="1" s="1"/>
  <c r="AL15" i="1" a="1"/>
  <c r="AL15" i="1" s="1"/>
  <c r="AM15" i="1" a="1"/>
  <c r="AM15" i="1" s="1"/>
  <c r="AB15" i="1" a="1"/>
  <c r="AB15" i="1" s="1"/>
  <c r="AA15" i="1" a="1"/>
  <c r="AA15" i="1" s="1"/>
  <c r="AJ16" i="1" a="1"/>
  <c r="AJ16" i="1" s="1"/>
  <c r="X16" i="1" a="1"/>
  <c r="X16" i="1" s="1"/>
  <c r="U16" i="1" a="1"/>
  <c r="U16" i="1" s="1"/>
  <c r="AI16" i="1" a="1"/>
  <c r="AI16" i="1" s="1"/>
  <c r="W16" i="1" a="1"/>
  <c r="W16" i="1" s="1"/>
  <c r="AG16" i="1" a="1"/>
  <c r="AG16" i="1" s="1"/>
  <c r="AH16" i="1" a="1"/>
  <c r="AH16" i="1" s="1"/>
  <c r="V16" i="1" a="1"/>
  <c r="V16" i="1" s="1"/>
  <c r="AF16" i="1" a="1"/>
  <c r="AF16" i="1" s="1"/>
  <c r="T16" i="1" a="1"/>
  <c r="T16" i="1" s="1"/>
  <c r="AD16" i="1" a="1"/>
  <c r="AD16" i="1" s="1"/>
  <c r="AE16" i="1" a="1"/>
  <c r="AE16" i="1" s="1"/>
  <c r="S16" i="1" a="1"/>
  <c r="S16" i="1" s="1"/>
  <c r="Q16" i="1" a="1"/>
  <c r="Q16" i="1" s="1"/>
  <c r="AP16" i="1" a="1"/>
  <c r="AP16" i="1" s="1"/>
  <c r="R16" i="1" a="1"/>
  <c r="R16" i="1" s="1"/>
  <c r="AO16" i="1" a="1"/>
  <c r="AO16" i="1" s="1"/>
  <c r="AC16" i="1" a="1"/>
  <c r="AC16" i="1" s="1"/>
  <c r="AN16" i="1" a="1"/>
  <c r="AN16" i="1" s="1"/>
  <c r="AB16" i="1" a="1"/>
  <c r="AB16" i="1" s="1"/>
  <c r="Y16" i="1" a="1"/>
  <c r="Y16" i="1" s="1"/>
  <c r="AM16" i="1" a="1"/>
  <c r="AM16" i="1" s="1"/>
  <c r="AA16" i="1" a="1"/>
  <c r="AA16" i="1" s="1"/>
  <c r="AK16" i="1" a="1"/>
  <c r="AK16" i="1" s="1"/>
  <c r="AL16" i="1" a="1"/>
  <c r="AL16" i="1" s="1"/>
  <c r="Z16" i="1" a="1"/>
  <c r="Z16" i="1" s="1"/>
  <c r="AI17" i="1" a="1"/>
  <c r="AI17" i="1" s="1"/>
  <c r="W17" i="1" a="1"/>
  <c r="W17" i="1" s="1"/>
  <c r="AF17" i="1" a="1"/>
  <c r="AF17" i="1" s="1"/>
  <c r="AH17" i="1" a="1"/>
  <c r="AH17" i="1" s="1"/>
  <c r="V17" i="1" a="1"/>
  <c r="V17" i="1" s="1"/>
  <c r="AG17" i="1" a="1"/>
  <c r="AG17" i="1" s="1"/>
  <c r="U17" i="1" a="1"/>
  <c r="U17" i="1" s="1"/>
  <c r="T17" i="1" a="1"/>
  <c r="T17" i="1" s="1"/>
  <c r="AE17" i="1" a="1"/>
  <c r="AE17" i="1" s="1"/>
  <c r="S17" i="1" a="1"/>
  <c r="S17" i="1" s="1"/>
  <c r="Q17" i="1" a="1"/>
  <c r="Q17" i="1" s="1"/>
  <c r="AC17" i="1" a="1"/>
  <c r="AC17" i="1" s="1"/>
  <c r="AP17" i="1" a="1"/>
  <c r="AP17" i="1" s="1"/>
  <c r="AD17" i="1" a="1"/>
  <c r="AD17" i="1" s="1"/>
  <c r="R17" i="1" a="1"/>
  <c r="R17" i="1" s="1"/>
  <c r="AO17" i="1" a="1"/>
  <c r="AO17" i="1" s="1"/>
  <c r="AN17" i="1" a="1"/>
  <c r="AN17" i="1" s="1"/>
  <c r="AB17" i="1" a="1"/>
  <c r="AB17" i="1" s="1"/>
  <c r="AJ17" i="1" a="1"/>
  <c r="AJ17" i="1" s="1"/>
  <c r="AM17" i="1" a="1"/>
  <c r="AM17" i="1" s="1"/>
  <c r="AA17" i="1" a="1"/>
  <c r="AA17" i="1" s="1"/>
  <c r="AL17" i="1" a="1"/>
  <c r="AL17" i="1" s="1"/>
  <c r="Z17" i="1" a="1"/>
  <c r="Z17" i="1" s="1"/>
  <c r="AK17" i="1" a="1"/>
  <c r="AK17" i="1" s="1"/>
  <c r="Y17" i="1" a="1"/>
  <c r="Y17" i="1" s="1"/>
  <c r="X17" i="1" a="1"/>
  <c r="X17" i="1" s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4" i="6"/>
  <c r="AP46" i="1" l="1"/>
  <c r="AM46" i="1"/>
  <c r="T46" i="1"/>
  <c r="AN13" i="1" a="1"/>
  <c r="AN13" i="1" s="1"/>
  <c r="AC13" i="1" a="1"/>
  <c r="AC13" i="1" s="1"/>
  <c r="AK13" i="1" a="1"/>
  <c r="AK13" i="1" s="1"/>
  <c r="AM13" i="1" a="1"/>
  <c r="AM13" i="1" s="1"/>
  <c r="AB13" i="1" a="1"/>
  <c r="AB13" i="1" s="1"/>
  <c r="Z13" i="1" a="1"/>
  <c r="Z13" i="1" s="1"/>
  <c r="AL13" i="1" a="1"/>
  <c r="AL13" i="1" s="1"/>
  <c r="AA13" i="1" a="1"/>
  <c r="AA13" i="1" s="1"/>
  <c r="AJ13" i="1" a="1"/>
  <c r="AJ13" i="1" s="1"/>
  <c r="Y13" i="1" a="1"/>
  <c r="Y13" i="1" s="1"/>
  <c r="W13" i="1" a="1"/>
  <c r="W13" i="1" s="1"/>
  <c r="AI13" i="1" a="1"/>
  <c r="AI13" i="1" s="1"/>
  <c r="X13" i="1" a="1"/>
  <c r="X13" i="1" s="1"/>
  <c r="AH13" i="1" a="1"/>
  <c r="AH13" i="1" s="1"/>
  <c r="AG13" i="1" a="1"/>
  <c r="AG13" i="1" s="1"/>
  <c r="V13" i="1" a="1"/>
  <c r="V13" i="1" s="1"/>
  <c r="AO13" i="1" a="1"/>
  <c r="AO13" i="1" s="1"/>
  <c r="U13" i="1" a="1"/>
  <c r="U13" i="1" s="1"/>
  <c r="Q13" i="1" a="1"/>
  <c r="Q13" i="1" s="1"/>
  <c r="R13" i="1" a="1"/>
  <c r="R13" i="1" s="1"/>
  <c r="AF13" i="1" a="1"/>
  <c r="AF13" i="1" s="1"/>
  <c r="T13" i="1" a="1"/>
  <c r="T13" i="1" s="1"/>
  <c r="AD13" i="1" a="1"/>
  <c r="AD13" i="1" s="1"/>
  <c r="AP13" i="1" a="1"/>
  <c r="AP13" i="1" s="1"/>
  <c r="AE13" i="1" a="1"/>
  <c r="AE13" i="1" s="1"/>
  <c r="S13" i="1" a="1"/>
  <c r="S13" i="1" s="1"/>
  <c r="AK9" i="1" a="1"/>
  <c r="AK9" i="1" s="1"/>
  <c r="Y9" i="1" a="1"/>
  <c r="Y9" i="1" s="1"/>
  <c r="Q9" i="1" a="1"/>
  <c r="Q9" i="1" s="1"/>
  <c r="V9" i="1" a="1"/>
  <c r="V9" i="1" s="1"/>
  <c r="AJ9" i="1" a="1"/>
  <c r="AJ9" i="1" s="1"/>
  <c r="X9" i="1" a="1"/>
  <c r="X9" i="1" s="1"/>
  <c r="AH9" i="1" a="1"/>
  <c r="AH9" i="1" s="1"/>
  <c r="AI9" i="1" a="1"/>
  <c r="AI9" i="1" s="1"/>
  <c r="W9" i="1" a="1"/>
  <c r="W9" i="1" s="1"/>
  <c r="AG9" i="1" a="1"/>
  <c r="AG9" i="1" s="1"/>
  <c r="U9" i="1" a="1"/>
  <c r="U9" i="1" s="1"/>
  <c r="S9" i="1" a="1"/>
  <c r="S9" i="1" s="1"/>
  <c r="AF9" i="1" a="1"/>
  <c r="AF9" i="1" s="1"/>
  <c r="T9" i="1" a="1"/>
  <c r="T9" i="1" s="1"/>
  <c r="AE9" i="1" a="1"/>
  <c r="AE9" i="1" s="1"/>
  <c r="AP9" i="1" a="1"/>
  <c r="AP9" i="1" s="1"/>
  <c r="AD9" i="1" a="1"/>
  <c r="AD9" i="1" s="1"/>
  <c r="R9" i="1" a="1"/>
  <c r="R9" i="1" s="1"/>
  <c r="AO9" i="1" a="1"/>
  <c r="AO9" i="1" s="1"/>
  <c r="AC9" i="1" a="1"/>
  <c r="AC9" i="1" s="1"/>
  <c r="Z9" i="1" a="1"/>
  <c r="Z9" i="1" s="1"/>
  <c r="AN9" i="1" a="1"/>
  <c r="AN9" i="1" s="1"/>
  <c r="AB9" i="1" a="1"/>
  <c r="AB9" i="1" s="1"/>
  <c r="AM9" i="1" a="1"/>
  <c r="AM9" i="1" s="1"/>
  <c r="AA9" i="1" a="1"/>
  <c r="AA9" i="1" s="1"/>
  <c r="AL9" i="1" a="1"/>
  <c r="AL9" i="1" s="1"/>
  <c r="P48" i="1" a="1"/>
  <c r="P48" i="1" s="1"/>
  <c r="O48" i="1" a="1"/>
  <c r="O48" i="1" s="1"/>
  <c r="N48" i="1" a="1"/>
  <c r="N48" i="1" s="1"/>
  <c r="M48" i="1" a="1"/>
  <c r="M48" i="1" s="1"/>
  <c r="L48" i="1" a="1"/>
  <c r="L48" i="1" s="1"/>
  <c r="K48" i="1" a="1"/>
  <c r="K48" i="1" s="1"/>
  <c r="J48" i="1" a="1"/>
  <c r="J48" i="1" s="1"/>
  <c r="I48" i="1" a="1"/>
  <c r="I48" i="1" s="1"/>
  <c r="H48" i="1" a="1"/>
  <c r="H48" i="1" s="1"/>
  <c r="G48" i="1" a="1"/>
  <c r="G48" i="1" s="1"/>
  <c r="F48" i="1" a="1"/>
  <c r="F48" i="1" s="1"/>
  <c r="Y46" i="1"/>
  <c r="AF46" i="1"/>
  <c r="AF26" i="1" a="1"/>
  <c r="AF26" i="1" s="1"/>
  <c r="AF55" i="1" s="1"/>
  <c r="T26" i="1" a="1"/>
  <c r="T26" i="1" s="1"/>
  <c r="T55" i="1" s="1"/>
  <c r="AE26" i="1" a="1"/>
  <c r="AE26" i="1" s="1"/>
  <c r="AE55" i="1" s="1"/>
  <c r="S26" i="1" a="1"/>
  <c r="S26" i="1" s="1"/>
  <c r="S55" i="1" s="1"/>
  <c r="AP26" i="1" a="1"/>
  <c r="AP26" i="1" s="1"/>
  <c r="AD26" i="1" a="1"/>
  <c r="AD26" i="1" s="1"/>
  <c r="AD55" i="1" s="1"/>
  <c r="R26" i="1" a="1"/>
  <c r="R26" i="1" s="1"/>
  <c r="R55" i="1" s="1"/>
  <c r="AO26" i="1" a="1"/>
  <c r="AO26" i="1" s="1"/>
  <c r="AO55" i="1" s="1"/>
  <c r="AC26" i="1" a="1"/>
  <c r="AC26" i="1" s="1"/>
  <c r="AC55" i="1" s="1"/>
  <c r="AN26" i="1" a="1"/>
  <c r="AN26" i="1" s="1"/>
  <c r="AN55" i="1" s="1"/>
  <c r="AB26" i="1" a="1"/>
  <c r="AB26" i="1" s="1"/>
  <c r="AB55" i="1" s="1"/>
  <c r="AM26" i="1" a="1"/>
  <c r="AM26" i="1" s="1"/>
  <c r="AM55" i="1" s="1"/>
  <c r="AA26" i="1" a="1"/>
  <c r="AA26" i="1" s="1"/>
  <c r="AA55" i="1" s="1"/>
  <c r="AL26" i="1" a="1"/>
  <c r="AL26" i="1" s="1"/>
  <c r="AL55" i="1" s="1"/>
  <c r="Z26" i="1" a="1"/>
  <c r="Z26" i="1" s="1"/>
  <c r="Z55" i="1" s="1"/>
  <c r="AK26" i="1" a="1"/>
  <c r="AK26" i="1" s="1"/>
  <c r="AK55" i="1" s="1"/>
  <c r="Y26" i="1" a="1"/>
  <c r="Y26" i="1" s="1"/>
  <c r="Y55" i="1" s="1"/>
  <c r="Q26" i="1" a="1"/>
  <c r="Q26" i="1" s="1"/>
  <c r="Q55" i="1" s="1"/>
  <c r="AJ26" i="1" a="1"/>
  <c r="AJ26" i="1" s="1"/>
  <c r="AJ55" i="1" s="1"/>
  <c r="X26" i="1" a="1"/>
  <c r="X26" i="1" s="1"/>
  <c r="X55" i="1" s="1"/>
  <c r="AG26" i="1" a="1"/>
  <c r="AG26" i="1" s="1"/>
  <c r="AG55" i="1" s="1"/>
  <c r="AI26" i="1" a="1"/>
  <c r="AI26" i="1" s="1"/>
  <c r="AI55" i="1" s="1"/>
  <c r="W26" i="1" a="1"/>
  <c r="W26" i="1" s="1"/>
  <c r="W55" i="1" s="1"/>
  <c r="U26" i="1" a="1"/>
  <c r="U26" i="1" s="1"/>
  <c r="U55" i="1" s="1"/>
  <c r="AH26" i="1" a="1"/>
  <c r="AH26" i="1" s="1"/>
  <c r="AH55" i="1" s="1"/>
  <c r="V26" i="1" a="1"/>
  <c r="V26" i="1" s="1"/>
  <c r="V55" i="1" s="1"/>
  <c r="K55" i="1" a="1"/>
  <c r="K55" i="1" s="1"/>
  <c r="J55" i="1" a="1"/>
  <c r="J55" i="1" s="1"/>
  <c r="I55" i="1" a="1"/>
  <c r="I55" i="1" s="1"/>
  <c r="H55" i="1" a="1"/>
  <c r="H55" i="1" s="1"/>
  <c r="G55" i="1" a="1"/>
  <c r="G55" i="1" s="1"/>
  <c r="F55" i="1" a="1"/>
  <c r="F55" i="1" s="1"/>
  <c r="P55" i="1" a="1"/>
  <c r="P55" i="1" s="1"/>
  <c r="O55" i="1" a="1"/>
  <c r="O55" i="1" s="1"/>
  <c r="L55" i="1" a="1"/>
  <c r="L55" i="1" s="1"/>
  <c r="N55" i="1" a="1"/>
  <c r="N55" i="1" s="1"/>
  <c r="M55" i="1" a="1"/>
  <c r="M55" i="1" s="1"/>
  <c r="AH5" i="1" a="1"/>
  <c r="AH5" i="1" s="1"/>
  <c r="AH35" i="1" s="1"/>
  <c r="V5" i="1" a="1"/>
  <c r="V5" i="1" s="1"/>
  <c r="V35" i="1" s="1"/>
  <c r="U5" i="1" a="1"/>
  <c r="U5" i="1" s="1"/>
  <c r="U35" i="1" s="1"/>
  <c r="AF5" i="1" a="1"/>
  <c r="AF5" i="1" s="1"/>
  <c r="AF35" i="1" s="1"/>
  <c r="AG5" i="1" a="1"/>
  <c r="AG5" i="1" s="1"/>
  <c r="AG35" i="1" s="1"/>
  <c r="T5" i="1" a="1"/>
  <c r="T5" i="1" s="1"/>
  <c r="T35" i="1" s="1"/>
  <c r="AE5" i="1" a="1"/>
  <c r="AE5" i="1" s="1"/>
  <c r="AE35" i="1" s="1"/>
  <c r="AP5" i="1" a="1"/>
  <c r="AP5" i="1" s="1"/>
  <c r="AD5" i="1" a="1"/>
  <c r="AD5" i="1" s="1"/>
  <c r="AD35" i="1" s="1"/>
  <c r="S5" i="1" a="1"/>
  <c r="S5" i="1" s="1"/>
  <c r="S35" i="1" s="1"/>
  <c r="Q5" i="1" a="1"/>
  <c r="Q5" i="1" s="1"/>
  <c r="Q31" i="1" s="1"/>
  <c r="AO5" i="1" a="1"/>
  <c r="AO5" i="1" s="1"/>
  <c r="AO35" i="1" s="1"/>
  <c r="AC5" i="1" a="1"/>
  <c r="AC5" i="1" s="1"/>
  <c r="AC35" i="1" s="1"/>
  <c r="R5" i="1" a="1"/>
  <c r="R5" i="1" s="1"/>
  <c r="R35" i="1" s="1"/>
  <c r="AM5" i="1" a="1"/>
  <c r="AM5" i="1" s="1"/>
  <c r="AM35" i="1" s="1"/>
  <c r="AA5" i="1" a="1"/>
  <c r="AA5" i="1" s="1"/>
  <c r="AA35" i="1" s="1"/>
  <c r="AN5" i="1" a="1"/>
  <c r="AN5" i="1" s="1"/>
  <c r="AN35" i="1" s="1"/>
  <c r="AL5" i="1" a="1"/>
  <c r="AL5" i="1" s="1"/>
  <c r="AL35" i="1" s="1"/>
  <c r="Z5" i="1" a="1"/>
  <c r="Z5" i="1" s="1"/>
  <c r="Z35" i="1" s="1"/>
  <c r="W5" i="1" a="1"/>
  <c r="W5" i="1" s="1"/>
  <c r="W35" i="1" s="1"/>
  <c r="AK5" i="1" a="1"/>
  <c r="AK5" i="1" s="1"/>
  <c r="AK35" i="1" s="1"/>
  <c r="Y5" i="1" a="1"/>
  <c r="Y5" i="1" s="1"/>
  <c r="Y35" i="1" s="1"/>
  <c r="AI5" i="1" a="1"/>
  <c r="AI5" i="1" s="1"/>
  <c r="AI35" i="1" s="1"/>
  <c r="AJ5" i="1" a="1"/>
  <c r="AJ5" i="1" s="1"/>
  <c r="AJ35" i="1" s="1"/>
  <c r="X5" i="1" a="1"/>
  <c r="X5" i="1" s="1"/>
  <c r="X35" i="1" s="1"/>
  <c r="AB5" i="1" a="1"/>
  <c r="AB5" i="1" s="1"/>
  <c r="AB35" i="1" s="1"/>
  <c r="I41" i="1" a="1"/>
  <c r="I41" i="1" s="1"/>
  <c r="H41" i="1" a="1"/>
  <c r="H41" i="1" s="1"/>
  <c r="G41" i="1" a="1"/>
  <c r="G41" i="1" s="1"/>
  <c r="F41" i="1" a="1"/>
  <c r="F41" i="1" s="1"/>
  <c r="P41" i="1" a="1"/>
  <c r="P41" i="1" s="1"/>
  <c r="O41" i="1" a="1"/>
  <c r="O41" i="1" s="1"/>
  <c r="N41" i="1" a="1"/>
  <c r="N41" i="1" s="1"/>
  <c r="M41" i="1" a="1"/>
  <c r="M41" i="1" s="1"/>
  <c r="L41" i="1" a="1"/>
  <c r="L41" i="1" s="1"/>
  <c r="J41" i="1" a="1"/>
  <c r="J41" i="1" s="1"/>
  <c r="K41" i="1" a="1"/>
  <c r="K41" i="1" s="1"/>
  <c r="AB46" i="1"/>
  <c r="V46" i="1"/>
  <c r="AG11" i="1" a="1"/>
  <c r="AG11" i="1" s="1"/>
  <c r="V11" i="1" a="1"/>
  <c r="V11" i="1" s="1"/>
  <c r="AP11" i="1" a="1"/>
  <c r="AP11" i="1" s="1"/>
  <c r="AF11" i="1" a="1"/>
  <c r="AF11" i="1" s="1"/>
  <c r="U11" i="1" a="1"/>
  <c r="U11" i="1" s="1"/>
  <c r="AD11" i="1" a="1"/>
  <c r="AD11" i="1" s="1"/>
  <c r="AE11" i="1" a="1"/>
  <c r="AE11" i="1" s="1"/>
  <c r="T11" i="1" a="1"/>
  <c r="T11" i="1" s="1"/>
  <c r="S11" i="1" a="1"/>
  <c r="S11" i="1" s="1"/>
  <c r="AO11" i="1" a="1"/>
  <c r="AO11" i="1" s="1"/>
  <c r="AC11" i="1" a="1"/>
  <c r="AC11" i="1" s="1"/>
  <c r="R11" i="1" a="1"/>
  <c r="R11" i="1" s="1"/>
  <c r="AB11" i="1" a="1"/>
  <c r="AB11" i="1" s="1"/>
  <c r="AN11" i="1" a="1"/>
  <c r="AN11" i="1" s="1"/>
  <c r="AM11" i="1" a="1"/>
  <c r="AM11" i="1" s="1"/>
  <c r="AL11" i="1" a="1"/>
  <c r="AL11" i="1" s="1"/>
  <c r="AA11" i="1" a="1"/>
  <c r="AA11" i="1" s="1"/>
  <c r="AK11" i="1" a="1"/>
  <c r="AK11" i="1" s="1"/>
  <c r="Z11" i="1" a="1"/>
  <c r="Z11" i="1" s="1"/>
  <c r="AH11" i="1" a="1"/>
  <c r="AH11" i="1" s="1"/>
  <c r="AJ11" i="1" a="1"/>
  <c r="AJ11" i="1" s="1"/>
  <c r="Y11" i="1" a="1"/>
  <c r="Y11" i="1" s="1"/>
  <c r="W11" i="1" a="1"/>
  <c r="W11" i="1" s="1"/>
  <c r="AI11" i="1" a="1"/>
  <c r="AI11" i="1" s="1"/>
  <c r="X11" i="1" a="1"/>
  <c r="X11" i="1" s="1"/>
  <c r="Q11" i="1" a="1"/>
  <c r="Q11" i="1" s="1"/>
  <c r="G39" i="1" a="1"/>
  <c r="G39" i="1" s="1"/>
  <c r="F39" i="1" a="1"/>
  <c r="F39" i="1" s="1"/>
  <c r="H39" i="1" a="1"/>
  <c r="H39" i="1" s="1"/>
  <c r="P39" i="1" a="1"/>
  <c r="P39" i="1" s="1"/>
  <c r="O39" i="1" a="1"/>
  <c r="O39" i="1" s="1"/>
  <c r="N39" i="1" a="1"/>
  <c r="N39" i="1" s="1"/>
  <c r="M39" i="1" a="1"/>
  <c r="M39" i="1" s="1"/>
  <c r="L39" i="1" a="1"/>
  <c r="L39" i="1" s="1"/>
  <c r="K39" i="1" a="1"/>
  <c r="K39" i="1" s="1"/>
  <c r="J39" i="1" a="1"/>
  <c r="J39" i="1" s="1"/>
  <c r="I39" i="1" a="1"/>
  <c r="I39" i="1" s="1"/>
  <c r="AN46" i="1"/>
  <c r="AH46" i="1"/>
  <c r="AJ23" i="1" a="1"/>
  <c r="AJ23" i="1" s="1"/>
  <c r="AJ51" i="1" s="1"/>
  <c r="X23" i="1" a="1"/>
  <c r="X23" i="1" s="1"/>
  <c r="X51" i="1" s="1"/>
  <c r="U23" i="1" a="1"/>
  <c r="U23" i="1" s="1"/>
  <c r="U51" i="1" s="1"/>
  <c r="AI23" i="1" a="1"/>
  <c r="AI23" i="1" s="1"/>
  <c r="AI51" i="1" s="1"/>
  <c r="W23" i="1" a="1"/>
  <c r="W23" i="1" s="1"/>
  <c r="W51" i="1" s="1"/>
  <c r="AH23" i="1" a="1"/>
  <c r="AH23" i="1" s="1"/>
  <c r="AH51" i="1" s="1"/>
  <c r="V23" i="1" a="1"/>
  <c r="V23" i="1" s="1"/>
  <c r="V51" i="1" s="1"/>
  <c r="AG23" i="1" a="1"/>
  <c r="AG23" i="1" s="1"/>
  <c r="AG51" i="1" s="1"/>
  <c r="AF23" i="1" a="1"/>
  <c r="AF23" i="1" s="1"/>
  <c r="AF51" i="1" s="1"/>
  <c r="T23" i="1" a="1"/>
  <c r="T23" i="1" s="1"/>
  <c r="T51" i="1" s="1"/>
  <c r="AE23" i="1" a="1"/>
  <c r="AE23" i="1" s="1"/>
  <c r="AE51" i="1" s="1"/>
  <c r="S23" i="1" a="1"/>
  <c r="S23" i="1" s="1"/>
  <c r="S51" i="1" s="1"/>
  <c r="R23" i="1" a="1"/>
  <c r="R23" i="1" s="1"/>
  <c r="R51" i="1" s="1"/>
  <c r="AP23" i="1" a="1"/>
  <c r="AP23" i="1" s="1"/>
  <c r="AD23" i="1" a="1"/>
  <c r="AD23" i="1" s="1"/>
  <c r="AD51" i="1" s="1"/>
  <c r="AO23" i="1" a="1"/>
  <c r="AO23" i="1" s="1"/>
  <c r="AO51" i="1" s="1"/>
  <c r="AC23" i="1" a="1"/>
  <c r="AC23" i="1" s="1"/>
  <c r="AC51" i="1" s="1"/>
  <c r="Y23" i="1" a="1"/>
  <c r="Y23" i="1" s="1"/>
  <c r="Y51" i="1" s="1"/>
  <c r="AN23" i="1" a="1"/>
  <c r="AN23" i="1" s="1"/>
  <c r="AN51" i="1" s="1"/>
  <c r="AB23" i="1" a="1"/>
  <c r="AB23" i="1" s="1"/>
  <c r="AB51" i="1" s="1"/>
  <c r="AM23" i="1" a="1"/>
  <c r="AM23" i="1" s="1"/>
  <c r="AM51" i="1" s="1"/>
  <c r="AA23" i="1" a="1"/>
  <c r="AA23" i="1" s="1"/>
  <c r="AA51" i="1" s="1"/>
  <c r="AL23" i="1" a="1"/>
  <c r="AL23" i="1" s="1"/>
  <c r="AL51" i="1" s="1"/>
  <c r="Z23" i="1" a="1"/>
  <c r="Z23" i="1" s="1"/>
  <c r="Z51" i="1" s="1"/>
  <c r="Q23" i="1" a="1"/>
  <c r="Q23" i="1" s="1"/>
  <c r="Q51" i="1" s="1"/>
  <c r="AK23" i="1" a="1"/>
  <c r="AK23" i="1" s="1"/>
  <c r="AK51" i="1" s="1"/>
  <c r="G51" i="1" a="1"/>
  <c r="G51" i="1" s="1"/>
  <c r="F51" i="1" a="1"/>
  <c r="F51" i="1" s="1"/>
  <c r="P51" i="1" a="1"/>
  <c r="P51" i="1" s="1"/>
  <c r="O51" i="1" a="1"/>
  <c r="O51" i="1" s="1"/>
  <c r="N51" i="1" a="1"/>
  <c r="N51" i="1" s="1"/>
  <c r="M51" i="1" a="1"/>
  <c r="M51" i="1" s="1"/>
  <c r="L51" i="1" a="1"/>
  <c r="L51" i="1" s="1"/>
  <c r="K51" i="1" a="1"/>
  <c r="K51" i="1" s="1"/>
  <c r="J51" i="1" a="1"/>
  <c r="J51" i="1" s="1"/>
  <c r="H51" i="1" a="1"/>
  <c r="H51" i="1" s="1"/>
  <c r="I51" i="1" a="1"/>
  <c r="I51" i="1" s="1"/>
  <c r="M33" i="1" a="1"/>
  <c r="M33" i="1" s="1"/>
  <c r="K31" i="1" a="1"/>
  <c r="K31" i="1" s="1"/>
  <c r="L33" i="1" a="1"/>
  <c r="L33" i="1" s="1"/>
  <c r="J31" i="1" a="1"/>
  <c r="J31" i="1" s="1"/>
  <c r="K33" i="1" a="1"/>
  <c r="K33" i="1" s="1"/>
  <c r="I31" i="1" a="1"/>
  <c r="I31" i="1" s="1"/>
  <c r="N33" i="1" a="1"/>
  <c r="N33" i="1" s="1"/>
  <c r="J33" i="1" a="1"/>
  <c r="J33" i="1" s="1"/>
  <c r="H31" i="1" a="1"/>
  <c r="H31" i="1" s="1"/>
  <c r="I33" i="1" a="1"/>
  <c r="I33" i="1" s="1"/>
  <c r="H33" i="1" a="1"/>
  <c r="H33" i="1" s="1"/>
  <c r="G31" i="1" a="1"/>
  <c r="G31" i="1" s="1"/>
  <c r="G33" i="1" a="1"/>
  <c r="G33" i="1" s="1"/>
  <c r="F31" i="1" a="1"/>
  <c r="F31" i="1" s="1"/>
  <c r="F33" i="1" a="1"/>
  <c r="F33" i="1" s="1"/>
  <c r="P31" i="1" a="1"/>
  <c r="P31" i="1" s="1"/>
  <c r="O31" i="1" a="1"/>
  <c r="O31" i="1" s="1"/>
  <c r="P33" i="1" a="1"/>
  <c r="P33" i="1" s="1"/>
  <c r="N31" i="1" a="1"/>
  <c r="N31" i="1" s="1"/>
  <c r="O33" i="1" a="1"/>
  <c r="O33" i="1" s="1"/>
  <c r="M31" i="1" a="1"/>
  <c r="M31" i="1" s="1"/>
  <c r="L31" i="1" a="1"/>
  <c r="L31" i="1" s="1"/>
  <c r="AC46" i="1"/>
  <c r="AG46" i="1"/>
  <c r="AO46" i="1"/>
  <c r="W46" i="1"/>
  <c r="AE27" i="1" a="1"/>
  <c r="AE27" i="1" s="1"/>
  <c r="AE56" i="1" s="1"/>
  <c r="S27" i="1" a="1"/>
  <c r="S27" i="1" s="1"/>
  <c r="S56" i="1" s="1"/>
  <c r="AP27" i="1" a="1"/>
  <c r="AP27" i="1" s="1"/>
  <c r="AD27" i="1" a="1"/>
  <c r="AD27" i="1" s="1"/>
  <c r="AD56" i="1" s="1"/>
  <c r="R27" i="1" a="1"/>
  <c r="R27" i="1" s="1"/>
  <c r="R56" i="1" s="1"/>
  <c r="AO27" i="1" a="1"/>
  <c r="AO27" i="1" s="1"/>
  <c r="AO56" i="1" s="1"/>
  <c r="AC27" i="1" a="1"/>
  <c r="AC27" i="1" s="1"/>
  <c r="AC56" i="1" s="1"/>
  <c r="AN27" i="1" a="1"/>
  <c r="AN27" i="1" s="1"/>
  <c r="AN56" i="1" s="1"/>
  <c r="AB27" i="1" a="1"/>
  <c r="AB27" i="1" s="1"/>
  <c r="AB56" i="1" s="1"/>
  <c r="AM27" i="1" a="1"/>
  <c r="AM27" i="1" s="1"/>
  <c r="AM56" i="1" s="1"/>
  <c r="AA27" i="1" a="1"/>
  <c r="AA27" i="1" s="1"/>
  <c r="AA56" i="1" s="1"/>
  <c r="Q27" i="1" a="1"/>
  <c r="Q27" i="1" s="1"/>
  <c r="Q56" i="1" s="1"/>
  <c r="AL27" i="1" a="1"/>
  <c r="AL27" i="1" s="1"/>
  <c r="AL56" i="1" s="1"/>
  <c r="Z27" i="1" a="1"/>
  <c r="Z27" i="1" s="1"/>
  <c r="Z56" i="1" s="1"/>
  <c r="AK27" i="1" a="1"/>
  <c r="AK27" i="1" s="1"/>
  <c r="AK56" i="1" s="1"/>
  <c r="Y27" i="1" a="1"/>
  <c r="Y27" i="1" s="1"/>
  <c r="Y56" i="1" s="1"/>
  <c r="AJ27" i="1" a="1"/>
  <c r="AJ27" i="1" s="1"/>
  <c r="AJ56" i="1" s="1"/>
  <c r="X27" i="1" a="1"/>
  <c r="X27" i="1" s="1"/>
  <c r="X56" i="1" s="1"/>
  <c r="AF27" i="1" a="1"/>
  <c r="AF27" i="1" s="1"/>
  <c r="AF56" i="1" s="1"/>
  <c r="AI27" i="1" a="1"/>
  <c r="AI27" i="1" s="1"/>
  <c r="AI56" i="1" s="1"/>
  <c r="W27" i="1" a="1"/>
  <c r="W27" i="1" s="1"/>
  <c r="W56" i="1" s="1"/>
  <c r="AH27" i="1" a="1"/>
  <c r="AH27" i="1" s="1"/>
  <c r="AH56" i="1" s="1"/>
  <c r="V27" i="1" a="1"/>
  <c r="V27" i="1" s="1"/>
  <c r="V56" i="1" s="1"/>
  <c r="AG27" i="1" a="1"/>
  <c r="AG27" i="1" s="1"/>
  <c r="AG56" i="1" s="1"/>
  <c r="U27" i="1" a="1"/>
  <c r="U27" i="1" s="1"/>
  <c r="U56" i="1" s="1"/>
  <c r="T27" i="1" a="1"/>
  <c r="T27" i="1" s="1"/>
  <c r="T56" i="1" s="1"/>
  <c r="L56" i="1" a="1"/>
  <c r="L56" i="1" s="1"/>
  <c r="K56" i="1" a="1"/>
  <c r="K56" i="1" s="1"/>
  <c r="M56" i="1" a="1"/>
  <c r="M56" i="1" s="1"/>
  <c r="J56" i="1" a="1"/>
  <c r="J56" i="1" s="1"/>
  <c r="I56" i="1" a="1"/>
  <c r="I56" i="1" s="1"/>
  <c r="H56" i="1" a="1"/>
  <c r="H56" i="1" s="1"/>
  <c r="G56" i="1" a="1"/>
  <c r="G56" i="1" s="1"/>
  <c r="F56" i="1" a="1"/>
  <c r="F56" i="1" s="1"/>
  <c r="P56" i="1" a="1"/>
  <c r="P56" i="1" s="1"/>
  <c r="O56" i="1" a="1"/>
  <c r="O56" i="1" s="1"/>
  <c r="N56" i="1" a="1"/>
  <c r="N56" i="1" s="1"/>
  <c r="AM21" i="1" a="1"/>
  <c r="AM21" i="1" s="1"/>
  <c r="AM49" i="1" s="1"/>
  <c r="AB21" i="1" a="1"/>
  <c r="AB21" i="1" s="1"/>
  <c r="AB49" i="1" s="1"/>
  <c r="Q21" i="1" a="1"/>
  <c r="Q21" i="1" s="1"/>
  <c r="Q49" i="1" s="1"/>
  <c r="Y21" i="1" a="1"/>
  <c r="Y21" i="1" s="1"/>
  <c r="Y49" i="1" s="1"/>
  <c r="AL21" i="1" a="1"/>
  <c r="AL21" i="1" s="1"/>
  <c r="AL49" i="1" s="1"/>
  <c r="AA21" i="1" a="1"/>
  <c r="AA21" i="1" s="1"/>
  <c r="AA49" i="1" s="1"/>
  <c r="AK21" i="1" a="1"/>
  <c r="AK21" i="1" s="1"/>
  <c r="AK49" i="1" s="1"/>
  <c r="Z21" i="1" a="1"/>
  <c r="Z21" i="1" s="1"/>
  <c r="Z49" i="1" s="1"/>
  <c r="AJ21" i="1" a="1"/>
  <c r="AJ21" i="1" s="1"/>
  <c r="AJ49" i="1" s="1"/>
  <c r="AI21" i="1" a="1"/>
  <c r="AI21" i="1" s="1"/>
  <c r="AI49" i="1" s="1"/>
  <c r="X21" i="1" a="1"/>
  <c r="X21" i="1" s="1"/>
  <c r="X49" i="1" s="1"/>
  <c r="AG21" i="1" a="1"/>
  <c r="AG21" i="1" s="1"/>
  <c r="AG49" i="1" s="1"/>
  <c r="AH21" i="1" a="1"/>
  <c r="AH21" i="1" s="1"/>
  <c r="AH49" i="1" s="1"/>
  <c r="W21" i="1" a="1"/>
  <c r="W21" i="1" s="1"/>
  <c r="W49" i="1" s="1"/>
  <c r="V21" i="1" a="1"/>
  <c r="V21" i="1" s="1"/>
  <c r="V49" i="1" s="1"/>
  <c r="AF21" i="1" a="1"/>
  <c r="AF21" i="1" s="1"/>
  <c r="AF49" i="1" s="1"/>
  <c r="U21" i="1" a="1"/>
  <c r="U21" i="1" s="1"/>
  <c r="U49" i="1" s="1"/>
  <c r="AC21" i="1" a="1"/>
  <c r="AC21" i="1" s="1"/>
  <c r="AC49" i="1" s="1"/>
  <c r="AE21" i="1" a="1"/>
  <c r="AE21" i="1" s="1"/>
  <c r="AE49" i="1" s="1"/>
  <c r="T21" i="1" a="1"/>
  <c r="T21" i="1" s="1"/>
  <c r="T49" i="1" s="1"/>
  <c r="AP21" i="1" a="1"/>
  <c r="AP21" i="1" s="1"/>
  <c r="S21" i="1" a="1"/>
  <c r="S21" i="1" s="1"/>
  <c r="S49" i="1" s="1"/>
  <c r="AO21" i="1" a="1"/>
  <c r="AO21" i="1" s="1"/>
  <c r="AO49" i="1" s="1"/>
  <c r="AD21" i="1" a="1"/>
  <c r="AD21" i="1" s="1"/>
  <c r="AD49" i="1" s="1"/>
  <c r="R21" i="1" a="1"/>
  <c r="R21" i="1" s="1"/>
  <c r="R49" i="1" s="1"/>
  <c r="AN21" i="1" a="1"/>
  <c r="AN21" i="1" s="1"/>
  <c r="AN49" i="1" s="1"/>
  <c r="P49" i="1" a="1"/>
  <c r="P49" i="1" s="1"/>
  <c r="O49" i="1" a="1"/>
  <c r="O49" i="1" s="1"/>
  <c r="N49" i="1" a="1"/>
  <c r="N49" i="1" s="1"/>
  <c r="M49" i="1" a="1"/>
  <c r="M49" i="1" s="1"/>
  <c r="L49" i="1" a="1"/>
  <c r="L49" i="1" s="1"/>
  <c r="K49" i="1" a="1"/>
  <c r="K49" i="1" s="1"/>
  <c r="F49" i="1" a="1"/>
  <c r="F49" i="1" s="1"/>
  <c r="J49" i="1" a="1"/>
  <c r="J49" i="1" s="1"/>
  <c r="I49" i="1" a="1"/>
  <c r="I49" i="1" s="1"/>
  <c r="H49" i="1" a="1"/>
  <c r="H49" i="1" s="1"/>
  <c r="G49" i="1" a="1"/>
  <c r="G49" i="1" s="1"/>
  <c r="R46" i="1"/>
  <c r="AI46" i="1"/>
  <c r="AP12" i="1" a="1"/>
  <c r="AP12" i="1" s="1"/>
  <c r="AE12" i="1" a="1"/>
  <c r="AE12" i="1" s="1"/>
  <c r="AE44" i="1" s="1"/>
  <c r="T12" i="1" a="1"/>
  <c r="T12" i="1" s="1"/>
  <c r="T44" i="1" s="1"/>
  <c r="AO12" i="1" a="1"/>
  <c r="AO12" i="1" s="1"/>
  <c r="AO44" i="1" s="1"/>
  <c r="AD12" i="1" a="1"/>
  <c r="AD12" i="1" s="1"/>
  <c r="AD44" i="1" s="1"/>
  <c r="S12" i="1" a="1"/>
  <c r="S12" i="1" s="1"/>
  <c r="S44" i="1" s="1"/>
  <c r="AN12" i="1" a="1"/>
  <c r="AN12" i="1" s="1"/>
  <c r="AN44" i="1" s="1"/>
  <c r="AC12" i="1" a="1"/>
  <c r="AC12" i="1" s="1"/>
  <c r="AC44" i="1" s="1"/>
  <c r="R12" i="1" a="1"/>
  <c r="R12" i="1" s="1"/>
  <c r="AB12" i="1" a="1"/>
  <c r="AB12" i="1" s="1"/>
  <c r="AB44" i="1" s="1"/>
  <c r="AM12" i="1" a="1"/>
  <c r="AM12" i="1" s="1"/>
  <c r="AM44" i="1" s="1"/>
  <c r="AA12" i="1" a="1"/>
  <c r="AA12" i="1" s="1"/>
  <c r="Y12" i="1" a="1"/>
  <c r="Y12" i="1" s="1"/>
  <c r="AL12" i="1" a="1"/>
  <c r="AL12" i="1" s="1"/>
  <c r="AL44" i="1" s="1"/>
  <c r="Z12" i="1" a="1"/>
  <c r="Z12" i="1" s="1"/>
  <c r="Z44" i="1" s="1"/>
  <c r="AK12" i="1" a="1"/>
  <c r="AK12" i="1" s="1"/>
  <c r="AK44" i="1" s="1"/>
  <c r="AJ12" i="1" a="1"/>
  <c r="AJ12" i="1" s="1"/>
  <c r="X12" i="1" a="1"/>
  <c r="X12" i="1" s="1"/>
  <c r="X44" i="1" s="1"/>
  <c r="Q12" i="1" a="1"/>
  <c r="Q12" i="1" s="1"/>
  <c r="U12" i="1" a="1"/>
  <c r="U12" i="1" s="1"/>
  <c r="U44" i="1" s="1"/>
  <c r="AI12" i="1" a="1"/>
  <c r="AI12" i="1" s="1"/>
  <c r="W12" i="1" a="1"/>
  <c r="W12" i="1" s="1"/>
  <c r="W44" i="1" s="1"/>
  <c r="AH12" i="1" a="1"/>
  <c r="AH12" i="1" s="1"/>
  <c r="AH44" i="1" s="1"/>
  <c r="V12" i="1" a="1"/>
  <c r="V12" i="1" s="1"/>
  <c r="V44" i="1" s="1"/>
  <c r="AG12" i="1" a="1"/>
  <c r="AG12" i="1" s="1"/>
  <c r="AG44" i="1" s="1"/>
  <c r="AF12" i="1" a="1"/>
  <c r="AF12" i="1" s="1"/>
  <c r="AF44" i="1" s="1"/>
  <c r="AL8" i="1" a="1"/>
  <c r="AL8" i="1" s="1"/>
  <c r="AL42" i="1" s="1"/>
  <c r="Z8" i="1" a="1"/>
  <c r="Z8" i="1" s="1"/>
  <c r="Z42" i="1" s="1"/>
  <c r="Q8" i="1" a="1"/>
  <c r="Q8" i="1" s="1"/>
  <c r="Q42" i="1" s="1"/>
  <c r="AK8" i="1" a="1"/>
  <c r="AK8" i="1" s="1"/>
  <c r="AK42" i="1" s="1"/>
  <c r="Y8" i="1" a="1"/>
  <c r="Y8" i="1" s="1"/>
  <c r="Y42" i="1" s="1"/>
  <c r="W8" i="1" a="1"/>
  <c r="W8" i="1" s="1"/>
  <c r="W42" i="1" s="1"/>
  <c r="AJ8" i="1" a="1"/>
  <c r="AJ8" i="1" s="1"/>
  <c r="X8" i="1" a="1"/>
  <c r="X8" i="1" s="1"/>
  <c r="AI8" i="1" a="1"/>
  <c r="AI8" i="1" s="1"/>
  <c r="AH8" i="1" a="1"/>
  <c r="AH8" i="1" s="1"/>
  <c r="V8" i="1" a="1"/>
  <c r="V8" i="1" s="1"/>
  <c r="V42" i="1" s="1"/>
  <c r="T8" i="1" a="1"/>
  <c r="T8" i="1" s="1"/>
  <c r="T42" i="1" s="1"/>
  <c r="AG8" i="1" a="1"/>
  <c r="AG8" i="1" s="1"/>
  <c r="U8" i="1" a="1"/>
  <c r="U8" i="1" s="1"/>
  <c r="U42" i="1" s="1"/>
  <c r="AF8" i="1" a="1"/>
  <c r="AF8" i="1" s="1"/>
  <c r="AF42" i="1" s="1"/>
  <c r="AE8" i="1" a="1"/>
  <c r="AE8" i="1" s="1"/>
  <c r="AE42" i="1" s="1"/>
  <c r="S8" i="1" a="1"/>
  <c r="S8" i="1" s="1"/>
  <c r="S42" i="1" s="1"/>
  <c r="AA8" i="1" a="1"/>
  <c r="AA8" i="1" s="1"/>
  <c r="AA42" i="1" s="1"/>
  <c r="AP8" i="1" a="1"/>
  <c r="AP8" i="1" s="1"/>
  <c r="AD8" i="1" a="1"/>
  <c r="AD8" i="1" s="1"/>
  <c r="R8" i="1" a="1"/>
  <c r="R8" i="1" s="1"/>
  <c r="AO8" i="1" a="1"/>
  <c r="AO8" i="1" s="1"/>
  <c r="AC8" i="1" a="1"/>
  <c r="AC8" i="1" s="1"/>
  <c r="AM8" i="1" a="1"/>
  <c r="AM8" i="1" s="1"/>
  <c r="AM42" i="1" s="1"/>
  <c r="AN8" i="1" a="1"/>
  <c r="AN8" i="1" s="1"/>
  <c r="AB8" i="1" a="1"/>
  <c r="AB8" i="1" s="1"/>
  <c r="AB42" i="1" s="1"/>
  <c r="J42" i="1" a="1"/>
  <c r="J42" i="1" s="1"/>
  <c r="I42" i="1" a="1"/>
  <c r="I42" i="1" s="1"/>
  <c r="H42" i="1" a="1"/>
  <c r="H42" i="1" s="1"/>
  <c r="G42" i="1" a="1"/>
  <c r="G42" i="1" s="1"/>
  <c r="F42" i="1" a="1"/>
  <c r="F42" i="1" s="1"/>
  <c r="P42" i="1" a="1"/>
  <c r="P42" i="1" s="1"/>
  <c r="O42" i="1" a="1"/>
  <c r="O42" i="1" s="1"/>
  <c r="N42" i="1" a="1"/>
  <c r="N42" i="1" s="1"/>
  <c r="K42" i="1" a="1"/>
  <c r="K42" i="1" s="1"/>
  <c r="M42" i="1" a="1"/>
  <c r="M42" i="1" s="1"/>
  <c r="L42" i="1" a="1"/>
  <c r="L42" i="1" s="1"/>
  <c r="U46" i="1"/>
  <c r="Z46" i="1"/>
  <c r="Q46" i="1"/>
  <c r="X46" i="1"/>
  <c r="X10" i="1" a="1"/>
  <c r="X10" i="1" s="1"/>
  <c r="U10" i="1" a="1"/>
  <c r="U10" i="1" s="1"/>
  <c r="U43" i="1" s="1"/>
  <c r="AI10" i="1" a="1"/>
  <c r="AI10" i="1" s="1"/>
  <c r="W10" i="1" a="1"/>
  <c r="W10" i="1" s="1"/>
  <c r="AH10" i="1" a="1"/>
  <c r="AH10" i="1" s="1"/>
  <c r="AH43" i="1" s="1"/>
  <c r="V10" i="1" a="1"/>
  <c r="V10" i="1" s="1"/>
  <c r="V43" i="1" s="1"/>
  <c r="AG10" i="1" a="1"/>
  <c r="AG10" i="1" s="1"/>
  <c r="AF10" i="1" a="1"/>
  <c r="AF10" i="1" s="1"/>
  <c r="AF43" i="1" s="1"/>
  <c r="T10" i="1" a="1"/>
  <c r="T10" i="1" s="1"/>
  <c r="T43" i="1" s="1"/>
  <c r="AD10" i="1" a="1"/>
  <c r="AD10" i="1" s="1"/>
  <c r="AD43" i="1" s="1"/>
  <c r="AP10" i="1" a="1"/>
  <c r="AP10" i="1" s="1"/>
  <c r="AE10" i="1" a="1"/>
  <c r="AE10" i="1" s="1"/>
  <c r="AE43" i="1" s="1"/>
  <c r="S10" i="1" a="1"/>
  <c r="S10" i="1" s="1"/>
  <c r="S43" i="1" s="1"/>
  <c r="AO10" i="1" a="1"/>
  <c r="AO10" i="1" s="1"/>
  <c r="R10" i="1" a="1"/>
  <c r="R10" i="1" s="1"/>
  <c r="AN10" i="1" a="1"/>
  <c r="AN10" i="1" s="1"/>
  <c r="AN43" i="1" s="1"/>
  <c r="AC10" i="1" a="1"/>
  <c r="AC10" i="1" s="1"/>
  <c r="Y10" i="1" a="1"/>
  <c r="Y10" i="1" s="1"/>
  <c r="AM10" i="1" a="1"/>
  <c r="AM10" i="1" s="1"/>
  <c r="AB10" i="1" a="1"/>
  <c r="AB10" i="1" s="1"/>
  <c r="AB43" i="1" s="1"/>
  <c r="Q10" i="1" a="1"/>
  <c r="Q10" i="1" s="1"/>
  <c r="Q43" i="1" s="1"/>
  <c r="AL10" i="1" a="1"/>
  <c r="AL10" i="1" s="1"/>
  <c r="AL43" i="1" s="1"/>
  <c r="AA10" i="1" a="1"/>
  <c r="AA10" i="1" s="1"/>
  <c r="AA43" i="1" s="1"/>
  <c r="AK10" i="1" a="1"/>
  <c r="AK10" i="1" s="1"/>
  <c r="AK43" i="1" s="1"/>
  <c r="Z10" i="1" a="1"/>
  <c r="Z10" i="1" s="1"/>
  <c r="Z43" i="1" s="1"/>
  <c r="AJ10" i="1" a="1"/>
  <c r="AJ10" i="1" s="1"/>
  <c r="AJ43" i="1" s="1"/>
  <c r="AL46" i="1"/>
  <c r="S46" i="1"/>
  <c r="AJ46" i="1"/>
  <c r="AM14" i="1" a="1"/>
  <c r="AM14" i="1" s="1"/>
  <c r="AM45" i="1" s="1"/>
  <c r="AA14" i="1" a="1"/>
  <c r="AA14" i="1" s="1"/>
  <c r="AA45" i="1" s="1"/>
  <c r="AJ14" i="1" a="1"/>
  <c r="AJ14" i="1" s="1"/>
  <c r="AJ45" i="1" s="1"/>
  <c r="AL14" i="1" a="1"/>
  <c r="AL14" i="1" s="1"/>
  <c r="AL45" i="1" s="1"/>
  <c r="Z14" i="1" a="1"/>
  <c r="Z14" i="1" s="1"/>
  <c r="Z45" i="1" s="1"/>
  <c r="AK14" i="1" a="1"/>
  <c r="AK14" i="1" s="1"/>
  <c r="AK45" i="1" s="1"/>
  <c r="Y14" i="1" a="1"/>
  <c r="Y14" i="1" s="1"/>
  <c r="Y45" i="1" s="1"/>
  <c r="X14" i="1" a="1"/>
  <c r="X14" i="1" s="1"/>
  <c r="X45" i="1" s="1"/>
  <c r="AI14" i="1" a="1"/>
  <c r="AI14" i="1" s="1"/>
  <c r="AI45" i="1" s="1"/>
  <c r="W14" i="1" a="1"/>
  <c r="W14" i="1" s="1"/>
  <c r="W45" i="1" s="1"/>
  <c r="U14" i="1" a="1"/>
  <c r="U14" i="1" s="1"/>
  <c r="U45" i="1" s="1"/>
  <c r="AH14" i="1" a="1"/>
  <c r="AH14" i="1" s="1"/>
  <c r="AH45" i="1" s="1"/>
  <c r="V14" i="1" a="1"/>
  <c r="V14" i="1" s="1"/>
  <c r="V45" i="1" s="1"/>
  <c r="AG14" i="1" a="1"/>
  <c r="AG14" i="1" s="1"/>
  <c r="AG45" i="1" s="1"/>
  <c r="AF14" i="1" a="1"/>
  <c r="AF14" i="1" s="1"/>
  <c r="AF45" i="1" s="1"/>
  <c r="T14" i="1" a="1"/>
  <c r="T14" i="1" s="1"/>
  <c r="T45" i="1" s="1"/>
  <c r="Q14" i="1" a="1"/>
  <c r="Q14" i="1" s="1"/>
  <c r="Q45" i="1" s="1"/>
  <c r="AN14" i="1" a="1"/>
  <c r="AN14" i="1" s="1"/>
  <c r="AN45" i="1" s="1"/>
  <c r="AE14" i="1" a="1"/>
  <c r="AE14" i="1" s="1"/>
  <c r="AE45" i="1" s="1"/>
  <c r="S14" i="1" a="1"/>
  <c r="S14" i="1" s="1"/>
  <c r="S45" i="1" s="1"/>
  <c r="AB14" i="1" a="1"/>
  <c r="AB14" i="1" s="1"/>
  <c r="AB45" i="1" s="1"/>
  <c r="AP14" i="1" a="1"/>
  <c r="AP14" i="1" s="1"/>
  <c r="AD14" i="1" a="1"/>
  <c r="AD14" i="1" s="1"/>
  <c r="AD45" i="1" s="1"/>
  <c r="R14" i="1" a="1"/>
  <c r="R14" i="1" s="1"/>
  <c r="R45" i="1" s="1"/>
  <c r="AO14" i="1" a="1"/>
  <c r="AO14" i="1" s="1"/>
  <c r="AO45" i="1" s="1"/>
  <c r="AC14" i="1" a="1"/>
  <c r="AC14" i="1" s="1"/>
  <c r="AC45" i="1" s="1"/>
  <c r="AO20" i="1" a="1"/>
  <c r="AO20" i="1" s="1"/>
  <c r="AD20" i="1" a="1"/>
  <c r="AD20" i="1" s="1"/>
  <c r="S20" i="1" a="1"/>
  <c r="S20" i="1" s="1"/>
  <c r="AA20" i="1" a="1"/>
  <c r="AA20" i="1" s="1"/>
  <c r="AN20" i="1" a="1"/>
  <c r="AN20" i="1" s="1"/>
  <c r="AC20" i="1" a="1"/>
  <c r="AC20" i="1" s="1"/>
  <c r="R20" i="1" a="1"/>
  <c r="R20" i="1" s="1"/>
  <c r="Q20" i="1" a="1"/>
  <c r="Q20" i="1" s="1"/>
  <c r="AL20" i="1" a="1"/>
  <c r="AL20" i="1" s="1"/>
  <c r="AM20" i="1" a="1"/>
  <c r="AM20" i="1" s="1"/>
  <c r="AB20" i="1" a="1"/>
  <c r="AB20" i="1" s="1"/>
  <c r="Z20" i="1" a="1"/>
  <c r="Z20" i="1" s="1"/>
  <c r="AJ20" i="1" a="1"/>
  <c r="AJ20" i="1" s="1"/>
  <c r="AK20" i="1" a="1"/>
  <c r="AK20" i="1" s="1"/>
  <c r="Y20" i="1" a="1"/>
  <c r="Y20" i="1" s="1"/>
  <c r="X20" i="1" a="1"/>
  <c r="X20" i="1" s="1"/>
  <c r="AI20" i="1" a="1"/>
  <c r="AI20" i="1" s="1"/>
  <c r="W20" i="1" a="1"/>
  <c r="W20" i="1" s="1"/>
  <c r="AH20" i="1" a="1"/>
  <c r="AH20" i="1" s="1"/>
  <c r="V20" i="1" a="1"/>
  <c r="V20" i="1" s="1"/>
  <c r="AE20" i="1" a="1"/>
  <c r="AE20" i="1" s="1"/>
  <c r="AG20" i="1" a="1"/>
  <c r="AG20" i="1" s="1"/>
  <c r="U20" i="1" a="1"/>
  <c r="U20" i="1" s="1"/>
  <c r="AF20" i="1" a="1"/>
  <c r="AF20" i="1" s="1"/>
  <c r="T20" i="1" a="1"/>
  <c r="T20" i="1" s="1"/>
  <c r="AP20" i="1" a="1"/>
  <c r="AP20" i="1" s="1"/>
  <c r="AK46" i="1"/>
  <c r="AE46" i="1"/>
  <c r="AM7" i="1" a="1"/>
  <c r="AM7" i="1" s="1"/>
  <c r="AA7" i="1" a="1"/>
  <c r="AA7" i="1" s="1"/>
  <c r="Q7" i="1" a="1"/>
  <c r="Q7" i="1" s="1"/>
  <c r="AJ7" i="1" a="1"/>
  <c r="AJ7" i="1" s="1"/>
  <c r="AL7" i="1" a="1"/>
  <c r="AL7" i="1" s="1"/>
  <c r="Z7" i="1" a="1"/>
  <c r="Z7" i="1" s="1"/>
  <c r="AK7" i="1" a="1"/>
  <c r="AK7" i="1" s="1"/>
  <c r="Y7" i="1" a="1"/>
  <c r="Y7" i="1" s="1"/>
  <c r="AI7" i="1" a="1"/>
  <c r="AI7" i="1" s="1"/>
  <c r="X7" i="1" a="1"/>
  <c r="X7" i="1" s="1"/>
  <c r="V7" i="1" a="1"/>
  <c r="V7" i="1" s="1"/>
  <c r="AH7" i="1" a="1"/>
  <c r="AH7" i="1" s="1"/>
  <c r="W7" i="1" a="1"/>
  <c r="W7" i="1" s="1"/>
  <c r="AG7" i="1" a="1"/>
  <c r="AG7" i="1" s="1"/>
  <c r="AF7" i="1" a="1"/>
  <c r="AF7" i="1" s="1"/>
  <c r="U7" i="1" a="1"/>
  <c r="U7" i="1" s="1"/>
  <c r="AE7" i="1" a="1"/>
  <c r="AE7" i="1" s="1"/>
  <c r="T7" i="1" a="1"/>
  <c r="T7" i="1" s="1"/>
  <c r="R7" i="1" a="1"/>
  <c r="R7" i="1" s="1"/>
  <c r="AP7" i="1" a="1"/>
  <c r="AP7" i="1" s="1"/>
  <c r="AD7" i="1" a="1"/>
  <c r="AD7" i="1" s="1"/>
  <c r="S7" i="1" a="1"/>
  <c r="S7" i="1" s="1"/>
  <c r="AB7" i="1" a="1"/>
  <c r="AB7" i="1" s="1"/>
  <c r="AO7" i="1" a="1"/>
  <c r="AO7" i="1" s="1"/>
  <c r="AC7" i="1" a="1"/>
  <c r="AC7" i="1" s="1"/>
  <c r="AN7" i="1" a="1"/>
  <c r="AN7" i="1" s="1"/>
  <c r="AA46" i="1"/>
  <c r="AD46" i="1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AC43" i="1" l="1"/>
  <c r="AA44" i="1"/>
  <c r="W43" i="1"/>
  <c r="R42" i="1"/>
  <c r="X42" i="1"/>
  <c r="R44" i="1"/>
  <c r="Y43" i="1"/>
  <c r="AD42" i="1"/>
  <c r="AO43" i="1"/>
  <c r="AJ42" i="1"/>
  <c r="Q44" i="1"/>
  <c r="AC42" i="1"/>
  <c r="Y44" i="1"/>
  <c r="AO42" i="1"/>
  <c r="AH42" i="1"/>
  <c r="AI42" i="1"/>
  <c r="Q187" i="6"/>
  <c r="Q188" i="6"/>
  <c r="Q189" i="6"/>
  <c r="Q190" i="6"/>
  <c r="Q191" i="6"/>
  <c r="Q192" i="6"/>
  <c r="Q193" i="6"/>
  <c r="Q194" i="6"/>
  <c r="Q163" i="6"/>
  <c r="Q164" i="6"/>
  <c r="Q165" i="6"/>
  <c r="Q166" i="6"/>
  <c r="Q167" i="6"/>
  <c r="Q168" i="6"/>
  <c r="Q169" i="6"/>
  <c r="Q170" i="6"/>
  <c r="AI43" i="1"/>
  <c r="R43" i="1"/>
  <c r="X43" i="1"/>
  <c r="Q173" i="6"/>
  <c r="Q174" i="6"/>
  <c r="Q175" i="6"/>
  <c r="Q172" i="6"/>
  <c r="Q176" i="6"/>
  <c r="Q177" i="6"/>
  <c r="Q178" i="6"/>
  <c r="Q171" i="6"/>
  <c r="AG43" i="1"/>
  <c r="AJ44" i="1"/>
  <c r="Q185" i="6"/>
  <c r="Q186" i="6"/>
  <c r="Q179" i="6"/>
  <c r="Q183" i="6"/>
  <c r="Q184" i="6"/>
  <c r="Q180" i="6"/>
  <c r="Q181" i="6"/>
  <c r="Q182" i="6"/>
  <c r="AN42" i="1"/>
  <c r="AG42" i="1"/>
  <c r="AM43" i="1"/>
  <c r="AI44" i="1"/>
  <c r="AP45" i="1"/>
  <c r="P4" i="6" l="1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Q17" i="6" l="1"/>
  <c r="Q18" i="6"/>
  <c r="Q16" i="6"/>
  <c r="Q14" i="6"/>
  <c r="Q15" i="6"/>
  <c r="Q28" i="6"/>
  <c r="Q24" i="6"/>
  <c r="Q25" i="6"/>
  <c r="Q26" i="6"/>
  <c r="Q27" i="6"/>
  <c r="Q77" i="6"/>
  <c r="Q89" i="6"/>
  <c r="Q78" i="6"/>
  <c r="Q90" i="6"/>
  <c r="Q79" i="6"/>
  <c r="Q91" i="6"/>
  <c r="Q80" i="6"/>
  <c r="Q92" i="6"/>
  <c r="Q81" i="6"/>
  <c r="Q82" i="6"/>
  <c r="Q76" i="6"/>
  <c r="Q83" i="6"/>
  <c r="Q88" i="6"/>
  <c r="Q84" i="6"/>
  <c r="Q73" i="6"/>
  <c r="Q85" i="6"/>
  <c r="Q74" i="6"/>
  <c r="Q86" i="6"/>
  <c r="Q75" i="6"/>
  <c r="Q87" i="6"/>
  <c r="Q137" i="6"/>
  <c r="Q138" i="6"/>
  <c r="Q136" i="6"/>
  <c r="Q135" i="6"/>
  <c r="Q133" i="6"/>
  <c r="Q134" i="6"/>
  <c r="Y3" i="1" s="1"/>
  <c r="Q34" i="6"/>
  <c r="Q35" i="6"/>
  <c r="Q36" i="6"/>
  <c r="Q37" i="6"/>
  <c r="Q38" i="6"/>
  <c r="Q39" i="6"/>
  <c r="Q9" i="6"/>
  <c r="Q10" i="6"/>
  <c r="Q11" i="6"/>
  <c r="Q12" i="6"/>
  <c r="Q13" i="6"/>
  <c r="Q149" i="6"/>
  <c r="Q150" i="6"/>
  <c r="Q151" i="6"/>
  <c r="Q152" i="6"/>
  <c r="Q147" i="6"/>
  <c r="Q153" i="6"/>
  <c r="Q148" i="6"/>
  <c r="Q145" i="6"/>
  <c r="Q146" i="6"/>
  <c r="Q65" i="6"/>
  <c r="Q55" i="6"/>
  <c r="Q56" i="6"/>
  <c r="Q57" i="6"/>
  <c r="Q64" i="6"/>
  <c r="Q58" i="6"/>
  <c r="Q59" i="6"/>
  <c r="Q60" i="6"/>
  <c r="Q61" i="6"/>
  <c r="Q62" i="6"/>
  <c r="Q63" i="6"/>
  <c r="Q19" i="6"/>
  <c r="Q20" i="6"/>
  <c r="Q21" i="6"/>
  <c r="Q22" i="6"/>
  <c r="Q23" i="6"/>
  <c r="Q106" i="6"/>
  <c r="Q107" i="6"/>
  <c r="Q108" i="6"/>
  <c r="Q109" i="6"/>
  <c r="Q110" i="6"/>
  <c r="Q111" i="6"/>
  <c r="Q127" i="6"/>
  <c r="Q128" i="6"/>
  <c r="Q129" i="6"/>
  <c r="Q130" i="6"/>
  <c r="Q131" i="6"/>
  <c r="Q132" i="6"/>
  <c r="Q66" i="6"/>
  <c r="Q67" i="6"/>
  <c r="Q68" i="6"/>
  <c r="Q69" i="6"/>
  <c r="Q70" i="6"/>
  <c r="Q71" i="6"/>
  <c r="Q72" i="6"/>
  <c r="Q125" i="6"/>
  <c r="Q126" i="6"/>
  <c r="Q123" i="6"/>
  <c r="Q124" i="6"/>
  <c r="Q121" i="6"/>
  <c r="Q122" i="6"/>
  <c r="Q99" i="6"/>
  <c r="Q93" i="6"/>
  <c r="Q94" i="6"/>
  <c r="Q95" i="6"/>
  <c r="Q96" i="6"/>
  <c r="Q97" i="6"/>
  <c r="Q98" i="6"/>
  <c r="Q139" i="6"/>
  <c r="Q140" i="6"/>
  <c r="Q141" i="6"/>
  <c r="Q142" i="6"/>
  <c r="Q143" i="6"/>
  <c r="Q144" i="6"/>
  <c r="Q29" i="6"/>
  <c r="Q30" i="6"/>
  <c r="Q31" i="6"/>
  <c r="Q32" i="6"/>
  <c r="Q33" i="6"/>
  <c r="Q53" i="6"/>
  <c r="Q54" i="6"/>
  <c r="Q52" i="6"/>
  <c r="Q50" i="6"/>
  <c r="Q51" i="6"/>
  <c r="Q161" i="6"/>
  <c r="Q162" i="6"/>
  <c r="Q154" i="6"/>
  <c r="Q160" i="6"/>
  <c r="Q155" i="6"/>
  <c r="Q156" i="6"/>
  <c r="Q159" i="6"/>
  <c r="Q157" i="6"/>
  <c r="Q158" i="6"/>
  <c r="Q45" i="6"/>
  <c r="Q46" i="6"/>
  <c r="Q47" i="6"/>
  <c r="Q48" i="6"/>
  <c r="Q49" i="6"/>
  <c r="Q113" i="6"/>
  <c r="Q112" i="6"/>
  <c r="Q114" i="6"/>
  <c r="Q115" i="6"/>
  <c r="Q116" i="6"/>
  <c r="Q117" i="6"/>
  <c r="Q118" i="6"/>
  <c r="Q119" i="6"/>
  <c r="Q120" i="6"/>
  <c r="Q101" i="6"/>
  <c r="Q102" i="6"/>
  <c r="Q103" i="6"/>
  <c r="Q100" i="6"/>
  <c r="Q104" i="6"/>
  <c r="Q105" i="6"/>
  <c r="Q41" i="6"/>
  <c r="Q42" i="6"/>
  <c r="Q43" i="6"/>
  <c r="Q44" i="6"/>
  <c r="Q40" i="6"/>
  <c r="Q5" i="6"/>
  <c r="Q4" i="6"/>
  <c r="F3" i="1" s="1"/>
  <c r="Q6" i="6"/>
  <c r="Q7" i="6"/>
  <c r="Q8" i="6"/>
  <c r="AP55" i="1"/>
  <c r="AP51" i="1"/>
  <c r="AP56" i="1"/>
  <c r="AM29" i="1"/>
  <c r="AO29" i="1"/>
  <c r="AN29" i="1"/>
  <c r="AN3" i="1"/>
  <c r="AH29" i="1"/>
  <c r="AJ29" i="1"/>
  <c r="AK29" i="1"/>
  <c r="H3" i="1"/>
  <c r="S3" i="1"/>
  <c r="K3" i="1"/>
  <c r="R29" i="1"/>
  <c r="AA29" i="1"/>
  <c r="T29" i="1"/>
  <c r="AB29" i="1"/>
  <c r="G57" i="1"/>
  <c r="I57" i="1"/>
  <c r="N3" i="1" l="1"/>
  <c r="T3" i="1"/>
  <c r="AJ3" i="1"/>
  <c r="AJ39" i="1" s="1"/>
  <c r="AM3" i="1"/>
  <c r="U3" i="1"/>
  <c r="P3" i="1"/>
  <c r="AB3" i="1"/>
  <c r="O3" i="1"/>
  <c r="L3" i="1"/>
  <c r="Q3" i="1"/>
  <c r="Q39" i="1" s="1"/>
  <c r="R3" i="1"/>
  <c r="R40" i="1" s="1"/>
  <c r="AL3" i="1"/>
  <c r="AL40" i="1" s="1"/>
  <c r="AP3" i="1"/>
  <c r="I3" i="1"/>
  <c r="AO3" i="1"/>
  <c r="AO39" i="1" s="1"/>
  <c r="Z3" i="1"/>
  <c r="AG3" i="1"/>
  <c r="AG39" i="1" s="1"/>
  <c r="AC3" i="1"/>
  <c r="AC40" i="1" s="1"/>
  <c r="G3" i="1"/>
  <c r="V3" i="1"/>
  <c r="V40" i="1" s="1"/>
  <c r="W3" i="1"/>
  <c r="W39" i="1" s="1"/>
  <c r="AH3" i="1"/>
  <c r="AH39" i="1" s="1"/>
  <c r="AE3" i="1"/>
  <c r="AE40" i="1" s="1"/>
  <c r="AD3" i="1"/>
  <c r="AD40" i="1" s="1"/>
  <c r="J3" i="1"/>
  <c r="AI3" i="1"/>
  <c r="AI40" i="1" s="1"/>
  <c r="X3" i="1"/>
  <c r="X39" i="1" s="1"/>
  <c r="AK3" i="1"/>
  <c r="AK39" i="1" s="1"/>
  <c r="AF3" i="1"/>
  <c r="AF40" i="1" s="1"/>
  <c r="M3" i="1"/>
  <c r="AA3" i="1"/>
  <c r="AA39" i="1" s="1"/>
  <c r="AM40" i="1"/>
  <c r="AM39" i="1"/>
  <c r="U40" i="1"/>
  <c r="U39" i="1"/>
  <c r="T40" i="1"/>
  <c r="T39" i="1"/>
  <c r="S40" i="1"/>
  <c r="S39" i="1"/>
  <c r="AN40" i="1"/>
  <c r="AN39" i="1"/>
  <c r="AO40" i="1"/>
  <c r="Z40" i="1"/>
  <c r="Z39" i="1"/>
  <c r="AB40" i="1"/>
  <c r="AB39" i="1"/>
  <c r="AG40" i="1"/>
  <c r="AJ40" i="1"/>
  <c r="Y40" i="1"/>
  <c r="Y39" i="1"/>
  <c r="H57" i="1"/>
  <c r="X29" i="1"/>
  <c r="Z29" i="1"/>
  <c r="AP35" i="1"/>
  <c r="AP28" i="1"/>
  <c r="Y28" i="1"/>
  <c r="N57" i="1"/>
  <c r="Q29" i="1"/>
  <c r="AI29" i="1"/>
  <c r="AN28" i="1"/>
  <c r="AN30" i="1" s="1"/>
  <c r="Y29" i="1"/>
  <c r="AO28" i="1"/>
  <c r="AO30" i="1" s="1"/>
  <c r="AF28" i="1"/>
  <c r="AG28" i="1"/>
  <c r="AM28" i="1"/>
  <c r="AM30" i="1" s="1"/>
  <c r="X28" i="1"/>
  <c r="M57" i="1"/>
  <c r="AE28" i="1"/>
  <c r="AG29" i="1"/>
  <c r="AL28" i="1"/>
  <c r="Q28" i="1"/>
  <c r="V28" i="1"/>
  <c r="W29" i="1"/>
  <c r="AD28" i="1"/>
  <c r="AK28" i="1"/>
  <c r="AK30" i="1" s="1"/>
  <c r="R28" i="1"/>
  <c r="R30" i="1" s="1"/>
  <c r="O57" i="1"/>
  <c r="W28" i="1"/>
  <c r="AC28" i="1"/>
  <c r="AC29" i="1"/>
  <c r="V29" i="1"/>
  <c r="AF29" i="1"/>
  <c r="AJ28" i="1"/>
  <c r="AJ30" i="1" s="1"/>
  <c r="AB28" i="1"/>
  <c r="AB30" i="1" s="1"/>
  <c r="U28" i="1"/>
  <c r="F57" i="1"/>
  <c r="AE29" i="1"/>
  <c r="AI28" i="1"/>
  <c r="T28" i="1"/>
  <c r="T30" i="1" s="1"/>
  <c r="L57" i="1"/>
  <c r="AD29" i="1"/>
  <c r="AH28" i="1"/>
  <c r="AH30" i="1" s="1"/>
  <c r="AP49" i="1"/>
  <c r="AP29" i="1"/>
  <c r="K57" i="1"/>
  <c r="AA28" i="1"/>
  <c r="AA30" i="1" s="1"/>
  <c r="J57" i="1"/>
  <c r="S29" i="1"/>
  <c r="S28" i="1"/>
  <c r="Z28" i="1"/>
  <c r="Z30" i="1" s="1"/>
  <c r="P57" i="1"/>
  <c r="U29" i="1"/>
  <c r="AL29" i="1"/>
  <c r="AP42" i="1"/>
  <c r="AP43" i="1"/>
  <c r="AP44" i="1"/>
  <c r="W40" i="1" l="1"/>
  <c r="R39" i="1"/>
  <c r="X40" i="1"/>
  <c r="Q30" i="1"/>
  <c r="AL39" i="1"/>
  <c r="V4" i="1" a="1"/>
  <c r="V4" i="1" s="1"/>
  <c r="V37" i="1" s="1"/>
  <c r="AF39" i="1"/>
  <c r="V39" i="1"/>
  <c r="AC39" i="1"/>
  <c r="AE39" i="1"/>
  <c r="AA40" i="1"/>
  <c r="AK40" i="1"/>
  <c r="AI39" i="1"/>
  <c r="AH40" i="1"/>
  <c r="T4" i="1" a="1"/>
  <c r="T4" i="1" s="1"/>
  <c r="R4" i="1" a="1"/>
  <c r="R4" i="1" s="1"/>
  <c r="AD30" i="1"/>
  <c r="S4" i="1" a="1"/>
  <c r="S4" i="1" s="1"/>
  <c r="AD39" i="1"/>
  <c r="U4" i="1" a="1"/>
  <c r="U4" i="1" s="1"/>
  <c r="U30" i="1"/>
  <c r="S30" i="1"/>
  <c r="X30" i="1"/>
  <c r="W30" i="1"/>
  <c r="AI30" i="1"/>
  <c r="AE30" i="1"/>
  <c r="AC30" i="1"/>
  <c r="V30" i="1"/>
  <c r="AG30" i="1"/>
  <c r="Y30" i="1"/>
  <c r="AL30" i="1"/>
  <c r="AF30" i="1"/>
  <c r="AP30" i="1"/>
  <c r="AP40" i="1"/>
  <c r="AP39" i="1"/>
  <c r="AL4" i="1" a="1"/>
  <c r="AL4" i="1" s="1"/>
  <c r="Z4" i="1" a="1"/>
  <c r="Z4" i="1" s="1"/>
  <c r="AH4" i="1" a="1"/>
  <c r="AH4" i="1" s="1"/>
  <c r="AD4" i="1" a="1"/>
  <c r="AD4" i="1" s="1"/>
  <c r="AC4" i="1" a="1"/>
  <c r="AC4" i="1" s="1"/>
  <c r="AG4" i="1" a="1"/>
  <c r="AG4" i="1" s="1"/>
  <c r="AN4" i="1" a="1"/>
  <c r="AN4" i="1" s="1"/>
  <c r="AI4" i="1" a="1"/>
  <c r="AI4" i="1" s="1"/>
  <c r="AF4" i="1" a="1"/>
  <c r="AF4" i="1" s="1"/>
  <c r="AA4" i="1" a="1"/>
  <c r="AA4" i="1" s="1"/>
  <c r="AP4" i="1" a="1"/>
  <c r="AP4" i="1" s="1"/>
  <c r="AK4" i="1" a="1"/>
  <c r="AK4" i="1" s="1"/>
  <c r="AO4" i="1" a="1"/>
  <c r="AO4" i="1" s="1"/>
  <c r="W4" i="1" a="1"/>
  <c r="W4" i="1" s="1"/>
  <c r="AJ4" i="1" a="1"/>
  <c r="AJ4" i="1" s="1"/>
  <c r="AM4" i="1" a="1"/>
  <c r="AM4" i="1" s="1"/>
  <c r="AB4" i="1" a="1"/>
  <c r="AB4" i="1" s="1"/>
  <c r="AE4" i="1" a="1"/>
  <c r="AE4" i="1" s="1"/>
  <c r="Q4" i="1" a="1"/>
  <c r="Q4" i="1" s="1"/>
  <c r="Q33" i="1" s="1"/>
  <c r="Q57" i="1" s="1"/>
  <c r="X4" i="1" a="1"/>
  <c r="X4" i="1" s="1"/>
  <c r="Y4" i="1" a="1"/>
  <c r="Y4" i="1" s="1"/>
  <c r="V38" i="1" l="1"/>
  <c r="U38" i="1"/>
  <c r="U37" i="1"/>
  <c r="S37" i="1"/>
  <c r="S38" i="1"/>
  <c r="R38" i="1"/>
  <c r="R37" i="1"/>
  <c r="R57" i="1" s="1"/>
  <c r="T38" i="1"/>
  <c r="T37" i="1"/>
  <c r="T57" i="1" s="1"/>
  <c r="AG37" i="1"/>
  <c r="AG38" i="1"/>
  <c r="AC37" i="1"/>
  <c r="AC38" i="1"/>
  <c r="AJ37" i="1"/>
  <c r="AJ38" i="1"/>
  <c r="AN37" i="1"/>
  <c r="AN38" i="1"/>
  <c r="AM37" i="1"/>
  <c r="AM38" i="1"/>
  <c r="AE37" i="1"/>
  <c r="AE38" i="1"/>
  <c r="AB37" i="1"/>
  <c r="AB38" i="1"/>
  <c r="AD37" i="1"/>
  <c r="AD38" i="1"/>
  <c r="AH38" i="1"/>
  <c r="AH37" i="1"/>
  <c r="AH57" i="1" s="1"/>
  <c r="W37" i="1"/>
  <c r="W38" i="1"/>
  <c r="Z38" i="1"/>
  <c r="Z37" i="1"/>
  <c r="Z57" i="1" s="1"/>
  <c r="AO37" i="1"/>
  <c r="AO38" i="1"/>
  <c r="AL38" i="1"/>
  <c r="AL37" i="1"/>
  <c r="AK38" i="1"/>
  <c r="AK37" i="1"/>
  <c r="AA37" i="1"/>
  <c r="AA38" i="1"/>
  <c r="AA57" i="1" s="1"/>
  <c r="Y38" i="1"/>
  <c r="Y37" i="1"/>
  <c r="AF38" i="1"/>
  <c r="AF37" i="1"/>
  <c r="AF57" i="1" s="1"/>
  <c r="X37" i="1"/>
  <c r="X38" i="1"/>
  <c r="AI37" i="1"/>
  <c r="AI38" i="1"/>
  <c r="V57" i="1"/>
  <c r="AP38" i="1"/>
  <c r="AP37" i="1"/>
  <c r="AK57" i="1" l="1"/>
  <c r="S57" i="1"/>
  <c r="U57" i="1"/>
  <c r="AG57" i="1"/>
  <c r="AI57" i="1"/>
  <c r="AL57" i="1"/>
  <c r="AB57" i="1"/>
  <c r="Y57" i="1"/>
  <c r="AM57" i="1"/>
  <c r="X57" i="1"/>
  <c r="AO57" i="1"/>
  <c r="W57" i="1"/>
  <c r="AN57" i="1"/>
  <c r="AJ57" i="1"/>
  <c r="AD57" i="1"/>
  <c r="AC57" i="1"/>
  <c r="AE57" i="1"/>
  <c r="AP57" i="1"/>
  <c r="AV9" i="1" l="1"/>
  <c r="AT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<sst xmlns="http://schemas.openxmlformats.org/spreadsheetml/2006/main" count="764" uniqueCount="62">
  <si>
    <t>Code</t>
  </si>
  <si>
    <t>$</t>
  </si>
  <si>
    <t>Units</t>
  </si>
  <si>
    <t>Date</t>
  </si>
  <si>
    <t>Effective</t>
  </si>
  <si>
    <t>Component</t>
  </si>
  <si>
    <t>02GNSV0029</t>
  </si>
  <si>
    <t>ADJ</t>
  </si>
  <si>
    <t>BSC</t>
  </si>
  <si>
    <t>DWH</t>
  </si>
  <si>
    <t>PSC</t>
  </si>
  <si>
    <t>TWH</t>
  </si>
  <si>
    <t>WLI</t>
  </si>
  <si>
    <t>KWH</t>
  </si>
  <si>
    <t>PCM</t>
  </si>
  <si>
    <t>PTC</t>
  </si>
  <si>
    <t>kW Net Usage Quantity</t>
  </si>
  <si>
    <t>On-Peak</t>
  </si>
  <si>
    <t>Off-Peak</t>
  </si>
  <si>
    <t>Schedule</t>
  </si>
  <si>
    <t>Anytime</t>
  </si>
  <si>
    <t>02LGSV0036</t>
  </si>
  <si>
    <t>KWD</t>
  </si>
  <si>
    <t>Days</t>
  </si>
  <si>
    <t>kW Net</t>
  </si>
  <si>
    <t>Billing</t>
  </si>
  <si>
    <t>Quantity</t>
  </si>
  <si>
    <t>$ Per</t>
  </si>
  <si>
    <t>Load Size</t>
  </si>
  <si>
    <t>Usage</t>
  </si>
  <si>
    <t>Bill</t>
  </si>
  <si>
    <t>Load Size kW</t>
  </si>
  <si>
    <t>All</t>
  </si>
  <si>
    <t>kW</t>
  </si>
  <si>
    <t>kWh First Block</t>
  </si>
  <si>
    <t>kWh Second Block</t>
  </si>
  <si>
    <t>Sch.197 kWh</t>
  </si>
  <si>
    <t>Sch.91 Bill</t>
  </si>
  <si>
    <t>Sch.97 kWh</t>
  </si>
  <si>
    <t>Sch.99 kWh</t>
  </si>
  <si>
    <t>kWh Off-Peak</t>
  </si>
  <si>
    <t>Metering Fee</t>
  </si>
  <si>
    <t>First 40,000 kWh</t>
  </si>
  <si>
    <t>101-300 kW</t>
  </si>
  <si>
    <t>Over 300 kW</t>
  </si>
  <si>
    <t>$ Per Unit</t>
  </si>
  <si>
    <t>Price</t>
  </si>
  <si>
    <t>Sch.98 kWh</t>
  </si>
  <si>
    <t>All less Sch.91,98,99</t>
  </si>
  <si>
    <t>Sch.91,98,99</t>
  </si>
  <si>
    <t>29</t>
  </si>
  <si>
    <t>36</t>
  </si>
  <si>
    <t>9206</t>
  </si>
  <si>
    <t>Tract</t>
  </si>
  <si>
    <t>Census</t>
  </si>
  <si>
    <t>YearMonth</t>
  </si>
  <si>
    <t>Total</t>
  </si>
  <si>
    <t>Savings</t>
  </si>
  <si>
    <t>First 12 Months</t>
  </si>
  <si>
    <t>Percent</t>
  </si>
  <si>
    <t>ZIP</t>
  </si>
  <si>
    <t>99362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</si>
</sst>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_(* #,##0.00000_);_(* \(#,##0.00000\);_(* &quot;-&quot;??_);_(@_)"/>
    <numFmt numFmtId="166" formatCode="_(* #,##0_);_(* \(#,##0\);_(* &quot;-&quot;??_);_(@_)"/>
    <numFmt numFmtId="167" formatCode="0.00000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FF"/>
      <name val="Times New Roman"/>
      <family val="2"/>
    </font>
    <font>
      <sz val="12"/>
      <name val="Times New Roman"/>
      <family val="2"/>
    </font>
    <font>
      <sz val="8"/>
      <name val="Times New Roman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166" fontId="3" fillId="0" borderId="0" xfId="1" applyNumberFormat="1" applyFont="1" applyBorder="1"/>
    <xf numFmtId="166" fontId="3" fillId="0" borderId="0" xfId="1" applyNumberFormat="1" applyFont="1" applyBorder="1" applyAlignment="1">
      <alignment horizontal="center"/>
    </xf>
    <xf numFmtId="43" fontId="3" fillId="0" borderId="0" xfId="1" applyFont="1" applyBorder="1"/>
    <xf numFmtId="14" fontId="3" fillId="0" borderId="0" xfId="1" applyNumberFormat="1" applyFont="1" applyBorder="1"/>
    <xf numFmtId="165" fontId="3" fillId="0" borderId="0" xfId="1" applyNumberFormat="1" applyFont="1" applyBorder="1"/>
    <xf numFmtId="0" fontId="0" fillId="0" borderId="8" xfId="0" applyBorder="1" applyAlignment="1">
      <alignment horizontal="center"/>
    </xf>
    <xf numFmtId="166" fontId="0" fillId="0" borderId="1" xfId="1" applyNumberFormat="1" applyFont="1" applyBorder="1"/>
    <xf numFmtId="43" fontId="0" fillId="0" borderId="8" xfId="1" applyFont="1" applyBorder="1"/>
    <xf numFmtId="43" fontId="0" fillId="0" borderId="0" xfId="1" applyFont="1" applyBorder="1"/>
    <xf numFmtId="43" fontId="0" fillId="0" borderId="1" xfId="1" applyFont="1" applyBorder="1"/>
    <xf numFmtId="166" fontId="3" fillId="0" borderId="0" xfId="1" applyNumberFormat="1" applyFont="1" applyBorder="1" applyAlignment="1">
      <alignment horizontal="left"/>
    </xf>
    <xf numFmtId="166" fontId="4" fillId="0" borderId="0" xfId="1" applyNumberFormat="1" applyFont="1" applyBorder="1"/>
    <xf numFmtId="166" fontId="0" fillId="0" borderId="5" xfId="1" applyNumberFormat="1" applyFont="1" applyFill="1" applyBorder="1" applyAlignment="1">
      <alignment horizontal="centerContinuous"/>
    </xf>
    <xf numFmtId="2" fontId="6" fillId="0" borderId="7" xfId="1" applyNumberFormat="1" applyFont="1" applyFill="1" applyBorder="1" applyAlignment="1">
      <alignment horizontal="center"/>
    </xf>
    <xf numFmtId="167" fontId="6" fillId="0" borderId="7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Continuous"/>
    </xf>
    <xf numFmtId="43" fontId="4" fillId="0" borderId="0" xfId="1" applyFont="1" applyFill="1" applyBorder="1" applyAlignment="1">
      <alignment horizontal="centerContinuous"/>
    </xf>
    <xf numFmtId="165" fontId="3" fillId="0" borderId="0" xfId="1" applyNumberFormat="1" applyFont="1" applyBorder="1" applyAlignment="1">
      <alignment horizontal="centerContinuous"/>
    </xf>
    <xf numFmtId="166" fontId="4" fillId="0" borderId="0" xfId="1" applyNumberFormat="1" applyFont="1" applyBorder="1" applyAlignment="1">
      <alignment horizontal="centerContinuous"/>
    </xf>
    <xf numFmtId="166" fontId="3" fillId="0" borderId="0" xfId="1" applyNumberFormat="1" applyFont="1" applyBorder="1" applyAlignment="1">
      <alignment horizontal="centerContinuous"/>
    </xf>
    <xf numFmtId="166" fontId="6" fillId="0" borderId="3" xfId="1" applyNumberFormat="1" applyFont="1" applyFill="1" applyBorder="1" applyAlignment="1">
      <alignment horizontal="centerContinuous" wrapText="1"/>
    </xf>
    <xf numFmtId="166" fontId="6" fillId="0" borderId="4" xfId="1" applyNumberFormat="1" applyFont="1" applyFill="1" applyBorder="1" applyAlignment="1">
      <alignment horizontal="centerContinuous" wrapText="1"/>
    </xf>
    <xf numFmtId="166" fontId="4" fillId="0" borderId="8" xfId="1" applyNumberFormat="1" applyFont="1" applyBorder="1"/>
    <xf numFmtId="166" fontId="4" fillId="0" borderId="1" xfId="1" applyNumberFormat="1" applyFont="1" applyBorder="1"/>
    <xf numFmtId="166" fontId="4" fillId="0" borderId="1" xfId="1" applyNumberFormat="1" applyFont="1" applyBorder="1" applyAlignment="1">
      <alignment horizontal="left"/>
    </xf>
    <xf numFmtId="166" fontId="3" fillId="0" borderId="8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43" fontId="3" fillId="0" borderId="8" xfId="1" applyFont="1" applyBorder="1"/>
    <xf numFmtId="43" fontId="3" fillId="0" borderId="1" xfId="1" applyFont="1" applyBorder="1"/>
    <xf numFmtId="43" fontId="4" fillId="0" borderId="1" xfId="1" applyFont="1" applyBorder="1" applyAlignment="1">
      <alignment horizontal="left"/>
    </xf>
    <xf numFmtId="14" fontId="3" fillId="0" borderId="1" xfId="1" applyNumberFormat="1" applyFont="1" applyBorder="1"/>
    <xf numFmtId="165" fontId="3" fillId="0" borderId="1" xfId="1" applyNumberFormat="1" applyFont="1" applyBorder="1"/>
    <xf numFmtId="167" fontId="6" fillId="0" borderId="7" xfId="1" applyNumberFormat="1" applyFont="1" applyBorder="1" applyAlignment="1">
      <alignment horizontal="center"/>
    </xf>
    <xf numFmtId="166" fontId="3" fillId="0" borderId="8" xfId="1" applyNumberFormat="1" applyFont="1" applyBorder="1"/>
    <xf numFmtId="166" fontId="3" fillId="0" borderId="1" xfId="1" applyNumberFormat="1" applyFont="1" applyBorder="1"/>
    <xf numFmtId="166" fontId="4" fillId="0" borderId="1" xfId="1" applyNumberFormat="1" applyFont="1" applyFill="1" applyBorder="1" applyAlignment="1">
      <alignment horizontal="left"/>
    </xf>
    <xf numFmtId="166" fontId="4" fillId="0" borderId="8" xfId="1" applyNumberFormat="1" applyFont="1" applyFill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66" fontId="6" fillId="0" borderId="1" xfId="1" applyNumberFormat="1" applyFont="1" applyBorder="1" applyAlignment="1"/>
    <xf numFmtId="43" fontId="4" fillId="0" borderId="8" xfId="1" applyFont="1" applyBorder="1"/>
    <xf numFmtId="43" fontId="4" fillId="0" borderId="1" xfId="1" applyFont="1" applyBorder="1"/>
    <xf numFmtId="43" fontId="0" fillId="0" borderId="1" xfId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43" fontId="0" fillId="0" borderId="8" xfId="1" applyFont="1" applyFill="1" applyBorder="1" applyAlignment="1">
      <alignment horizontal="left"/>
    </xf>
    <xf numFmtId="166" fontId="2" fillId="0" borderId="8" xfId="1" applyNumberFormat="1" applyFont="1" applyFill="1" applyBorder="1" applyAlignment="1">
      <alignment horizontal="left"/>
    </xf>
    <xf numFmtId="43" fontId="0" fillId="0" borderId="9" xfId="1" applyFont="1" applyFill="1" applyBorder="1" applyAlignment="1">
      <alignment horizontal="left"/>
    </xf>
    <xf numFmtId="14" fontId="0" fillId="0" borderId="9" xfId="1" applyNumberFormat="1" applyFont="1" applyFill="1" applyBorder="1" applyAlignment="1">
      <alignment horizontal="left"/>
    </xf>
    <xf numFmtId="166" fontId="2" fillId="0" borderId="9" xfId="1" applyNumberFormat="1" applyFont="1" applyFill="1" applyBorder="1" applyAlignment="1">
      <alignment horizontal="left"/>
    </xf>
    <xf numFmtId="43" fontId="0" fillId="0" borderId="4" xfId="1" applyFont="1" applyFill="1" applyBorder="1" applyAlignment="1">
      <alignment horizontal="left"/>
    </xf>
    <xf numFmtId="43" fontId="0" fillId="0" borderId="2" xfId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center"/>
    </xf>
    <xf numFmtId="43" fontId="0" fillId="0" borderId="5" xfId="1" applyFont="1" applyFill="1" applyBorder="1" applyAlignment="1">
      <alignment horizontal="left"/>
    </xf>
    <xf numFmtId="43" fontId="0" fillId="0" borderId="14" xfId="1" applyFont="1" applyFill="1" applyBorder="1" applyAlignment="1">
      <alignment horizontal="left"/>
    </xf>
    <xf numFmtId="43" fontId="0" fillId="0" borderId="11" xfId="1" applyFont="1" applyFill="1" applyBorder="1" applyAlignment="1">
      <alignment horizontal="left"/>
    </xf>
    <xf numFmtId="43" fontId="0" fillId="0" borderId="10" xfId="1" applyFont="1" applyFill="1" applyBorder="1" applyAlignment="1">
      <alignment horizontal="left"/>
    </xf>
    <xf numFmtId="166" fontId="2" fillId="0" borderId="7" xfId="1" applyNumberFormat="1" applyFont="1" applyFill="1" applyBorder="1" applyAlignment="1">
      <alignment horizontal="left"/>
    </xf>
    <xf numFmtId="43" fontId="0" fillId="0" borderId="1" xfId="1" quotePrefix="1" applyFont="1" applyFill="1" applyBorder="1" applyAlignment="1">
      <alignment horizontal="left"/>
    </xf>
    <xf numFmtId="43" fontId="0" fillId="0" borderId="8" xfId="1" quotePrefix="1" applyFont="1" applyFill="1" applyBorder="1" applyAlignment="1">
      <alignment horizontal="left"/>
    </xf>
    <xf numFmtId="43" fontId="0" fillId="0" borderId="9" xfId="1" quotePrefix="1" applyFont="1" applyFill="1" applyBorder="1" applyAlignment="1">
      <alignment horizontal="left"/>
    </xf>
    <xf numFmtId="43" fontId="0" fillId="0" borderId="7" xfId="1" quotePrefix="1" applyFont="1" applyFill="1" applyBorder="1" applyAlignment="1">
      <alignment horizontal="left"/>
    </xf>
    <xf numFmtId="0" fontId="0" fillId="0" borderId="8" xfId="0" applyBorder="1" applyAlignment="1">
      <alignment horizontal="centerContinuous"/>
    </xf>
    <xf numFmtId="164" fontId="2" fillId="0" borderId="9" xfId="1" applyNumberFormat="1" applyFont="1" applyFill="1" applyBorder="1" applyAlignment="1">
      <alignment horizontal="centerContinuous"/>
    </xf>
    <xf numFmtId="166" fontId="0" fillId="0" borderId="9" xfId="1" applyNumberFormat="1" applyFont="1" applyFill="1" applyBorder="1" applyAlignment="1">
      <alignment horizontal="center"/>
    </xf>
    <xf numFmtId="166" fontId="0" fillId="0" borderId="14" xfId="1" applyNumberFormat="1" applyFont="1" applyFill="1" applyBorder="1" applyAlignment="1">
      <alignment horizontal="center"/>
    </xf>
    <xf numFmtId="14" fontId="0" fillId="0" borderId="8" xfId="1" applyNumberFormat="1" applyFont="1" applyFill="1" applyBorder="1" applyAlignment="1">
      <alignment horizontal="left"/>
    </xf>
    <xf numFmtId="166" fontId="2" fillId="0" borderId="2" xfId="1" applyNumberFormat="1" applyFont="1" applyFill="1" applyBorder="1" applyAlignment="1">
      <alignment horizontal="left"/>
    </xf>
    <xf numFmtId="166" fontId="2" fillId="0" borderId="6" xfId="1" applyNumberFormat="1" applyFont="1" applyFill="1" applyBorder="1" applyAlignment="1">
      <alignment horizontal="left"/>
    </xf>
    <xf numFmtId="166" fontId="2" fillId="0" borderId="14" xfId="1" applyNumberFormat="1" applyFont="1" applyFill="1" applyBorder="1" applyAlignment="1">
      <alignment horizontal="left"/>
    </xf>
    <xf numFmtId="43" fontId="0" fillId="0" borderId="7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right"/>
    </xf>
    <xf numFmtId="43" fontId="0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43" fontId="0" fillId="0" borderId="0" xfId="1" applyFont="1" applyFill="1" applyAlignment="1">
      <alignment horizontal="right"/>
    </xf>
    <xf numFmtId="43" fontId="0" fillId="0" borderId="9" xfId="1" applyFont="1" applyBorder="1" applyAlignment="1"/>
    <xf numFmtId="166" fontId="0" fillId="0" borderId="7" xfId="0" applyNumberFormat="1" applyBorder="1"/>
    <xf numFmtId="166" fontId="0" fillId="0" borderId="7" xfId="1" applyNumberFormat="1" applyFont="1" applyFill="1" applyBorder="1" applyAlignment="1">
      <alignment horizontal="left"/>
    </xf>
    <xf numFmtId="166" fontId="0" fillId="0" borderId="7" xfId="1" applyNumberFormat="1" applyFont="1" applyFill="1" applyBorder="1" applyAlignment="1">
      <alignment horizontal="center"/>
    </xf>
    <xf numFmtId="166" fontId="0" fillId="0" borderId="10" xfId="1" applyNumberFormat="1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165" fontId="4" fillId="0" borderId="7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Alignment="1">
      <alignment horizontal="left"/>
    </xf>
    <xf numFmtId="43" fontId="0" fillId="0" borderId="3" xfId="1" applyFont="1" applyBorder="1" applyAlignment="1">
      <alignment horizontal="centerContinuous"/>
    </xf>
    <xf numFmtId="0" fontId="0" fillId="0" borderId="1" xfId="0" applyBorder="1" applyAlignment="1">
      <alignment horizontal="center"/>
    </xf>
    <xf numFmtId="43" fontId="0" fillId="0" borderId="1" xfId="1" applyFont="1" applyBorder="1" applyAlignme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14" xfId="1" quotePrefix="1" applyFont="1" applyFill="1" applyBorder="1" applyAlignment="1">
      <alignment horizontal="left"/>
    </xf>
    <xf numFmtId="0" fontId="0" fillId="0" borderId="5" xfId="0" applyBorder="1" applyAlignment="1">
      <alignment horizontal="centerContinuous"/>
    </xf>
    <xf numFmtId="0" fontId="0" fillId="0" borderId="13" xfId="0" applyBorder="1" applyAlignment="1">
      <alignment horizontal="center"/>
    </xf>
    <xf numFmtId="43" fontId="0" fillId="0" borderId="3" xfId="1" applyFont="1" applyFill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Continuous"/>
    </xf>
    <xf numFmtId="43" fontId="0" fillId="0" borderId="6" xfId="1" quotePrefix="1" applyFont="1" applyBorder="1" applyAlignment="1">
      <alignment horizontal="left"/>
    </xf>
    <xf numFmtId="43" fontId="0" fillId="0" borderId="7" xfId="1" applyFont="1" applyBorder="1" applyAlignment="1">
      <alignment horizontal="left"/>
    </xf>
    <xf numFmtId="166" fontId="0" fillId="0" borderId="7" xfId="1" applyNumberFormat="1" applyFont="1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43" fontId="0" fillId="0" borderId="8" xfId="1" applyFont="1" applyBorder="1" applyAlignment="1">
      <alignment horizontal="left"/>
    </xf>
    <xf numFmtId="43" fontId="0" fillId="0" borderId="1" xfId="1" applyFont="1" applyBorder="1" applyAlignment="1">
      <alignment horizontal="left"/>
    </xf>
    <xf numFmtId="43" fontId="0" fillId="0" borderId="9" xfId="1" applyFont="1" applyBorder="1" applyAlignment="1">
      <alignment horizontal="left"/>
    </xf>
    <xf numFmtId="43" fontId="0" fillId="0" borderId="7" xfId="1" quotePrefix="1" applyFont="1" applyBorder="1" applyAlignment="1">
      <alignment horizontal="left"/>
    </xf>
  </cellXfs>
  <cellStyles count="4">
    <cellStyle name="Comma" xfId="1" builtinId="3"/>
    <cellStyle name="Comma 2" xfId="3" xr:uid="{954766A2-E118-4CC6-B91D-45EFFEAA63BC}"/>
    <cellStyle name="Normal" xfId="0" builtinId="0"/>
    <cellStyle name="Normal 2" xfId="2" xr:uid="{7F2FBF89-D330-4039-9996-B4983D688B0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heetMetadata" Target="metadata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ecoupling%20Mechanism\Washington\RECOV16%20-%20thru%20Oct%20w%20Decoupl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16%20-%20%20old%20method\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9835-1CEC-4ED3-92B9-0CB4711AB03D}">
  <dimension ref="A1:AW58"/>
  <sheetViews>
    <sheetView showGridLines="0" tabSelected="1" zoomScale="70" zoomScaleNormal="70" workbookViewId="0">
      <pane xSplit="5" ySplit="2" topLeftCell="F3" activePane="bottomRight" state="frozen"/>
      <selection pane="topRight" activeCell="H1" sqref="H1"/>
      <selection pane="bottomLeft" activeCell="A4" sqref="A4"/>
      <selection pane="bottomRight" activeCell="F3" sqref="F3"/>
    </sheetView>
  </sheetViews>
  <sheetFormatPr defaultRowHeight="15.75" x14ac:dyDescent="0.25"/>
  <cols>
    <col min="1" max="1" width="9.625" style="76" bestFit="1" customWidth="1"/>
    <col min="2" max="2" width="14.25" style="77" bestFit="1" customWidth="1"/>
    <col min="3" max="3" width="20.25" style="77" customWidth="1"/>
    <col min="4" max="4" width="10.875" style="78" bestFit="1" customWidth="1"/>
    <col min="5" max="5" width="11.75" style="89" bestFit="1" customWidth="1"/>
    <col min="6" max="15" width="8.5" style="1" customWidth="1"/>
    <col min="16" max="32" width="8.5" customWidth="1"/>
    <col min="43" max="43" width="2.625" customWidth="1"/>
  </cols>
  <sheetData>
    <row r="1" spans="1:49" x14ac:dyDescent="0.25">
      <c r="A1" s="47"/>
      <c r="B1" s="47"/>
      <c r="C1" s="47"/>
      <c r="D1" s="47" t="s">
        <v>4</v>
      </c>
      <c r="E1" s="8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49" x14ac:dyDescent="0.25">
      <c r="A2" s="49" t="s">
        <v>19</v>
      </c>
      <c r="B2" s="49" t="s">
        <v>28</v>
      </c>
      <c r="C2" s="49" t="s">
        <v>5</v>
      </c>
      <c r="D2" s="49" t="s">
        <v>3</v>
      </c>
      <c r="E2" s="85" t="s">
        <v>27</v>
      </c>
      <c r="F2" s="65">
        <v>44287</v>
      </c>
      <c r="G2" s="65">
        <v>44317</v>
      </c>
      <c r="H2" s="65">
        <v>44348</v>
      </c>
      <c r="I2" s="65">
        <v>44378</v>
      </c>
      <c r="J2" s="65">
        <v>44409</v>
      </c>
      <c r="K2" s="65">
        <v>44440</v>
      </c>
      <c r="L2" s="65">
        <v>44470</v>
      </c>
      <c r="M2" s="65">
        <v>44501</v>
      </c>
      <c r="N2" s="65">
        <v>44531</v>
      </c>
      <c r="O2" s="65">
        <v>44562</v>
      </c>
      <c r="P2" s="65">
        <v>44593</v>
      </c>
      <c r="Q2" s="65">
        <v>44621</v>
      </c>
      <c r="R2" s="65">
        <v>44652</v>
      </c>
      <c r="S2" s="65">
        <v>44682</v>
      </c>
      <c r="T2" s="65">
        <v>44713</v>
      </c>
      <c r="U2" s="65">
        <v>44743</v>
      </c>
      <c r="V2" s="65">
        <v>44774</v>
      </c>
      <c r="W2" s="65">
        <v>44805</v>
      </c>
      <c r="X2" s="65">
        <v>44835</v>
      </c>
      <c r="Y2" s="65">
        <v>44866</v>
      </c>
      <c r="Z2" s="65">
        <v>44896</v>
      </c>
      <c r="AA2" s="65">
        <v>44927</v>
      </c>
      <c r="AB2" s="65">
        <v>44958</v>
      </c>
      <c r="AC2" s="65">
        <v>44986</v>
      </c>
      <c r="AD2" s="65">
        <v>45017</v>
      </c>
      <c r="AE2" s="65">
        <v>45047</v>
      </c>
      <c r="AF2" s="65">
        <v>45078</v>
      </c>
      <c r="AG2" s="65">
        <v>45108</v>
      </c>
      <c r="AH2" s="65">
        <v>45139</v>
      </c>
      <c r="AI2" s="65">
        <v>45170</v>
      </c>
      <c r="AJ2" s="65">
        <v>45200</v>
      </c>
      <c r="AK2" s="65">
        <v>45231</v>
      </c>
      <c r="AL2" s="65">
        <v>45261</v>
      </c>
      <c r="AM2" s="65">
        <v>45292</v>
      </c>
      <c r="AN2" s="65">
        <v>45323</v>
      </c>
      <c r="AO2" s="65">
        <v>45352</v>
      </c>
      <c r="AP2" s="65">
        <v>45383</v>
      </c>
    </row>
    <row r="3" spans="1:49" x14ac:dyDescent="0.25">
      <c r="A3" s="47" t="s">
        <v>32</v>
      </c>
      <c r="B3" s="47" t="s">
        <v>32</v>
      </c>
      <c r="C3" s="47" t="s">
        <v>33</v>
      </c>
      <c r="D3" s="47" t="s">
        <v>32</v>
      </c>
      <c r="E3" s="84" t="s">
        <v>32</v>
      </c>
      <c r="F3" s="54">
        <f>SUMIFS('Customer Detail'!$Q:$Q,'Customer Detail'!$B:$B,YEAR(F$2)*100+MONTH(F$2))</f>
        <v>132</v>
      </c>
      <c r="G3" s="54">
        <f>SUMIFS('Customer Detail'!$Q:$Q,'Customer Detail'!$B:$B,YEAR(G$2)*100+MONTH(G$2))</f>
        <v>161</v>
      </c>
      <c r="H3" s="54">
        <f>SUMIFS('Customer Detail'!$Q:$Q,'Customer Detail'!$B:$B,YEAR(H$2)*100+MONTH(H$2))</f>
        <v>239</v>
      </c>
      <c r="I3" s="54">
        <f>SUMIFS('Customer Detail'!$Q:$Q,'Customer Detail'!$B:$B,YEAR(I$2)*100+MONTH(I$2))</f>
        <v>309</v>
      </c>
      <c r="J3" s="54">
        <f>SUMIFS('Customer Detail'!$Q:$Q,'Customer Detail'!$B:$B,YEAR(J$2)*100+MONTH(J$2))</f>
        <v>125</v>
      </c>
      <c r="K3" s="54">
        <f>SUMIFS('Customer Detail'!$Q:$Q,'Customer Detail'!$B:$B,YEAR(K$2)*100+MONTH(K$2))</f>
        <v>124</v>
      </c>
      <c r="L3" s="54">
        <f>SUMIFS('Customer Detail'!$Q:$Q,'Customer Detail'!$B:$B,YEAR(L$2)*100+MONTH(L$2))</f>
        <v>195</v>
      </c>
      <c r="M3" s="54">
        <f>SUMIFS('Customer Detail'!$Q:$Q,'Customer Detail'!$B:$B,YEAR(M$2)*100+MONTH(M$2))</f>
        <v>235</v>
      </c>
      <c r="N3" s="54">
        <f>SUMIFS('Customer Detail'!$Q:$Q,'Customer Detail'!$B:$B,YEAR(N$2)*100+MONTH(N$2))</f>
        <v>204</v>
      </c>
      <c r="O3" s="54">
        <f>SUMIFS('Customer Detail'!$Q:$Q,'Customer Detail'!$B:$B,YEAR(O$2)*100+MONTH(O$2))</f>
        <v>242</v>
      </c>
      <c r="P3" s="54">
        <f>SUMIFS('Customer Detail'!$Q:$Q,'Customer Detail'!$B:$B,YEAR(P$2)*100+MONTH(P$2))</f>
        <v>283</v>
      </c>
      <c r="Q3" s="54">
        <f>SUMIFS('Customer Detail'!$Q:$Q,'Customer Detail'!$B:$B,YEAR(Q$2)*100+MONTH(Q$2))</f>
        <v>280</v>
      </c>
      <c r="R3" s="54">
        <f>SUMIFS('Customer Detail'!$Q:$Q,'Customer Detail'!$B:$B,YEAR(R$2)*100+MONTH(R$2))</f>
        <v>311.99999999999994</v>
      </c>
      <c r="S3" s="54">
        <f>SUMIFS('Customer Detail'!$Q:$Q,'Customer Detail'!$B:$B,YEAR(S$2)*100+MONTH(S$2))</f>
        <v>278</v>
      </c>
      <c r="T3" s="54">
        <f>SUMIFS('Customer Detail'!$Q:$Q,'Customer Detail'!$B:$B,YEAR(T$2)*100+MONTH(T$2))</f>
        <v>340</v>
      </c>
      <c r="U3" s="54">
        <f>SUMIFS('Customer Detail'!$Q:$Q,'Customer Detail'!$B:$B,YEAR(U$2)*100+MONTH(U$2))</f>
        <v>340</v>
      </c>
      <c r="V3" s="54">
        <f>SUMIFS('Customer Detail'!$Q:$Q,'Customer Detail'!$B:$B,YEAR(V$2)*100+MONTH(V$2))</f>
        <v>311</v>
      </c>
      <c r="W3" s="54">
        <f>SUMIFS('Customer Detail'!$Q:$Q,'Customer Detail'!$B:$B,YEAR(W$2)*100+MONTH(W$2))</f>
        <v>332</v>
      </c>
      <c r="X3" s="54">
        <f>SUMIFS('Customer Detail'!$Q:$Q,'Customer Detail'!$B:$B,YEAR(X$2)*100+MONTH(X$2))</f>
        <v>338</v>
      </c>
      <c r="Y3" s="54">
        <f>SUMIFS('Customer Detail'!$Q:$Q,'Customer Detail'!$B:$B,YEAR(Y$2)*100+MONTH(Y$2))</f>
        <v>356</v>
      </c>
      <c r="Z3" s="54">
        <f>SUMIFS('Customer Detail'!$Q:$Q,'Customer Detail'!$B:$B,YEAR(Z$2)*100+MONTH(Z$2))</f>
        <v>357</v>
      </c>
      <c r="AA3" s="54">
        <f>SUMIFS('Customer Detail'!$Q:$Q,'Customer Detail'!$B:$B,YEAR(AA$2)*100+MONTH(AA$2))</f>
        <v>349</v>
      </c>
      <c r="AB3" s="54">
        <f>SUMIFS('Customer Detail'!$Q:$Q,'Customer Detail'!$B:$B,YEAR(AB$2)*100+MONTH(AB$2))</f>
        <v>366</v>
      </c>
      <c r="AC3" s="54">
        <f>SUMIFS('Customer Detail'!$Q:$Q,'Customer Detail'!$B:$B,YEAR(AC$2)*100+MONTH(AC$2))</f>
        <v>356</v>
      </c>
      <c r="AD3" s="54">
        <f>SUMIFS('Customer Detail'!$Q:$Q,'Customer Detail'!$B:$B,YEAR(AD$2)*100+MONTH(AD$2))</f>
        <v>349</v>
      </c>
      <c r="AE3" s="54">
        <f>SUMIFS('Customer Detail'!$Q:$Q,'Customer Detail'!$B:$B,YEAR(AE$2)*100+MONTH(AE$2))</f>
        <v>344</v>
      </c>
      <c r="AF3" s="54">
        <f>SUMIFS('Customer Detail'!$Q:$Q,'Customer Detail'!$B:$B,YEAR(AF$2)*100+MONTH(AF$2))</f>
        <v>355</v>
      </c>
      <c r="AG3" s="54">
        <f>SUMIFS('Customer Detail'!$Q:$Q,'Customer Detail'!$B:$B,YEAR(AG$2)*100+MONTH(AG$2))</f>
        <v>341</v>
      </c>
      <c r="AH3" s="54">
        <f>SUMIFS('Customer Detail'!$Q:$Q,'Customer Detail'!$B:$B,YEAR(AH$2)*100+MONTH(AH$2))</f>
        <v>346</v>
      </c>
      <c r="AI3" s="54">
        <f>SUMIFS('Customer Detail'!$Q:$Q,'Customer Detail'!$B:$B,YEAR(AI$2)*100+MONTH(AI$2))</f>
        <v>352</v>
      </c>
      <c r="AJ3" s="54">
        <f>SUMIFS('Customer Detail'!$Q:$Q,'Customer Detail'!$B:$B,YEAR(AJ$2)*100+MONTH(AJ$2))</f>
        <v>345</v>
      </c>
      <c r="AK3" s="54">
        <f>SUMIFS('Customer Detail'!$Q:$Q,'Customer Detail'!$B:$B,YEAR(AK$2)*100+MONTH(AK$2))</f>
        <v>273</v>
      </c>
      <c r="AL3" s="54">
        <f>SUMIFS('Customer Detail'!$Q:$Q,'Customer Detail'!$B:$B,YEAR(AL$2)*100+MONTH(AL$2))</f>
        <v>266</v>
      </c>
      <c r="AM3" s="54">
        <f>SUMIFS('Customer Detail'!$Q:$Q,'Customer Detail'!$B:$B,YEAR(AM$2)*100+MONTH(AM$2))</f>
        <v>348</v>
      </c>
      <c r="AN3" s="54">
        <f>SUMIFS('Customer Detail'!$Q:$Q,'Customer Detail'!$B:$B,YEAR(AN$2)*100+MONTH(AN$2))</f>
        <v>348</v>
      </c>
      <c r="AO3" s="54">
        <f>SUMIFS('Customer Detail'!$Q:$Q,'Customer Detail'!$B:$B,YEAR(AO$2)*100+MONTH(AO$2))</f>
        <v>346</v>
      </c>
      <c r="AP3" s="54">
        <f>SUMIFS('Customer Detail'!$Q:$Q,'Customer Detail'!$B:$B,YEAR(AP$2)*100+MONTH(AP$2))</f>
        <v>337</v>
      </c>
    </row>
    <row r="4" spans="1:49" x14ac:dyDescent="0.25">
      <c r="A4" s="49" t="s">
        <v>32</v>
      </c>
      <c r="B4" s="49" t="s">
        <v>32</v>
      </c>
      <c r="C4" s="49" t="s">
        <v>31</v>
      </c>
      <c r="D4" s="49" t="s">
        <v>32</v>
      </c>
      <c r="E4" s="85" t="s">
        <v>32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  <c r="Q4" s="54" cm="1">
        <f t="array" ref="Q4">AVERAGE(LARGE(F3:Q3,{1,2}))*(Q5+Q6)</f>
        <v>265.37931034482762</v>
      </c>
      <c r="R4" s="66" cm="1">
        <f t="array" ref="R4">AVERAGE(LARGE(G3:R3,{1,2}))*(R5+R6)</f>
        <v>310.5</v>
      </c>
      <c r="S4" s="66" cm="1">
        <f t="array" ref="S4">AVERAGE(LARGE(H3:S3,{1,2}))*(S5+S6)</f>
        <v>310.5</v>
      </c>
      <c r="T4" s="66" cm="1">
        <f t="array" ref="T4">AVERAGE(LARGE(I3:T3,{1,2}))*(T5+T6)</f>
        <v>326</v>
      </c>
      <c r="U4" s="66" cm="1">
        <f t="array" ref="U4">AVERAGE(LARGE(J3:U3,{1,2}))*(U5+U6)</f>
        <v>340</v>
      </c>
      <c r="V4" s="66" cm="1">
        <f t="array" ref="V4">AVERAGE(LARGE(K3:V3,{1,2}))*(V5+V6)</f>
        <v>340</v>
      </c>
      <c r="W4" s="66" cm="1">
        <f t="array" ref="W4">AVERAGE(LARGE(L3:W3,{1,2}))*(W5+W6)</f>
        <v>340</v>
      </c>
      <c r="X4" s="66" cm="1">
        <f t="array" ref="X4">AVERAGE(LARGE(M3:X3,{1,2}))*(X5+X6)</f>
        <v>340</v>
      </c>
      <c r="Y4" s="66" cm="1">
        <f t="array" ref="Y4">AVERAGE(LARGE(N3:Y3,{1,2}))*(Y5+Y6)</f>
        <v>348</v>
      </c>
      <c r="Z4" s="66" cm="1">
        <f t="array" ref="Z4">AVERAGE(LARGE(O3:Z3,{1,2}))*(Z5+Z6)</f>
        <v>356.5</v>
      </c>
      <c r="AA4" s="66" cm="1">
        <f t="array" ref="AA4">AVERAGE(LARGE(P3:AA3,{1,2}))*(AA5+AA6)</f>
        <v>356.5</v>
      </c>
      <c r="AB4" s="66" cm="1">
        <f t="array" ref="AB4">AVERAGE(LARGE(Q3:AB3,{1,2}))*(AB5+AB6)</f>
        <v>361.5</v>
      </c>
      <c r="AC4" s="66" cm="1">
        <f t="array" ref="AC4">AVERAGE(LARGE(R3:AC3,{1,2}))*(AC5+AC6)</f>
        <v>361.5</v>
      </c>
      <c r="AD4" s="66" cm="1">
        <f t="array" ref="AD4">AVERAGE(LARGE(S3:AD3,{1,2}))*(AD5+AD6)</f>
        <v>361.5</v>
      </c>
      <c r="AE4" s="66" cm="1">
        <f t="array" ref="AE4">AVERAGE(LARGE(T3:AE3,{1,2}))*(AE5+AE6)</f>
        <v>361.5</v>
      </c>
      <c r="AF4" s="66" cm="1">
        <f t="array" ref="AF4">AVERAGE(LARGE(U3:AF3,{1,2}))*(AF5+AF6)</f>
        <v>361.5</v>
      </c>
      <c r="AG4" s="66" cm="1">
        <f t="array" ref="AG4">AVERAGE(LARGE(V3:AG3,{1,2}))*(AG5+AG6)</f>
        <v>361.5</v>
      </c>
      <c r="AH4" s="66" cm="1">
        <f t="array" ref="AH4">AVERAGE(LARGE(W3:AH3,{1,2}))*(AH5+AH6)</f>
        <v>361.5</v>
      </c>
      <c r="AI4" s="66" cm="1">
        <f t="array" ref="AI4">AVERAGE(LARGE(X3:AI3,{1,2}))*(AI5+AI6)</f>
        <v>361.5</v>
      </c>
      <c r="AJ4" s="66" cm="1">
        <f t="array" ref="AJ4">AVERAGE(LARGE(Y3:AJ3,{1,2}))*(AJ5+AJ6)</f>
        <v>361.5</v>
      </c>
      <c r="AK4" s="66" cm="1">
        <f t="array" ref="AK4">AVERAGE(LARGE(Z3:AK3,{1,2}))*(AK5+AK6)</f>
        <v>361.5</v>
      </c>
      <c r="AL4" s="66" cm="1">
        <f t="array" ref="AL4">AVERAGE(LARGE(AA3:AL3,{1,2}))*(AL5+AL6)</f>
        <v>361</v>
      </c>
      <c r="AM4" s="66" cm="1">
        <f t="array" ref="AM4">AVERAGE(LARGE(AB3:AM3,{1,2}))*(AM5+AM6)</f>
        <v>361</v>
      </c>
      <c r="AN4" s="66" cm="1">
        <f t="array" ref="AN4">AVERAGE(LARGE(AC3:AN3,{1,2}))*(AN5+AN6)</f>
        <v>355.5</v>
      </c>
      <c r="AO4" s="66" cm="1">
        <f t="array" ref="AO4">AVERAGE(LARGE(AD3:AO3,{1,2}))*(AO5+AO6)</f>
        <v>353.5</v>
      </c>
      <c r="AP4" s="66" cm="1">
        <f t="array" ref="AP4">AVERAGE(LARGE(AE3:AP3,{1,2}))*(AP5+AP6)</f>
        <v>353.5</v>
      </c>
      <c r="AR4" s="107"/>
      <c r="AS4" s="7"/>
      <c r="AT4" s="90" t="s">
        <v>57</v>
      </c>
      <c r="AU4" s="98"/>
      <c r="AV4" s="99"/>
      <c r="AW4" s="100"/>
    </row>
    <row r="5" spans="1:49" x14ac:dyDescent="0.25">
      <c r="A5" s="61" t="s">
        <v>50</v>
      </c>
      <c r="B5" s="47" t="s">
        <v>32</v>
      </c>
      <c r="C5" s="47" t="s">
        <v>30</v>
      </c>
      <c r="D5" s="68">
        <v>44197</v>
      </c>
      <c r="E5" s="84">
        <v>17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69"/>
      <c r="Q5" s="48" cm="1">
        <f t="array" ref="Q5">IF(OR($C5={"Bill","Sch.91 Bill","Metering Fee"}),SUMIFS('Customer Detail'!$N:$N,'Customer Detail'!$F:$F,$E5,'Customer Detail'!$A:$A,$A5,'Customer Detail'!$B:$B,YEAR(Q$2)*100+MONTH(Q$2)),SUMIFS('Customer Detail'!$O:$O,'Customer Detail'!$G:$G,$E5,'Customer Detail'!$A:$A,$A5,'Customer Detail'!$B:$B,YEAR(Q$2)*100+MONTH(Q$2)))</f>
        <v>0.89655172413793105</v>
      </c>
      <c r="R5" s="48" cm="1">
        <f t="array" ref="R5">IF(OR($C5={"Bill","Sch.91 Bill","Metering Fee"}),SUMIFS('Customer Detail'!$N:$N,'Customer Detail'!$F:$F,$E5,'Customer Detail'!$A:$A,$A5,'Customer Detail'!$B:$B,YEAR(R$2)*100+MONTH(R$2)),SUMIFS('Customer Detail'!$O:$O,'Customer Detail'!$G:$G,$E5,'Customer Detail'!$A:$A,$A5,'Customer Detail'!$B:$B,YEAR(R$2)*100+MONTH(R$2)))</f>
        <v>1</v>
      </c>
      <c r="S5" s="48" cm="1">
        <f t="array" ref="S5">IF(OR($C5={"Bill","Sch.91 Bill","Metering Fee"}),SUMIFS('Customer Detail'!$N:$N,'Customer Detail'!$F:$F,$E5,'Customer Detail'!$A:$A,$A5,'Customer Detail'!$B:$B,YEAR(S$2)*100+MONTH(S$2)),SUMIFS('Customer Detail'!$O:$O,'Customer Detail'!$G:$G,$E5,'Customer Detail'!$A:$A,$A5,'Customer Detail'!$B:$B,YEAR(S$2)*100+MONTH(S$2)))</f>
        <v>1</v>
      </c>
      <c r="T5" s="48" cm="1">
        <f t="array" ref="T5">IF(OR($C5={"Bill","Sch.91 Bill","Metering Fee"}),SUMIFS('Customer Detail'!$N:$N,'Customer Detail'!$F:$F,$E5,'Customer Detail'!$A:$A,$A5,'Customer Detail'!$B:$B,YEAR(T$2)*100+MONTH(T$2)),SUMIFS('Customer Detail'!$O:$O,'Customer Detail'!$G:$G,$E5,'Customer Detail'!$A:$A,$A5,'Customer Detail'!$B:$B,YEAR(T$2)*100+MONTH(T$2)))</f>
        <v>1</v>
      </c>
      <c r="U5" s="48" cm="1">
        <f t="array" ref="U5">IF(OR($C5={"Bill","Sch.91 Bill","Metering Fee"}),SUMIFS('Customer Detail'!$N:$N,'Customer Detail'!$F:$F,$E5,'Customer Detail'!$A:$A,$A5,'Customer Detail'!$B:$B,YEAR(U$2)*100+MONTH(U$2)),SUMIFS('Customer Detail'!$O:$O,'Customer Detail'!$G:$G,$E5,'Customer Detail'!$A:$A,$A5,'Customer Detail'!$B:$B,YEAR(U$2)*100+MONTH(U$2)))</f>
        <v>1</v>
      </c>
      <c r="V5" s="48" cm="1">
        <f t="array" ref="V5">IF(OR($C5={"Bill","Sch.91 Bill","Metering Fee"}),SUMIFS('Customer Detail'!$N:$N,'Customer Detail'!$F:$F,$E5,'Customer Detail'!$A:$A,$A5,'Customer Detail'!$B:$B,YEAR(V$2)*100+MONTH(V$2)),SUMIFS('Customer Detail'!$O:$O,'Customer Detail'!$G:$G,$E5,'Customer Detail'!$A:$A,$A5,'Customer Detail'!$B:$B,YEAR(V$2)*100+MONTH(V$2)))</f>
        <v>1</v>
      </c>
      <c r="W5" s="48" cm="1">
        <f t="array" ref="W5">IF(OR($C5={"Bill","Sch.91 Bill","Metering Fee"}),SUMIFS('Customer Detail'!$N:$N,'Customer Detail'!$F:$F,$E5,'Customer Detail'!$A:$A,$A5,'Customer Detail'!$B:$B,YEAR(W$2)*100+MONTH(W$2)),SUMIFS('Customer Detail'!$O:$O,'Customer Detail'!$G:$G,$E5,'Customer Detail'!$A:$A,$A5,'Customer Detail'!$B:$B,YEAR(W$2)*100+MONTH(W$2)))</f>
        <v>1</v>
      </c>
      <c r="X5" s="48" cm="1">
        <f t="array" ref="X5">IF(OR($C5={"Bill","Sch.91 Bill","Metering Fee"}),SUMIFS('Customer Detail'!$N:$N,'Customer Detail'!$F:$F,$E5,'Customer Detail'!$A:$A,$A5,'Customer Detail'!$B:$B,YEAR(X$2)*100+MONTH(X$2)),SUMIFS('Customer Detail'!$O:$O,'Customer Detail'!$G:$G,$E5,'Customer Detail'!$A:$A,$A5,'Customer Detail'!$B:$B,YEAR(X$2)*100+MONTH(X$2)))</f>
        <v>1</v>
      </c>
      <c r="Y5" s="48" cm="1">
        <f t="array" ref="Y5">IF(OR($C5={"Bill","Sch.91 Bill","Metering Fee"}),SUMIFS('Customer Detail'!$N:$N,'Customer Detail'!$F:$F,$E5,'Customer Detail'!$A:$A,$A5,'Customer Detail'!$B:$B,YEAR(Y$2)*100+MONTH(Y$2)),SUMIFS('Customer Detail'!$O:$O,'Customer Detail'!$G:$G,$E5,'Customer Detail'!$A:$A,$A5,'Customer Detail'!$B:$B,YEAR(Y$2)*100+MONTH(Y$2)))</f>
        <v>1</v>
      </c>
      <c r="Z5" s="48" cm="1">
        <f t="array" ref="Z5">IF(OR($C5={"Bill","Sch.91 Bill","Metering Fee"}),SUMIFS('Customer Detail'!$N:$N,'Customer Detail'!$F:$F,$E5,'Customer Detail'!$A:$A,$A5,'Customer Detail'!$B:$B,YEAR(Z$2)*100+MONTH(Z$2)),SUMIFS('Customer Detail'!$O:$O,'Customer Detail'!$G:$G,$E5,'Customer Detail'!$A:$A,$A5,'Customer Detail'!$B:$B,YEAR(Z$2)*100+MONTH(Z$2)))</f>
        <v>1</v>
      </c>
      <c r="AA5" s="48" cm="1">
        <f t="array" ref="AA5">IF(OR($C5={"Bill","Sch.91 Bill","Metering Fee"}),SUMIFS('Customer Detail'!$N:$N,'Customer Detail'!$F:$F,$E5,'Customer Detail'!$A:$A,$A5,'Customer Detail'!$B:$B,YEAR(AA$2)*100+MONTH(AA$2)),SUMIFS('Customer Detail'!$O:$O,'Customer Detail'!$G:$G,$E5,'Customer Detail'!$A:$A,$A5,'Customer Detail'!$B:$B,YEAR(AA$2)*100+MONTH(AA$2)))</f>
        <v>1</v>
      </c>
      <c r="AB5" s="48" cm="1">
        <f t="array" ref="AB5">IF(OR($C5={"Bill","Sch.91 Bill","Metering Fee"}),SUMIFS('Customer Detail'!$N:$N,'Customer Detail'!$F:$F,$E5,'Customer Detail'!$A:$A,$A5,'Customer Detail'!$B:$B,YEAR(AB$2)*100+MONTH(AB$2)),SUMIFS('Customer Detail'!$O:$O,'Customer Detail'!$G:$G,$E5,'Customer Detail'!$A:$A,$A5,'Customer Detail'!$B:$B,YEAR(AB$2)*100+MONTH(AB$2)))</f>
        <v>1</v>
      </c>
      <c r="AC5" s="48" cm="1">
        <f t="array" ref="AC5">IF(OR($C5={"Bill","Sch.91 Bill","Metering Fee"}),SUMIFS('Customer Detail'!$N:$N,'Customer Detail'!$F:$F,$E5,'Customer Detail'!$A:$A,$A5,'Customer Detail'!$B:$B,YEAR(AC$2)*100+MONTH(AC$2)),SUMIFS('Customer Detail'!$O:$O,'Customer Detail'!$G:$G,$E5,'Customer Detail'!$A:$A,$A5,'Customer Detail'!$B:$B,YEAR(AC$2)*100+MONTH(AC$2)))</f>
        <v>1</v>
      </c>
      <c r="AD5" s="48" cm="1">
        <f t="array" ref="AD5">IF(OR($C5={"Bill","Sch.91 Bill","Metering Fee"}),SUMIFS('Customer Detail'!$N:$N,'Customer Detail'!$F:$F,$E5,'Customer Detail'!$A:$A,$A5,'Customer Detail'!$B:$B,YEAR(AD$2)*100+MONTH(AD$2)),SUMIFS('Customer Detail'!$O:$O,'Customer Detail'!$G:$G,$E5,'Customer Detail'!$A:$A,$A5,'Customer Detail'!$B:$B,YEAR(AD$2)*100+MONTH(AD$2)))</f>
        <v>1</v>
      </c>
      <c r="AE5" s="48" cm="1">
        <f t="array" ref="AE5">IF(OR($C5={"Bill","Sch.91 Bill","Metering Fee"}),SUMIFS('Customer Detail'!$N:$N,'Customer Detail'!$F:$F,$E5,'Customer Detail'!$A:$A,$A5,'Customer Detail'!$B:$B,YEAR(AE$2)*100+MONTH(AE$2)),SUMIFS('Customer Detail'!$O:$O,'Customer Detail'!$G:$G,$E5,'Customer Detail'!$A:$A,$A5,'Customer Detail'!$B:$B,YEAR(AE$2)*100+MONTH(AE$2)))</f>
        <v>1</v>
      </c>
      <c r="AF5" s="48" cm="1">
        <f t="array" ref="AF5">IF(OR($C5={"Bill","Sch.91 Bill","Metering Fee"}),SUMIFS('Customer Detail'!$N:$N,'Customer Detail'!$F:$F,$E5,'Customer Detail'!$A:$A,$A5,'Customer Detail'!$B:$B,YEAR(AF$2)*100+MONTH(AF$2)),SUMIFS('Customer Detail'!$O:$O,'Customer Detail'!$G:$G,$E5,'Customer Detail'!$A:$A,$A5,'Customer Detail'!$B:$B,YEAR(AF$2)*100+MONTH(AF$2)))</f>
        <v>1</v>
      </c>
      <c r="AG5" s="48" cm="1">
        <f t="array" ref="AG5">IF(OR($C5={"Bill","Sch.91 Bill","Metering Fee"}),SUMIFS('Customer Detail'!$N:$N,'Customer Detail'!$F:$F,$E5,'Customer Detail'!$A:$A,$A5,'Customer Detail'!$B:$B,YEAR(AG$2)*100+MONTH(AG$2)),SUMIFS('Customer Detail'!$O:$O,'Customer Detail'!$G:$G,$E5,'Customer Detail'!$A:$A,$A5,'Customer Detail'!$B:$B,YEAR(AG$2)*100+MONTH(AG$2)))</f>
        <v>1</v>
      </c>
      <c r="AH5" s="48" cm="1">
        <f t="array" ref="AH5">IF(OR($C5={"Bill","Sch.91 Bill","Metering Fee"}),SUMIFS('Customer Detail'!$N:$N,'Customer Detail'!$F:$F,$E5,'Customer Detail'!$A:$A,$A5,'Customer Detail'!$B:$B,YEAR(AH$2)*100+MONTH(AH$2)),SUMIFS('Customer Detail'!$O:$O,'Customer Detail'!$G:$G,$E5,'Customer Detail'!$A:$A,$A5,'Customer Detail'!$B:$B,YEAR(AH$2)*100+MONTH(AH$2)))</f>
        <v>1</v>
      </c>
      <c r="AI5" s="48" cm="1">
        <f t="array" ref="AI5">IF(OR($C5={"Bill","Sch.91 Bill","Metering Fee"}),SUMIFS('Customer Detail'!$N:$N,'Customer Detail'!$F:$F,$E5,'Customer Detail'!$A:$A,$A5,'Customer Detail'!$B:$B,YEAR(AI$2)*100+MONTH(AI$2)),SUMIFS('Customer Detail'!$O:$O,'Customer Detail'!$G:$G,$E5,'Customer Detail'!$A:$A,$A5,'Customer Detail'!$B:$B,YEAR(AI$2)*100+MONTH(AI$2)))</f>
        <v>1</v>
      </c>
      <c r="AJ5" s="48" cm="1">
        <f t="array" ref="AJ5">IF(OR($C5={"Bill","Sch.91 Bill","Metering Fee"}),SUMIFS('Customer Detail'!$N:$N,'Customer Detail'!$F:$F,$E5,'Customer Detail'!$A:$A,$A5,'Customer Detail'!$B:$B,YEAR(AJ$2)*100+MONTH(AJ$2)),SUMIFS('Customer Detail'!$O:$O,'Customer Detail'!$G:$G,$E5,'Customer Detail'!$A:$A,$A5,'Customer Detail'!$B:$B,YEAR(AJ$2)*100+MONTH(AJ$2)))</f>
        <v>1</v>
      </c>
      <c r="AK5" s="48" cm="1">
        <f t="array" ref="AK5">IF(OR($C5={"Bill","Sch.91 Bill","Metering Fee"}),SUMIFS('Customer Detail'!$N:$N,'Customer Detail'!$F:$F,$E5,'Customer Detail'!$A:$A,$A5,'Customer Detail'!$B:$B,YEAR(AK$2)*100+MONTH(AK$2)),SUMIFS('Customer Detail'!$O:$O,'Customer Detail'!$G:$G,$E5,'Customer Detail'!$A:$A,$A5,'Customer Detail'!$B:$B,YEAR(AK$2)*100+MONTH(AK$2)))</f>
        <v>1</v>
      </c>
      <c r="AL5" s="48" cm="1">
        <f t="array" ref="AL5">IF(OR($C5={"Bill","Sch.91 Bill","Metering Fee"}),SUMIFS('Customer Detail'!$N:$N,'Customer Detail'!$F:$F,$E5,'Customer Detail'!$A:$A,$A5,'Customer Detail'!$B:$B,YEAR(AL$2)*100+MONTH(AL$2)),SUMIFS('Customer Detail'!$O:$O,'Customer Detail'!$G:$G,$E5,'Customer Detail'!$A:$A,$A5,'Customer Detail'!$B:$B,YEAR(AL$2)*100+MONTH(AL$2)))</f>
        <v>1</v>
      </c>
      <c r="AM5" s="48" cm="1">
        <f t="array" ref="AM5">IF(OR($C5={"Bill","Sch.91 Bill","Metering Fee"}),SUMIFS('Customer Detail'!$N:$N,'Customer Detail'!$F:$F,$E5,'Customer Detail'!$A:$A,$A5,'Customer Detail'!$B:$B,YEAR(AM$2)*100+MONTH(AM$2)),SUMIFS('Customer Detail'!$O:$O,'Customer Detail'!$G:$G,$E5,'Customer Detail'!$A:$A,$A5,'Customer Detail'!$B:$B,YEAR(AM$2)*100+MONTH(AM$2)))</f>
        <v>1</v>
      </c>
      <c r="AN5" s="48" cm="1">
        <f t="array" ref="AN5">IF(OR($C5={"Bill","Sch.91 Bill","Metering Fee"}),SUMIFS('Customer Detail'!$N:$N,'Customer Detail'!$F:$F,$E5,'Customer Detail'!$A:$A,$A5,'Customer Detail'!$B:$B,YEAR(AN$2)*100+MONTH(AN$2)),SUMIFS('Customer Detail'!$O:$O,'Customer Detail'!$G:$G,$E5,'Customer Detail'!$A:$A,$A5,'Customer Detail'!$B:$B,YEAR(AN$2)*100+MONTH(AN$2)))</f>
        <v>1</v>
      </c>
      <c r="AO5" s="48" cm="1">
        <f t="array" ref="AO5">IF(OR($C5={"Bill","Sch.91 Bill","Metering Fee"}),SUMIFS('Customer Detail'!$N:$N,'Customer Detail'!$F:$F,$E5,'Customer Detail'!$A:$A,$A5,'Customer Detail'!$B:$B,YEAR(AO$2)*100+MONTH(AO$2)),SUMIFS('Customer Detail'!$O:$O,'Customer Detail'!$G:$G,$E5,'Customer Detail'!$A:$A,$A5,'Customer Detail'!$B:$B,YEAR(AO$2)*100+MONTH(AO$2)))</f>
        <v>1</v>
      </c>
      <c r="AP5" s="48" cm="1">
        <f t="array" ref="AP5">IF(OR($C5={"Bill","Sch.91 Bill","Metering Fee"}),SUMIFS('Customer Detail'!$N:$N,'Customer Detail'!$F:$F,$E5,'Customer Detail'!$A:$A,$A5,'Customer Detail'!$B:$B,YEAR(AP$2)*100+MONTH(AP$2)),SUMIFS('Customer Detail'!$O:$O,'Customer Detail'!$G:$G,$E5,'Customer Detail'!$A:$A,$A5,'Customer Detail'!$B:$B,YEAR(AP$2)*100+MONTH(AP$2)))</f>
        <v>0.65517241379310343</v>
      </c>
      <c r="AR5" s="108"/>
      <c r="AS5" s="91"/>
      <c r="AT5" s="93"/>
      <c r="AU5" s="101"/>
      <c r="AV5" s="53"/>
      <c r="AW5" s="101"/>
    </row>
    <row r="6" spans="1:49" x14ac:dyDescent="0.25">
      <c r="A6" s="60" t="s">
        <v>50</v>
      </c>
      <c r="B6" s="44" t="s">
        <v>32</v>
      </c>
      <c r="C6" s="44" t="s">
        <v>30</v>
      </c>
      <c r="D6" s="45">
        <v>45385</v>
      </c>
      <c r="E6" s="86">
        <v>16.78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70"/>
      <c r="Q6" s="46" cm="1">
        <f t="array" ref="Q6">IF(OR($C6={"Bill","Sch.91 Bill","Metering Fee"}),SUMIFS('Customer Detail'!$N:$N,'Customer Detail'!$F:$F,$E6,'Customer Detail'!$A:$A,$A6,'Customer Detail'!$B:$B,YEAR(Q$2)*100+MONTH(Q$2)),SUMIFS('Customer Detail'!$O:$O,'Customer Detail'!$G:$G,$E6,'Customer Detail'!$A:$A,$A6,'Customer Detail'!$B:$B,YEAR(Q$2)*100+MONTH(Q$2)))</f>
        <v>0</v>
      </c>
      <c r="R6" s="46" cm="1">
        <f t="array" ref="R6">IF(OR($C6={"Bill","Sch.91 Bill","Metering Fee"}),SUMIFS('Customer Detail'!$N:$N,'Customer Detail'!$F:$F,$E6,'Customer Detail'!$A:$A,$A6,'Customer Detail'!$B:$B,YEAR(R$2)*100+MONTH(R$2)),SUMIFS('Customer Detail'!$O:$O,'Customer Detail'!$G:$G,$E6,'Customer Detail'!$A:$A,$A6,'Customer Detail'!$B:$B,YEAR(R$2)*100+MONTH(R$2)))</f>
        <v>0</v>
      </c>
      <c r="S6" s="46" cm="1">
        <f t="array" ref="S6">IF(OR($C6={"Bill","Sch.91 Bill","Metering Fee"}),SUMIFS('Customer Detail'!$N:$N,'Customer Detail'!$F:$F,$E6,'Customer Detail'!$A:$A,$A6,'Customer Detail'!$B:$B,YEAR(S$2)*100+MONTH(S$2)),SUMIFS('Customer Detail'!$O:$O,'Customer Detail'!$G:$G,$E6,'Customer Detail'!$A:$A,$A6,'Customer Detail'!$B:$B,YEAR(S$2)*100+MONTH(S$2)))</f>
        <v>0</v>
      </c>
      <c r="T6" s="46" cm="1">
        <f t="array" ref="T6">IF(OR($C6={"Bill","Sch.91 Bill","Metering Fee"}),SUMIFS('Customer Detail'!$N:$N,'Customer Detail'!$F:$F,$E6,'Customer Detail'!$A:$A,$A6,'Customer Detail'!$B:$B,YEAR(T$2)*100+MONTH(T$2)),SUMIFS('Customer Detail'!$O:$O,'Customer Detail'!$G:$G,$E6,'Customer Detail'!$A:$A,$A6,'Customer Detail'!$B:$B,YEAR(T$2)*100+MONTH(T$2)))</f>
        <v>0</v>
      </c>
      <c r="U6" s="46" cm="1">
        <f t="array" ref="U6">IF(OR($C6={"Bill","Sch.91 Bill","Metering Fee"}),SUMIFS('Customer Detail'!$N:$N,'Customer Detail'!$F:$F,$E6,'Customer Detail'!$A:$A,$A6,'Customer Detail'!$B:$B,YEAR(U$2)*100+MONTH(U$2)),SUMIFS('Customer Detail'!$O:$O,'Customer Detail'!$G:$G,$E6,'Customer Detail'!$A:$A,$A6,'Customer Detail'!$B:$B,YEAR(U$2)*100+MONTH(U$2)))</f>
        <v>0</v>
      </c>
      <c r="V6" s="46" cm="1">
        <f t="array" ref="V6">IF(OR($C6={"Bill","Sch.91 Bill","Metering Fee"}),SUMIFS('Customer Detail'!$N:$N,'Customer Detail'!$F:$F,$E6,'Customer Detail'!$A:$A,$A6,'Customer Detail'!$B:$B,YEAR(V$2)*100+MONTH(V$2)),SUMIFS('Customer Detail'!$O:$O,'Customer Detail'!$G:$G,$E6,'Customer Detail'!$A:$A,$A6,'Customer Detail'!$B:$B,YEAR(V$2)*100+MONTH(V$2)))</f>
        <v>0</v>
      </c>
      <c r="W6" s="46" cm="1">
        <f t="array" ref="W6">IF(OR($C6={"Bill","Sch.91 Bill","Metering Fee"}),SUMIFS('Customer Detail'!$N:$N,'Customer Detail'!$F:$F,$E6,'Customer Detail'!$A:$A,$A6,'Customer Detail'!$B:$B,YEAR(W$2)*100+MONTH(W$2)),SUMIFS('Customer Detail'!$O:$O,'Customer Detail'!$G:$G,$E6,'Customer Detail'!$A:$A,$A6,'Customer Detail'!$B:$B,YEAR(W$2)*100+MONTH(W$2)))</f>
        <v>0</v>
      </c>
      <c r="X6" s="46" cm="1">
        <f t="array" ref="X6">IF(OR($C6={"Bill","Sch.91 Bill","Metering Fee"}),SUMIFS('Customer Detail'!$N:$N,'Customer Detail'!$F:$F,$E6,'Customer Detail'!$A:$A,$A6,'Customer Detail'!$B:$B,YEAR(X$2)*100+MONTH(X$2)),SUMIFS('Customer Detail'!$O:$O,'Customer Detail'!$G:$G,$E6,'Customer Detail'!$A:$A,$A6,'Customer Detail'!$B:$B,YEAR(X$2)*100+MONTH(X$2)))</f>
        <v>0</v>
      </c>
      <c r="Y6" s="46" cm="1">
        <f t="array" ref="Y6">IF(OR($C6={"Bill","Sch.91 Bill","Metering Fee"}),SUMIFS('Customer Detail'!$N:$N,'Customer Detail'!$F:$F,$E6,'Customer Detail'!$A:$A,$A6,'Customer Detail'!$B:$B,YEAR(Y$2)*100+MONTH(Y$2)),SUMIFS('Customer Detail'!$O:$O,'Customer Detail'!$G:$G,$E6,'Customer Detail'!$A:$A,$A6,'Customer Detail'!$B:$B,YEAR(Y$2)*100+MONTH(Y$2)))</f>
        <v>0</v>
      </c>
      <c r="Z6" s="46" cm="1">
        <f t="array" ref="Z6">IF(OR($C6={"Bill","Sch.91 Bill","Metering Fee"}),SUMIFS('Customer Detail'!$N:$N,'Customer Detail'!$F:$F,$E6,'Customer Detail'!$A:$A,$A6,'Customer Detail'!$B:$B,YEAR(Z$2)*100+MONTH(Z$2)),SUMIFS('Customer Detail'!$O:$O,'Customer Detail'!$G:$G,$E6,'Customer Detail'!$A:$A,$A6,'Customer Detail'!$B:$B,YEAR(Z$2)*100+MONTH(Z$2)))</f>
        <v>0</v>
      </c>
      <c r="AA6" s="46" cm="1">
        <f t="array" ref="AA6">IF(OR($C6={"Bill","Sch.91 Bill","Metering Fee"}),SUMIFS('Customer Detail'!$N:$N,'Customer Detail'!$F:$F,$E6,'Customer Detail'!$A:$A,$A6,'Customer Detail'!$B:$B,YEAR(AA$2)*100+MONTH(AA$2)),SUMIFS('Customer Detail'!$O:$O,'Customer Detail'!$G:$G,$E6,'Customer Detail'!$A:$A,$A6,'Customer Detail'!$B:$B,YEAR(AA$2)*100+MONTH(AA$2)))</f>
        <v>0</v>
      </c>
      <c r="AB6" s="46" cm="1">
        <f t="array" ref="AB6">IF(OR($C6={"Bill","Sch.91 Bill","Metering Fee"}),SUMIFS('Customer Detail'!$N:$N,'Customer Detail'!$F:$F,$E6,'Customer Detail'!$A:$A,$A6,'Customer Detail'!$B:$B,YEAR(AB$2)*100+MONTH(AB$2)),SUMIFS('Customer Detail'!$O:$O,'Customer Detail'!$G:$G,$E6,'Customer Detail'!$A:$A,$A6,'Customer Detail'!$B:$B,YEAR(AB$2)*100+MONTH(AB$2)))</f>
        <v>0</v>
      </c>
      <c r="AC6" s="46" cm="1">
        <f t="array" ref="AC6">IF(OR($C6={"Bill","Sch.91 Bill","Metering Fee"}),SUMIFS('Customer Detail'!$N:$N,'Customer Detail'!$F:$F,$E6,'Customer Detail'!$A:$A,$A6,'Customer Detail'!$B:$B,YEAR(AC$2)*100+MONTH(AC$2)),SUMIFS('Customer Detail'!$O:$O,'Customer Detail'!$G:$G,$E6,'Customer Detail'!$A:$A,$A6,'Customer Detail'!$B:$B,YEAR(AC$2)*100+MONTH(AC$2)))</f>
        <v>0</v>
      </c>
      <c r="AD6" s="46" cm="1">
        <f t="array" ref="AD6">IF(OR($C6={"Bill","Sch.91 Bill","Metering Fee"}),SUMIFS('Customer Detail'!$N:$N,'Customer Detail'!$F:$F,$E6,'Customer Detail'!$A:$A,$A6,'Customer Detail'!$B:$B,YEAR(AD$2)*100+MONTH(AD$2)),SUMIFS('Customer Detail'!$O:$O,'Customer Detail'!$G:$G,$E6,'Customer Detail'!$A:$A,$A6,'Customer Detail'!$B:$B,YEAR(AD$2)*100+MONTH(AD$2)))</f>
        <v>0</v>
      </c>
      <c r="AE6" s="46" cm="1">
        <f t="array" ref="AE6">IF(OR($C6={"Bill","Sch.91 Bill","Metering Fee"}),SUMIFS('Customer Detail'!$N:$N,'Customer Detail'!$F:$F,$E6,'Customer Detail'!$A:$A,$A6,'Customer Detail'!$B:$B,YEAR(AE$2)*100+MONTH(AE$2)),SUMIFS('Customer Detail'!$O:$O,'Customer Detail'!$G:$G,$E6,'Customer Detail'!$A:$A,$A6,'Customer Detail'!$B:$B,YEAR(AE$2)*100+MONTH(AE$2)))</f>
        <v>0</v>
      </c>
      <c r="AF6" s="46" cm="1">
        <f t="array" ref="AF6">IF(OR($C6={"Bill","Sch.91 Bill","Metering Fee"}),SUMIFS('Customer Detail'!$N:$N,'Customer Detail'!$F:$F,$E6,'Customer Detail'!$A:$A,$A6,'Customer Detail'!$B:$B,YEAR(AF$2)*100+MONTH(AF$2)),SUMIFS('Customer Detail'!$O:$O,'Customer Detail'!$G:$G,$E6,'Customer Detail'!$A:$A,$A6,'Customer Detail'!$B:$B,YEAR(AF$2)*100+MONTH(AF$2)))</f>
        <v>0</v>
      </c>
      <c r="AG6" s="46" cm="1">
        <f t="array" ref="AG6">IF(OR($C6={"Bill","Sch.91 Bill","Metering Fee"}),SUMIFS('Customer Detail'!$N:$N,'Customer Detail'!$F:$F,$E6,'Customer Detail'!$A:$A,$A6,'Customer Detail'!$B:$B,YEAR(AG$2)*100+MONTH(AG$2)),SUMIFS('Customer Detail'!$O:$O,'Customer Detail'!$G:$G,$E6,'Customer Detail'!$A:$A,$A6,'Customer Detail'!$B:$B,YEAR(AG$2)*100+MONTH(AG$2)))</f>
        <v>0</v>
      </c>
      <c r="AH6" s="46" cm="1">
        <f t="array" ref="AH6">IF(OR($C6={"Bill","Sch.91 Bill","Metering Fee"}),SUMIFS('Customer Detail'!$N:$N,'Customer Detail'!$F:$F,$E6,'Customer Detail'!$A:$A,$A6,'Customer Detail'!$B:$B,YEAR(AH$2)*100+MONTH(AH$2)),SUMIFS('Customer Detail'!$O:$O,'Customer Detail'!$G:$G,$E6,'Customer Detail'!$A:$A,$A6,'Customer Detail'!$B:$B,YEAR(AH$2)*100+MONTH(AH$2)))</f>
        <v>0</v>
      </c>
      <c r="AI6" s="46" cm="1">
        <f t="array" ref="AI6">IF(OR($C6={"Bill","Sch.91 Bill","Metering Fee"}),SUMIFS('Customer Detail'!$N:$N,'Customer Detail'!$F:$F,$E6,'Customer Detail'!$A:$A,$A6,'Customer Detail'!$B:$B,YEAR(AI$2)*100+MONTH(AI$2)),SUMIFS('Customer Detail'!$O:$O,'Customer Detail'!$G:$G,$E6,'Customer Detail'!$A:$A,$A6,'Customer Detail'!$B:$B,YEAR(AI$2)*100+MONTH(AI$2)))</f>
        <v>0</v>
      </c>
      <c r="AJ6" s="46" cm="1">
        <f t="array" ref="AJ6">IF(OR($C6={"Bill","Sch.91 Bill","Metering Fee"}),SUMIFS('Customer Detail'!$N:$N,'Customer Detail'!$F:$F,$E6,'Customer Detail'!$A:$A,$A6,'Customer Detail'!$B:$B,YEAR(AJ$2)*100+MONTH(AJ$2)),SUMIFS('Customer Detail'!$O:$O,'Customer Detail'!$G:$G,$E6,'Customer Detail'!$A:$A,$A6,'Customer Detail'!$B:$B,YEAR(AJ$2)*100+MONTH(AJ$2)))</f>
        <v>0</v>
      </c>
      <c r="AK6" s="46" cm="1">
        <f t="array" ref="AK6">IF(OR($C6={"Bill","Sch.91 Bill","Metering Fee"}),SUMIFS('Customer Detail'!$N:$N,'Customer Detail'!$F:$F,$E6,'Customer Detail'!$A:$A,$A6,'Customer Detail'!$B:$B,YEAR(AK$2)*100+MONTH(AK$2)),SUMIFS('Customer Detail'!$O:$O,'Customer Detail'!$G:$G,$E6,'Customer Detail'!$A:$A,$A6,'Customer Detail'!$B:$B,YEAR(AK$2)*100+MONTH(AK$2)))</f>
        <v>0</v>
      </c>
      <c r="AL6" s="46" cm="1">
        <f t="array" ref="AL6">IF(OR($C6={"Bill","Sch.91 Bill","Metering Fee"}),SUMIFS('Customer Detail'!$N:$N,'Customer Detail'!$F:$F,$E6,'Customer Detail'!$A:$A,$A6,'Customer Detail'!$B:$B,YEAR(AL$2)*100+MONTH(AL$2)),SUMIFS('Customer Detail'!$O:$O,'Customer Detail'!$G:$G,$E6,'Customer Detail'!$A:$A,$A6,'Customer Detail'!$B:$B,YEAR(AL$2)*100+MONTH(AL$2)))</f>
        <v>0</v>
      </c>
      <c r="AM6" s="46" cm="1">
        <f t="array" ref="AM6">IF(OR($C6={"Bill","Sch.91 Bill","Metering Fee"}),SUMIFS('Customer Detail'!$N:$N,'Customer Detail'!$F:$F,$E6,'Customer Detail'!$A:$A,$A6,'Customer Detail'!$B:$B,YEAR(AM$2)*100+MONTH(AM$2)),SUMIFS('Customer Detail'!$O:$O,'Customer Detail'!$G:$G,$E6,'Customer Detail'!$A:$A,$A6,'Customer Detail'!$B:$B,YEAR(AM$2)*100+MONTH(AM$2)))</f>
        <v>0</v>
      </c>
      <c r="AN6" s="46" cm="1">
        <f t="array" ref="AN6">IF(OR($C6={"Bill","Sch.91 Bill","Metering Fee"}),SUMIFS('Customer Detail'!$N:$N,'Customer Detail'!$F:$F,$E6,'Customer Detail'!$A:$A,$A6,'Customer Detail'!$B:$B,YEAR(AN$2)*100+MONTH(AN$2)),SUMIFS('Customer Detail'!$O:$O,'Customer Detail'!$G:$G,$E6,'Customer Detail'!$A:$A,$A6,'Customer Detail'!$B:$B,YEAR(AN$2)*100+MONTH(AN$2)))</f>
        <v>0</v>
      </c>
      <c r="AO6" s="46" cm="1">
        <f t="array" ref="AO6">IF(OR($C6={"Bill","Sch.91 Bill","Metering Fee"}),SUMIFS('Customer Detail'!$N:$N,'Customer Detail'!$F:$F,$E6,'Customer Detail'!$A:$A,$A6,'Customer Detail'!$B:$B,YEAR(AO$2)*100+MONTH(AO$2)),SUMIFS('Customer Detail'!$O:$O,'Customer Detail'!$G:$G,$E6,'Customer Detail'!$A:$A,$A6,'Customer Detail'!$B:$B,YEAR(AO$2)*100+MONTH(AO$2)))</f>
        <v>0</v>
      </c>
      <c r="AP6" s="46" cm="1">
        <f t="array" ref="AP6">IF(OR($C6={"Bill","Sch.91 Bill","Metering Fee"}),SUMIFS('Customer Detail'!$N:$N,'Customer Detail'!$F:$F,$E6,'Customer Detail'!$A:$A,$A6,'Customer Detail'!$B:$B,YEAR(AP$2)*100+MONTH(AP$2)),SUMIFS('Customer Detail'!$O:$O,'Customer Detail'!$G:$G,$E6,'Customer Detail'!$A:$A,$A6,'Customer Detail'!$B:$B,YEAR(AP$2)*100+MONTH(AP$2)))</f>
        <v>0.34482758620689657</v>
      </c>
      <c r="AR6" s="108"/>
      <c r="AS6" s="91"/>
      <c r="AT6" s="94"/>
      <c r="AU6" s="97"/>
      <c r="AV6" s="103"/>
      <c r="AW6" s="97"/>
    </row>
    <row r="7" spans="1:49" x14ac:dyDescent="0.25">
      <c r="A7" s="60" t="s">
        <v>50</v>
      </c>
      <c r="B7" s="44" t="s">
        <v>32</v>
      </c>
      <c r="C7" s="44" t="s">
        <v>41</v>
      </c>
      <c r="D7" s="45">
        <v>44197</v>
      </c>
      <c r="E7" s="86">
        <v>2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70"/>
      <c r="Q7" s="46" cm="1">
        <f t="array" ref="Q7">IF(OR($C7={"Bill","Sch.91 Bill","Metering Fee"}),SUMIFS('Customer Detail'!$N:$N,'Customer Detail'!$F:$F,$E7,'Customer Detail'!$A:$A,$A7,'Customer Detail'!$B:$B,YEAR(Q$2)*100+MONTH(Q$2)),SUMIFS('Customer Detail'!$O:$O,'Customer Detail'!$G:$G,$E7,'Customer Detail'!$A:$A,$A7,'Customer Detail'!$B:$B,YEAR(Q$2)*100+MONTH(Q$2)))</f>
        <v>0.86499999999999999</v>
      </c>
      <c r="R7" s="46" cm="1">
        <f t="array" ref="R7">IF(OR($C7={"Bill","Sch.91 Bill","Metering Fee"}),SUMIFS('Customer Detail'!$N:$N,'Customer Detail'!$F:$F,$E7,'Customer Detail'!$A:$A,$A7,'Customer Detail'!$B:$B,YEAR(R$2)*100+MONTH(R$2)),SUMIFS('Customer Detail'!$O:$O,'Customer Detail'!$G:$G,$E7,'Customer Detail'!$A:$A,$A7,'Customer Detail'!$B:$B,YEAR(R$2)*100+MONTH(R$2)))</f>
        <v>1</v>
      </c>
      <c r="S7" s="46" cm="1">
        <f t="array" ref="S7">IF(OR($C7={"Bill","Sch.91 Bill","Metering Fee"}),SUMIFS('Customer Detail'!$N:$N,'Customer Detail'!$F:$F,$E7,'Customer Detail'!$A:$A,$A7,'Customer Detail'!$B:$B,YEAR(S$2)*100+MONTH(S$2)),SUMIFS('Customer Detail'!$O:$O,'Customer Detail'!$G:$G,$E7,'Customer Detail'!$A:$A,$A7,'Customer Detail'!$B:$B,YEAR(S$2)*100+MONTH(S$2)))</f>
        <v>1</v>
      </c>
      <c r="T7" s="46" cm="1">
        <f t="array" ref="T7">IF(OR($C7={"Bill","Sch.91 Bill","Metering Fee"}),SUMIFS('Customer Detail'!$N:$N,'Customer Detail'!$F:$F,$E7,'Customer Detail'!$A:$A,$A7,'Customer Detail'!$B:$B,YEAR(T$2)*100+MONTH(T$2)),SUMIFS('Customer Detail'!$O:$O,'Customer Detail'!$G:$G,$E7,'Customer Detail'!$A:$A,$A7,'Customer Detail'!$B:$B,YEAR(T$2)*100+MONTH(T$2)))</f>
        <v>1</v>
      </c>
      <c r="U7" s="46" cm="1">
        <f t="array" ref="U7">IF(OR($C7={"Bill","Sch.91 Bill","Metering Fee"}),SUMIFS('Customer Detail'!$N:$N,'Customer Detail'!$F:$F,$E7,'Customer Detail'!$A:$A,$A7,'Customer Detail'!$B:$B,YEAR(U$2)*100+MONTH(U$2)),SUMIFS('Customer Detail'!$O:$O,'Customer Detail'!$G:$G,$E7,'Customer Detail'!$A:$A,$A7,'Customer Detail'!$B:$B,YEAR(U$2)*100+MONTH(U$2)))</f>
        <v>1</v>
      </c>
      <c r="V7" s="46" cm="1">
        <f t="array" ref="V7">IF(OR($C7={"Bill","Sch.91 Bill","Metering Fee"}),SUMIFS('Customer Detail'!$N:$N,'Customer Detail'!$F:$F,$E7,'Customer Detail'!$A:$A,$A7,'Customer Detail'!$B:$B,YEAR(V$2)*100+MONTH(V$2)),SUMIFS('Customer Detail'!$O:$O,'Customer Detail'!$G:$G,$E7,'Customer Detail'!$A:$A,$A7,'Customer Detail'!$B:$B,YEAR(V$2)*100+MONTH(V$2)))</f>
        <v>1</v>
      </c>
      <c r="W7" s="46" cm="1">
        <f t="array" ref="W7">IF(OR($C7={"Bill","Sch.91 Bill","Metering Fee"}),SUMIFS('Customer Detail'!$N:$N,'Customer Detail'!$F:$F,$E7,'Customer Detail'!$A:$A,$A7,'Customer Detail'!$B:$B,YEAR(W$2)*100+MONTH(W$2)),SUMIFS('Customer Detail'!$O:$O,'Customer Detail'!$G:$G,$E7,'Customer Detail'!$A:$A,$A7,'Customer Detail'!$B:$B,YEAR(W$2)*100+MONTH(W$2)))</f>
        <v>1</v>
      </c>
      <c r="X7" s="46" cm="1">
        <f t="array" ref="X7">IF(OR($C7={"Bill","Sch.91 Bill","Metering Fee"}),SUMIFS('Customer Detail'!$N:$N,'Customer Detail'!$F:$F,$E7,'Customer Detail'!$A:$A,$A7,'Customer Detail'!$B:$B,YEAR(X$2)*100+MONTH(X$2)),SUMIFS('Customer Detail'!$O:$O,'Customer Detail'!$G:$G,$E7,'Customer Detail'!$A:$A,$A7,'Customer Detail'!$B:$B,YEAR(X$2)*100+MONTH(X$2)))</f>
        <v>1</v>
      </c>
      <c r="Y7" s="46" cm="1">
        <f t="array" ref="Y7">IF(OR($C7={"Bill","Sch.91 Bill","Metering Fee"}),SUMIFS('Customer Detail'!$N:$N,'Customer Detail'!$F:$F,$E7,'Customer Detail'!$A:$A,$A7,'Customer Detail'!$B:$B,YEAR(Y$2)*100+MONTH(Y$2)),SUMIFS('Customer Detail'!$O:$O,'Customer Detail'!$G:$G,$E7,'Customer Detail'!$A:$A,$A7,'Customer Detail'!$B:$B,YEAR(Y$2)*100+MONTH(Y$2)))</f>
        <v>1</v>
      </c>
      <c r="Z7" s="46" cm="1">
        <f t="array" ref="Z7">IF(OR($C7={"Bill","Sch.91 Bill","Metering Fee"}),SUMIFS('Customer Detail'!$N:$N,'Customer Detail'!$F:$F,$E7,'Customer Detail'!$A:$A,$A7,'Customer Detail'!$B:$B,YEAR(Z$2)*100+MONTH(Z$2)),SUMIFS('Customer Detail'!$O:$O,'Customer Detail'!$G:$G,$E7,'Customer Detail'!$A:$A,$A7,'Customer Detail'!$B:$B,YEAR(Z$2)*100+MONTH(Z$2)))</f>
        <v>1</v>
      </c>
      <c r="AA7" s="46" cm="1">
        <f t="array" ref="AA7">IF(OR($C7={"Bill","Sch.91 Bill","Metering Fee"}),SUMIFS('Customer Detail'!$N:$N,'Customer Detail'!$F:$F,$E7,'Customer Detail'!$A:$A,$A7,'Customer Detail'!$B:$B,YEAR(AA$2)*100+MONTH(AA$2)),SUMIFS('Customer Detail'!$O:$O,'Customer Detail'!$G:$G,$E7,'Customer Detail'!$A:$A,$A7,'Customer Detail'!$B:$B,YEAR(AA$2)*100+MONTH(AA$2)))</f>
        <v>1</v>
      </c>
      <c r="AB7" s="46" cm="1">
        <f t="array" ref="AB7">IF(OR($C7={"Bill","Sch.91 Bill","Metering Fee"}),SUMIFS('Customer Detail'!$N:$N,'Customer Detail'!$F:$F,$E7,'Customer Detail'!$A:$A,$A7,'Customer Detail'!$B:$B,YEAR(AB$2)*100+MONTH(AB$2)),SUMIFS('Customer Detail'!$O:$O,'Customer Detail'!$G:$G,$E7,'Customer Detail'!$A:$A,$A7,'Customer Detail'!$B:$B,YEAR(AB$2)*100+MONTH(AB$2)))</f>
        <v>1</v>
      </c>
      <c r="AC7" s="46" cm="1">
        <f t="array" ref="AC7">IF(OR($C7={"Bill","Sch.91 Bill","Metering Fee"}),SUMIFS('Customer Detail'!$N:$N,'Customer Detail'!$F:$F,$E7,'Customer Detail'!$A:$A,$A7,'Customer Detail'!$B:$B,YEAR(AC$2)*100+MONTH(AC$2)),SUMIFS('Customer Detail'!$O:$O,'Customer Detail'!$G:$G,$E7,'Customer Detail'!$A:$A,$A7,'Customer Detail'!$B:$B,YEAR(AC$2)*100+MONTH(AC$2)))</f>
        <v>1</v>
      </c>
      <c r="AD7" s="46" cm="1">
        <f t="array" ref="AD7">IF(OR($C7={"Bill","Sch.91 Bill","Metering Fee"}),SUMIFS('Customer Detail'!$N:$N,'Customer Detail'!$F:$F,$E7,'Customer Detail'!$A:$A,$A7,'Customer Detail'!$B:$B,YEAR(AD$2)*100+MONTH(AD$2)),SUMIFS('Customer Detail'!$O:$O,'Customer Detail'!$G:$G,$E7,'Customer Detail'!$A:$A,$A7,'Customer Detail'!$B:$B,YEAR(AD$2)*100+MONTH(AD$2)))</f>
        <v>1</v>
      </c>
      <c r="AE7" s="46" cm="1">
        <f t="array" ref="AE7">IF(OR($C7={"Bill","Sch.91 Bill","Metering Fee"}),SUMIFS('Customer Detail'!$N:$N,'Customer Detail'!$F:$F,$E7,'Customer Detail'!$A:$A,$A7,'Customer Detail'!$B:$B,YEAR(AE$2)*100+MONTH(AE$2)),SUMIFS('Customer Detail'!$O:$O,'Customer Detail'!$G:$G,$E7,'Customer Detail'!$A:$A,$A7,'Customer Detail'!$B:$B,YEAR(AE$2)*100+MONTH(AE$2)))</f>
        <v>1</v>
      </c>
      <c r="AF7" s="46" cm="1">
        <f t="array" ref="AF7">IF(OR($C7={"Bill","Sch.91 Bill","Metering Fee"}),SUMIFS('Customer Detail'!$N:$N,'Customer Detail'!$F:$F,$E7,'Customer Detail'!$A:$A,$A7,'Customer Detail'!$B:$B,YEAR(AF$2)*100+MONTH(AF$2)),SUMIFS('Customer Detail'!$O:$O,'Customer Detail'!$G:$G,$E7,'Customer Detail'!$A:$A,$A7,'Customer Detail'!$B:$B,YEAR(AF$2)*100+MONTH(AF$2)))</f>
        <v>1</v>
      </c>
      <c r="AG7" s="46" cm="1">
        <f t="array" ref="AG7">IF(OR($C7={"Bill","Sch.91 Bill","Metering Fee"}),SUMIFS('Customer Detail'!$N:$N,'Customer Detail'!$F:$F,$E7,'Customer Detail'!$A:$A,$A7,'Customer Detail'!$B:$B,YEAR(AG$2)*100+MONTH(AG$2)),SUMIFS('Customer Detail'!$O:$O,'Customer Detail'!$G:$G,$E7,'Customer Detail'!$A:$A,$A7,'Customer Detail'!$B:$B,YEAR(AG$2)*100+MONTH(AG$2)))</f>
        <v>1</v>
      </c>
      <c r="AH7" s="46" cm="1">
        <f t="array" ref="AH7">IF(OR($C7={"Bill","Sch.91 Bill","Metering Fee"}),SUMIFS('Customer Detail'!$N:$N,'Customer Detail'!$F:$F,$E7,'Customer Detail'!$A:$A,$A7,'Customer Detail'!$B:$B,YEAR(AH$2)*100+MONTH(AH$2)),SUMIFS('Customer Detail'!$O:$O,'Customer Detail'!$G:$G,$E7,'Customer Detail'!$A:$A,$A7,'Customer Detail'!$B:$B,YEAR(AH$2)*100+MONTH(AH$2)))</f>
        <v>1</v>
      </c>
      <c r="AI7" s="46" cm="1">
        <f t="array" ref="AI7">IF(OR($C7={"Bill","Sch.91 Bill","Metering Fee"}),SUMIFS('Customer Detail'!$N:$N,'Customer Detail'!$F:$F,$E7,'Customer Detail'!$A:$A,$A7,'Customer Detail'!$B:$B,YEAR(AI$2)*100+MONTH(AI$2)),SUMIFS('Customer Detail'!$O:$O,'Customer Detail'!$G:$G,$E7,'Customer Detail'!$A:$A,$A7,'Customer Detail'!$B:$B,YEAR(AI$2)*100+MONTH(AI$2)))</f>
        <v>1</v>
      </c>
      <c r="AJ7" s="46" cm="1">
        <f t="array" ref="AJ7">IF(OR($C7={"Bill","Sch.91 Bill","Metering Fee"}),SUMIFS('Customer Detail'!$N:$N,'Customer Detail'!$F:$F,$E7,'Customer Detail'!$A:$A,$A7,'Customer Detail'!$B:$B,YEAR(AJ$2)*100+MONTH(AJ$2)),SUMIFS('Customer Detail'!$O:$O,'Customer Detail'!$G:$G,$E7,'Customer Detail'!$A:$A,$A7,'Customer Detail'!$B:$B,YEAR(AJ$2)*100+MONTH(AJ$2)))</f>
        <v>1</v>
      </c>
      <c r="AK7" s="46" cm="1">
        <f t="array" ref="AK7">IF(OR($C7={"Bill","Sch.91 Bill","Metering Fee"}),SUMIFS('Customer Detail'!$N:$N,'Customer Detail'!$F:$F,$E7,'Customer Detail'!$A:$A,$A7,'Customer Detail'!$B:$B,YEAR(AK$2)*100+MONTH(AK$2)),SUMIFS('Customer Detail'!$O:$O,'Customer Detail'!$G:$G,$E7,'Customer Detail'!$A:$A,$A7,'Customer Detail'!$B:$B,YEAR(AK$2)*100+MONTH(AK$2)))</f>
        <v>1</v>
      </c>
      <c r="AL7" s="46" cm="1">
        <f t="array" ref="AL7">IF(OR($C7={"Bill","Sch.91 Bill","Metering Fee"}),SUMIFS('Customer Detail'!$N:$N,'Customer Detail'!$F:$F,$E7,'Customer Detail'!$A:$A,$A7,'Customer Detail'!$B:$B,YEAR(AL$2)*100+MONTH(AL$2)),SUMIFS('Customer Detail'!$O:$O,'Customer Detail'!$G:$G,$E7,'Customer Detail'!$A:$A,$A7,'Customer Detail'!$B:$B,YEAR(AL$2)*100+MONTH(AL$2)))</f>
        <v>1</v>
      </c>
      <c r="AM7" s="46" cm="1">
        <f t="array" ref="AM7">IF(OR($C7={"Bill","Sch.91 Bill","Metering Fee"}),SUMIFS('Customer Detail'!$N:$N,'Customer Detail'!$F:$F,$E7,'Customer Detail'!$A:$A,$A7,'Customer Detail'!$B:$B,YEAR(AM$2)*100+MONTH(AM$2)),SUMIFS('Customer Detail'!$O:$O,'Customer Detail'!$G:$G,$E7,'Customer Detail'!$A:$A,$A7,'Customer Detail'!$B:$B,YEAR(AM$2)*100+MONTH(AM$2)))</f>
        <v>1</v>
      </c>
      <c r="AN7" s="46" cm="1">
        <f t="array" ref="AN7">IF(OR($C7={"Bill","Sch.91 Bill","Metering Fee"}),SUMIFS('Customer Detail'!$N:$N,'Customer Detail'!$F:$F,$E7,'Customer Detail'!$A:$A,$A7,'Customer Detail'!$B:$B,YEAR(AN$2)*100+MONTH(AN$2)),SUMIFS('Customer Detail'!$O:$O,'Customer Detail'!$G:$G,$E7,'Customer Detail'!$A:$A,$A7,'Customer Detail'!$B:$B,YEAR(AN$2)*100+MONTH(AN$2)))</f>
        <v>1</v>
      </c>
      <c r="AO7" s="46" cm="1">
        <f t="array" ref="AO7">IF(OR($C7={"Bill","Sch.91 Bill","Metering Fee"}),SUMIFS('Customer Detail'!$N:$N,'Customer Detail'!$F:$F,$E7,'Customer Detail'!$A:$A,$A7,'Customer Detail'!$B:$B,YEAR(AO$2)*100+MONTH(AO$2)),SUMIFS('Customer Detail'!$O:$O,'Customer Detail'!$G:$G,$E7,'Customer Detail'!$A:$A,$A7,'Customer Detail'!$B:$B,YEAR(AO$2)*100+MONTH(AO$2)))</f>
        <v>1</v>
      </c>
      <c r="AP7" s="46" cm="1">
        <f t="array" ref="AP7">IF(OR($C7={"Bill","Sch.91 Bill","Metering Fee"}),SUMIFS('Customer Detail'!$N:$N,'Customer Detail'!$F:$F,$E7,'Customer Detail'!$A:$A,$A7,'Customer Detail'!$B:$B,YEAR(AP$2)*100+MONTH(AP$2)),SUMIFS('Customer Detail'!$O:$O,'Customer Detail'!$G:$G,$E7,'Customer Detail'!$A:$A,$A7,'Customer Detail'!$B:$B,YEAR(AP$2)*100+MONTH(AP$2)))</f>
        <v>1</v>
      </c>
      <c r="AR7" s="108" t="s">
        <v>60</v>
      </c>
      <c r="AS7" s="92" t="s">
        <v>54</v>
      </c>
      <c r="AT7" s="102" t="s">
        <v>56</v>
      </c>
      <c r="AU7" s="96"/>
      <c r="AV7" s="102" t="s">
        <v>58</v>
      </c>
      <c r="AW7" s="96"/>
    </row>
    <row r="8" spans="1:49" x14ac:dyDescent="0.25">
      <c r="A8" s="60" t="s">
        <v>50</v>
      </c>
      <c r="B8" s="44" t="s">
        <v>32</v>
      </c>
      <c r="C8" s="44" t="s">
        <v>34</v>
      </c>
      <c r="D8" s="45">
        <v>44593</v>
      </c>
      <c r="E8" s="86">
        <v>0.19384999999999999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70"/>
      <c r="Q8" s="46" cm="1">
        <f t="array" ref="Q8">IF(OR($C8={"Bill","Sch.91 Bill","Metering Fee"}),SUMIFS('Customer Detail'!$N:$N,'Customer Detail'!$F:$F,$E8,'Customer Detail'!$A:$A,$A8,'Customer Detail'!$B:$B,YEAR(Q$2)*100+MONTH(Q$2)),SUMIFS('Customer Detail'!$O:$O,'Customer Detail'!$G:$G,$E8,'Customer Detail'!$A:$A,$A8,'Customer Detail'!$B:$B,YEAR(Q$2)*100+MONTH(Q$2)))</f>
        <v>12133.350528759351</v>
      </c>
      <c r="R8" s="46" cm="1">
        <f t="array" ref="R8">IF(OR($C8={"Bill","Sch.91 Bill","Metering Fee"}),SUMIFS('Customer Detail'!$N:$N,'Customer Detail'!$F:$F,$E8,'Customer Detail'!$A:$A,$A8,'Customer Detail'!$B:$B,YEAR(R$2)*100+MONTH(R$2)),SUMIFS('Customer Detail'!$O:$O,'Customer Detail'!$G:$G,$E8,'Customer Detail'!$A:$A,$A8,'Customer Detail'!$B:$B,YEAR(R$2)*100+MONTH(R$2)))</f>
        <v>14080.01031725561</v>
      </c>
      <c r="S8" s="46" cm="1">
        <f t="array" ref="S8">IF(OR($C8={"Bill","Sch.91 Bill","Metering Fee"}),SUMIFS('Customer Detail'!$N:$N,'Customer Detail'!$F:$F,$E8,'Customer Detail'!$A:$A,$A8,'Customer Detail'!$B:$B,YEAR(S$2)*100+MONTH(S$2)),SUMIFS('Customer Detail'!$O:$O,'Customer Detail'!$G:$G,$E8,'Customer Detail'!$A:$A,$A8,'Customer Detail'!$B:$B,YEAR(S$2)*100+MONTH(S$2)))</f>
        <v>7315.8627805003871</v>
      </c>
      <c r="T8" s="46" cm="1">
        <f t="array" ref="T8">IF(OR($C8={"Bill","Sch.91 Bill","Metering Fee"}),SUMIFS('Customer Detail'!$N:$N,'Customer Detail'!$F:$F,$E8,'Customer Detail'!$A:$A,$A8,'Customer Detail'!$B:$B,YEAR(T$2)*100+MONTH(T$2)),SUMIFS('Customer Detail'!$O:$O,'Customer Detail'!$G:$G,$E8,'Customer Detail'!$A:$A,$A8,'Customer Detail'!$B:$B,YEAR(T$2)*100+MONTH(T$2)))</f>
        <v>0</v>
      </c>
      <c r="U8" s="46" cm="1">
        <f t="array" ref="U8">IF(OR($C8={"Bill","Sch.91 Bill","Metering Fee"}),SUMIFS('Customer Detail'!$N:$N,'Customer Detail'!$F:$F,$E8,'Customer Detail'!$A:$A,$A8,'Customer Detail'!$B:$B,YEAR(U$2)*100+MONTH(U$2)),SUMIFS('Customer Detail'!$O:$O,'Customer Detail'!$G:$G,$E8,'Customer Detail'!$A:$A,$A8,'Customer Detail'!$B:$B,YEAR(U$2)*100+MONTH(U$2)))</f>
        <v>0</v>
      </c>
      <c r="V8" s="46" cm="1">
        <f t="array" ref="V8">IF(OR($C8={"Bill","Sch.91 Bill","Metering Fee"}),SUMIFS('Customer Detail'!$N:$N,'Customer Detail'!$F:$F,$E8,'Customer Detail'!$A:$A,$A8,'Customer Detail'!$B:$B,YEAR(V$2)*100+MONTH(V$2)),SUMIFS('Customer Detail'!$O:$O,'Customer Detail'!$G:$G,$E8,'Customer Detail'!$A:$A,$A8,'Customer Detail'!$B:$B,YEAR(V$2)*100+MONTH(V$2)))</f>
        <v>0</v>
      </c>
      <c r="W8" s="46" cm="1">
        <f t="array" ref="W8">IF(OR($C8={"Bill","Sch.91 Bill","Metering Fee"}),SUMIFS('Customer Detail'!$N:$N,'Customer Detail'!$F:$F,$E8,'Customer Detail'!$A:$A,$A8,'Customer Detail'!$B:$B,YEAR(W$2)*100+MONTH(W$2)),SUMIFS('Customer Detail'!$O:$O,'Customer Detail'!$G:$G,$E8,'Customer Detail'!$A:$A,$A8,'Customer Detail'!$B:$B,YEAR(W$2)*100+MONTH(W$2)))</f>
        <v>0</v>
      </c>
      <c r="X8" s="46" cm="1">
        <f t="array" ref="X8">IF(OR($C8={"Bill","Sch.91 Bill","Metering Fee"}),SUMIFS('Customer Detail'!$N:$N,'Customer Detail'!$F:$F,$E8,'Customer Detail'!$A:$A,$A8,'Customer Detail'!$B:$B,YEAR(X$2)*100+MONTH(X$2)),SUMIFS('Customer Detail'!$O:$O,'Customer Detail'!$G:$G,$E8,'Customer Detail'!$A:$A,$A8,'Customer Detail'!$B:$B,YEAR(X$2)*100+MONTH(X$2)))</f>
        <v>0</v>
      </c>
      <c r="Y8" s="46" cm="1">
        <f t="array" ref="Y8">IF(OR($C8={"Bill","Sch.91 Bill","Metering Fee"}),SUMIFS('Customer Detail'!$N:$N,'Customer Detail'!$F:$F,$E8,'Customer Detail'!$A:$A,$A8,'Customer Detail'!$B:$B,YEAR(Y$2)*100+MONTH(Y$2)),SUMIFS('Customer Detail'!$O:$O,'Customer Detail'!$G:$G,$E8,'Customer Detail'!$A:$A,$A8,'Customer Detail'!$B:$B,YEAR(Y$2)*100+MONTH(Y$2)))</f>
        <v>0</v>
      </c>
      <c r="Z8" s="46" cm="1">
        <f t="array" ref="Z8">IF(OR($C8={"Bill","Sch.91 Bill","Metering Fee"}),SUMIFS('Customer Detail'!$N:$N,'Customer Detail'!$F:$F,$E8,'Customer Detail'!$A:$A,$A8,'Customer Detail'!$B:$B,YEAR(Z$2)*100+MONTH(Z$2)),SUMIFS('Customer Detail'!$O:$O,'Customer Detail'!$G:$G,$E8,'Customer Detail'!$A:$A,$A8,'Customer Detail'!$B:$B,YEAR(Z$2)*100+MONTH(Z$2)))</f>
        <v>0</v>
      </c>
      <c r="AA8" s="46" cm="1">
        <f t="array" ref="AA8">IF(OR($C8={"Bill","Sch.91 Bill","Metering Fee"}),SUMIFS('Customer Detail'!$N:$N,'Customer Detail'!$F:$F,$E8,'Customer Detail'!$A:$A,$A8,'Customer Detail'!$B:$B,YEAR(AA$2)*100+MONTH(AA$2)),SUMIFS('Customer Detail'!$O:$O,'Customer Detail'!$G:$G,$E8,'Customer Detail'!$A:$A,$A8,'Customer Detail'!$B:$B,YEAR(AA$2)*100+MONTH(AA$2)))</f>
        <v>0</v>
      </c>
      <c r="AB8" s="46" cm="1">
        <f t="array" ref="AB8">IF(OR($C8={"Bill","Sch.91 Bill","Metering Fee"}),SUMIFS('Customer Detail'!$N:$N,'Customer Detail'!$F:$F,$E8,'Customer Detail'!$A:$A,$A8,'Customer Detail'!$B:$B,YEAR(AB$2)*100+MONTH(AB$2)),SUMIFS('Customer Detail'!$O:$O,'Customer Detail'!$G:$G,$E8,'Customer Detail'!$A:$A,$A8,'Customer Detail'!$B:$B,YEAR(AB$2)*100+MONTH(AB$2)))</f>
        <v>0</v>
      </c>
      <c r="AC8" s="46" cm="1">
        <f t="array" ref="AC8">IF(OR($C8={"Bill","Sch.91 Bill","Metering Fee"}),SUMIFS('Customer Detail'!$N:$N,'Customer Detail'!$F:$F,$E8,'Customer Detail'!$A:$A,$A8,'Customer Detail'!$B:$B,YEAR(AC$2)*100+MONTH(AC$2)),SUMIFS('Customer Detail'!$O:$O,'Customer Detail'!$G:$G,$E8,'Customer Detail'!$A:$A,$A8,'Customer Detail'!$B:$B,YEAR(AC$2)*100+MONTH(AC$2)))</f>
        <v>0</v>
      </c>
      <c r="AD8" s="46" cm="1">
        <f t="array" ref="AD8">IF(OR($C8={"Bill","Sch.91 Bill","Metering Fee"}),SUMIFS('Customer Detail'!$N:$N,'Customer Detail'!$F:$F,$E8,'Customer Detail'!$A:$A,$A8,'Customer Detail'!$B:$B,YEAR(AD$2)*100+MONTH(AD$2)),SUMIFS('Customer Detail'!$O:$O,'Customer Detail'!$G:$G,$E8,'Customer Detail'!$A:$A,$A8,'Customer Detail'!$B:$B,YEAR(AD$2)*100+MONTH(AD$2)))</f>
        <v>0</v>
      </c>
      <c r="AE8" s="46" cm="1">
        <f t="array" ref="AE8">IF(OR($C8={"Bill","Sch.91 Bill","Metering Fee"}),SUMIFS('Customer Detail'!$N:$N,'Customer Detail'!$F:$F,$E8,'Customer Detail'!$A:$A,$A8,'Customer Detail'!$B:$B,YEAR(AE$2)*100+MONTH(AE$2)),SUMIFS('Customer Detail'!$O:$O,'Customer Detail'!$G:$G,$E8,'Customer Detail'!$A:$A,$A8,'Customer Detail'!$B:$B,YEAR(AE$2)*100+MONTH(AE$2)))</f>
        <v>0</v>
      </c>
      <c r="AF8" s="46" cm="1">
        <f t="array" ref="AF8">IF(OR($C8={"Bill","Sch.91 Bill","Metering Fee"}),SUMIFS('Customer Detail'!$N:$N,'Customer Detail'!$F:$F,$E8,'Customer Detail'!$A:$A,$A8,'Customer Detail'!$B:$B,YEAR(AF$2)*100+MONTH(AF$2)),SUMIFS('Customer Detail'!$O:$O,'Customer Detail'!$G:$G,$E8,'Customer Detail'!$A:$A,$A8,'Customer Detail'!$B:$B,YEAR(AF$2)*100+MONTH(AF$2)))</f>
        <v>0</v>
      </c>
      <c r="AG8" s="46" cm="1">
        <f t="array" ref="AG8">IF(OR($C8={"Bill","Sch.91 Bill","Metering Fee"}),SUMIFS('Customer Detail'!$N:$N,'Customer Detail'!$F:$F,$E8,'Customer Detail'!$A:$A,$A8,'Customer Detail'!$B:$B,YEAR(AG$2)*100+MONTH(AG$2)),SUMIFS('Customer Detail'!$O:$O,'Customer Detail'!$G:$G,$E8,'Customer Detail'!$A:$A,$A8,'Customer Detail'!$B:$B,YEAR(AG$2)*100+MONTH(AG$2)))</f>
        <v>0</v>
      </c>
      <c r="AH8" s="46" cm="1">
        <f t="array" ref="AH8">IF(OR($C8={"Bill","Sch.91 Bill","Metering Fee"}),SUMIFS('Customer Detail'!$N:$N,'Customer Detail'!$F:$F,$E8,'Customer Detail'!$A:$A,$A8,'Customer Detail'!$B:$B,YEAR(AH$2)*100+MONTH(AH$2)),SUMIFS('Customer Detail'!$O:$O,'Customer Detail'!$G:$G,$E8,'Customer Detail'!$A:$A,$A8,'Customer Detail'!$B:$B,YEAR(AH$2)*100+MONTH(AH$2)))</f>
        <v>0</v>
      </c>
      <c r="AI8" s="46" cm="1">
        <f t="array" ref="AI8">IF(OR($C8={"Bill","Sch.91 Bill","Metering Fee"}),SUMIFS('Customer Detail'!$N:$N,'Customer Detail'!$F:$F,$E8,'Customer Detail'!$A:$A,$A8,'Customer Detail'!$B:$B,YEAR(AI$2)*100+MONTH(AI$2)),SUMIFS('Customer Detail'!$O:$O,'Customer Detail'!$G:$G,$E8,'Customer Detail'!$A:$A,$A8,'Customer Detail'!$B:$B,YEAR(AI$2)*100+MONTH(AI$2)))</f>
        <v>0</v>
      </c>
      <c r="AJ8" s="46" cm="1">
        <f t="array" ref="AJ8">IF(OR($C8={"Bill","Sch.91 Bill","Metering Fee"}),SUMIFS('Customer Detail'!$N:$N,'Customer Detail'!$F:$F,$E8,'Customer Detail'!$A:$A,$A8,'Customer Detail'!$B:$B,YEAR(AJ$2)*100+MONTH(AJ$2)),SUMIFS('Customer Detail'!$O:$O,'Customer Detail'!$G:$G,$E8,'Customer Detail'!$A:$A,$A8,'Customer Detail'!$B:$B,YEAR(AJ$2)*100+MONTH(AJ$2)))</f>
        <v>0</v>
      </c>
      <c r="AK8" s="46" cm="1">
        <f t="array" ref="AK8">IF(OR($C8={"Bill","Sch.91 Bill","Metering Fee"}),SUMIFS('Customer Detail'!$N:$N,'Customer Detail'!$F:$F,$E8,'Customer Detail'!$A:$A,$A8,'Customer Detail'!$B:$B,YEAR(AK$2)*100+MONTH(AK$2)),SUMIFS('Customer Detail'!$O:$O,'Customer Detail'!$G:$G,$E8,'Customer Detail'!$A:$A,$A8,'Customer Detail'!$B:$B,YEAR(AK$2)*100+MONTH(AK$2)))</f>
        <v>0</v>
      </c>
      <c r="AL8" s="46" cm="1">
        <f t="array" ref="AL8">IF(OR($C8={"Bill","Sch.91 Bill","Metering Fee"}),SUMIFS('Customer Detail'!$N:$N,'Customer Detail'!$F:$F,$E8,'Customer Detail'!$A:$A,$A8,'Customer Detail'!$B:$B,YEAR(AL$2)*100+MONTH(AL$2)),SUMIFS('Customer Detail'!$O:$O,'Customer Detail'!$G:$G,$E8,'Customer Detail'!$A:$A,$A8,'Customer Detail'!$B:$B,YEAR(AL$2)*100+MONTH(AL$2)))</f>
        <v>0</v>
      </c>
      <c r="AM8" s="46" cm="1">
        <f t="array" ref="AM8">IF(OR($C8={"Bill","Sch.91 Bill","Metering Fee"}),SUMIFS('Customer Detail'!$N:$N,'Customer Detail'!$F:$F,$E8,'Customer Detail'!$A:$A,$A8,'Customer Detail'!$B:$B,YEAR(AM$2)*100+MONTH(AM$2)),SUMIFS('Customer Detail'!$O:$O,'Customer Detail'!$G:$G,$E8,'Customer Detail'!$A:$A,$A8,'Customer Detail'!$B:$B,YEAR(AM$2)*100+MONTH(AM$2)))</f>
        <v>0</v>
      </c>
      <c r="AN8" s="46" cm="1">
        <f t="array" ref="AN8">IF(OR($C8={"Bill","Sch.91 Bill","Metering Fee"}),SUMIFS('Customer Detail'!$N:$N,'Customer Detail'!$F:$F,$E8,'Customer Detail'!$A:$A,$A8,'Customer Detail'!$B:$B,YEAR(AN$2)*100+MONTH(AN$2)),SUMIFS('Customer Detail'!$O:$O,'Customer Detail'!$G:$G,$E8,'Customer Detail'!$A:$A,$A8,'Customer Detail'!$B:$B,YEAR(AN$2)*100+MONTH(AN$2)))</f>
        <v>0</v>
      </c>
      <c r="AO8" s="46" cm="1">
        <f t="array" ref="AO8">IF(OR($C8={"Bill","Sch.91 Bill","Metering Fee"}),SUMIFS('Customer Detail'!$N:$N,'Customer Detail'!$F:$F,$E8,'Customer Detail'!$A:$A,$A8,'Customer Detail'!$B:$B,YEAR(AO$2)*100+MONTH(AO$2)),SUMIFS('Customer Detail'!$O:$O,'Customer Detail'!$G:$G,$E8,'Customer Detail'!$A:$A,$A8,'Customer Detail'!$B:$B,YEAR(AO$2)*100+MONTH(AO$2)))</f>
        <v>0</v>
      </c>
      <c r="AP8" s="46" cm="1">
        <f t="array" ref="AP8">IF(OR($C8={"Bill","Sch.91 Bill","Metering Fee"}),SUMIFS('Customer Detail'!$N:$N,'Customer Detail'!$F:$F,$E8,'Customer Detail'!$A:$A,$A8,'Customer Detail'!$B:$B,YEAR(AP$2)*100+MONTH(AP$2)),SUMIFS('Customer Detail'!$O:$O,'Customer Detail'!$G:$G,$E8,'Customer Detail'!$A:$A,$A8,'Customer Detail'!$B:$B,YEAR(AP$2)*100+MONTH(AP$2)))</f>
        <v>0</v>
      </c>
      <c r="AR8" s="109" t="s">
        <v>0</v>
      </c>
      <c r="AS8" s="79" t="s">
        <v>53</v>
      </c>
      <c r="AT8" s="104" t="s">
        <v>1</v>
      </c>
      <c r="AU8" s="104" t="s">
        <v>59</v>
      </c>
      <c r="AV8" s="104" t="s">
        <v>1</v>
      </c>
      <c r="AW8" s="104" t="s">
        <v>59</v>
      </c>
    </row>
    <row r="9" spans="1:49" x14ac:dyDescent="0.25">
      <c r="A9" s="60" t="s">
        <v>50</v>
      </c>
      <c r="B9" s="44" t="s">
        <v>32</v>
      </c>
      <c r="C9" s="44" t="s">
        <v>35</v>
      </c>
      <c r="D9" s="45">
        <v>44593</v>
      </c>
      <c r="E9" s="86">
        <v>7.9130000000000006E-2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70"/>
      <c r="Q9" s="46" cm="1">
        <f t="array" ref="Q9">IF(OR($C9={"Bill","Sch.91 Bill","Metering Fee"}),SUMIFS('Customer Detail'!$N:$N,'Customer Detail'!$F:$F,$E9,'Customer Detail'!$A:$A,$A9,'Customer Detail'!$B:$B,YEAR(Q$2)*100+MONTH(Q$2)),SUMIFS('Customer Detail'!$O:$O,'Customer Detail'!$G:$G,$E9,'Customer Detail'!$A:$A,$A9,'Customer Detail'!$B:$B,YEAR(Q$2)*100+MONTH(Q$2)))</f>
        <v>4106.6599267028932</v>
      </c>
      <c r="R9" s="46" cm="1">
        <f t="array" ref="R9">IF(OR($C9={"Bill","Sch.91 Bill","Metering Fee"}),SUMIFS('Customer Detail'!$N:$N,'Customer Detail'!$F:$F,$E9,'Customer Detail'!$A:$A,$A9,'Customer Detail'!$B:$B,YEAR(R$2)*100+MONTH(R$2)),SUMIFS('Customer Detail'!$O:$O,'Customer Detail'!$G:$G,$E9,'Customer Detail'!$A:$A,$A9,'Customer Detail'!$B:$B,YEAR(R$2)*100+MONTH(R$2)))</f>
        <v>0</v>
      </c>
      <c r="S9" s="46" cm="1">
        <f t="array" ref="S9">IF(OR($C9={"Bill","Sch.91 Bill","Metering Fee"}),SUMIFS('Customer Detail'!$N:$N,'Customer Detail'!$F:$F,$E9,'Customer Detail'!$A:$A,$A9,'Customer Detail'!$B:$B,YEAR(S$2)*100+MONTH(S$2)),SUMIFS('Customer Detail'!$O:$O,'Customer Detail'!$G:$G,$E9,'Customer Detail'!$A:$A,$A9,'Customer Detail'!$B:$B,YEAR(S$2)*100+MONTH(S$2)))</f>
        <v>0</v>
      </c>
      <c r="T9" s="46" cm="1">
        <f t="array" ref="T9">IF(OR($C9={"Bill","Sch.91 Bill","Metering Fee"}),SUMIFS('Customer Detail'!$N:$N,'Customer Detail'!$F:$F,$E9,'Customer Detail'!$A:$A,$A9,'Customer Detail'!$B:$B,YEAR(T$2)*100+MONTH(T$2)),SUMIFS('Customer Detail'!$O:$O,'Customer Detail'!$G:$G,$E9,'Customer Detail'!$A:$A,$A9,'Customer Detail'!$B:$B,YEAR(T$2)*100+MONTH(T$2)))</f>
        <v>0</v>
      </c>
      <c r="U9" s="46" cm="1">
        <f t="array" ref="U9">IF(OR($C9={"Bill","Sch.91 Bill","Metering Fee"}),SUMIFS('Customer Detail'!$N:$N,'Customer Detail'!$F:$F,$E9,'Customer Detail'!$A:$A,$A9,'Customer Detail'!$B:$B,YEAR(U$2)*100+MONTH(U$2)),SUMIFS('Customer Detail'!$O:$O,'Customer Detail'!$G:$G,$E9,'Customer Detail'!$A:$A,$A9,'Customer Detail'!$B:$B,YEAR(U$2)*100+MONTH(U$2)))</f>
        <v>0</v>
      </c>
      <c r="V9" s="46" cm="1">
        <f t="array" ref="V9">IF(OR($C9={"Bill","Sch.91 Bill","Metering Fee"}),SUMIFS('Customer Detail'!$N:$N,'Customer Detail'!$F:$F,$E9,'Customer Detail'!$A:$A,$A9,'Customer Detail'!$B:$B,YEAR(V$2)*100+MONTH(V$2)),SUMIFS('Customer Detail'!$O:$O,'Customer Detail'!$G:$G,$E9,'Customer Detail'!$A:$A,$A9,'Customer Detail'!$B:$B,YEAR(V$2)*100+MONTH(V$2)))</f>
        <v>0</v>
      </c>
      <c r="W9" s="46" cm="1">
        <f t="array" ref="W9">IF(OR($C9={"Bill","Sch.91 Bill","Metering Fee"}),SUMIFS('Customer Detail'!$N:$N,'Customer Detail'!$F:$F,$E9,'Customer Detail'!$A:$A,$A9,'Customer Detail'!$B:$B,YEAR(W$2)*100+MONTH(W$2)),SUMIFS('Customer Detail'!$O:$O,'Customer Detail'!$G:$G,$E9,'Customer Detail'!$A:$A,$A9,'Customer Detail'!$B:$B,YEAR(W$2)*100+MONTH(W$2)))</f>
        <v>0</v>
      </c>
      <c r="X9" s="46" cm="1">
        <f t="array" ref="X9">IF(OR($C9={"Bill","Sch.91 Bill","Metering Fee"}),SUMIFS('Customer Detail'!$N:$N,'Customer Detail'!$F:$F,$E9,'Customer Detail'!$A:$A,$A9,'Customer Detail'!$B:$B,YEAR(X$2)*100+MONTH(X$2)),SUMIFS('Customer Detail'!$O:$O,'Customer Detail'!$G:$G,$E9,'Customer Detail'!$A:$A,$A9,'Customer Detail'!$B:$B,YEAR(X$2)*100+MONTH(X$2)))</f>
        <v>0</v>
      </c>
      <c r="Y9" s="46" cm="1">
        <f t="array" ref="Y9">IF(OR($C9={"Bill","Sch.91 Bill","Metering Fee"}),SUMIFS('Customer Detail'!$N:$N,'Customer Detail'!$F:$F,$E9,'Customer Detail'!$A:$A,$A9,'Customer Detail'!$B:$B,YEAR(Y$2)*100+MONTH(Y$2)),SUMIFS('Customer Detail'!$O:$O,'Customer Detail'!$G:$G,$E9,'Customer Detail'!$A:$A,$A9,'Customer Detail'!$B:$B,YEAR(Y$2)*100+MONTH(Y$2)))</f>
        <v>0</v>
      </c>
      <c r="Z9" s="46" cm="1">
        <f t="array" ref="Z9">IF(OR($C9={"Bill","Sch.91 Bill","Metering Fee"}),SUMIFS('Customer Detail'!$N:$N,'Customer Detail'!$F:$F,$E9,'Customer Detail'!$A:$A,$A9,'Customer Detail'!$B:$B,YEAR(Z$2)*100+MONTH(Z$2)),SUMIFS('Customer Detail'!$O:$O,'Customer Detail'!$G:$G,$E9,'Customer Detail'!$A:$A,$A9,'Customer Detail'!$B:$B,YEAR(Z$2)*100+MONTH(Z$2)))</f>
        <v>0</v>
      </c>
      <c r="AA9" s="46" cm="1">
        <f t="array" ref="AA9">IF(OR($C9={"Bill","Sch.91 Bill","Metering Fee"}),SUMIFS('Customer Detail'!$N:$N,'Customer Detail'!$F:$F,$E9,'Customer Detail'!$A:$A,$A9,'Customer Detail'!$B:$B,YEAR(AA$2)*100+MONTH(AA$2)),SUMIFS('Customer Detail'!$O:$O,'Customer Detail'!$G:$G,$E9,'Customer Detail'!$A:$A,$A9,'Customer Detail'!$B:$B,YEAR(AA$2)*100+MONTH(AA$2)))</f>
        <v>0</v>
      </c>
      <c r="AB9" s="46" cm="1">
        <f t="array" ref="AB9">IF(OR($C9={"Bill","Sch.91 Bill","Metering Fee"}),SUMIFS('Customer Detail'!$N:$N,'Customer Detail'!$F:$F,$E9,'Customer Detail'!$A:$A,$A9,'Customer Detail'!$B:$B,YEAR(AB$2)*100+MONTH(AB$2)),SUMIFS('Customer Detail'!$O:$O,'Customer Detail'!$G:$G,$E9,'Customer Detail'!$A:$A,$A9,'Customer Detail'!$B:$B,YEAR(AB$2)*100+MONTH(AB$2)))</f>
        <v>0</v>
      </c>
      <c r="AC9" s="46" cm="1">
        <f t="array" ref="AC9">IF(OR($C9={"Bill","Sch.91 Bill","Metering Fee"}),SUMIFS('Customer Detail'!$N:$N,'Customer Detail'!$F:$F,$E9,'Customer Detail'!$A:$A,$A9,'Customer Detail'!$B:$B,YEAR(AC$2)*100+MONTH(AC$2)),SUMIFS('Customer Detail'!$O:$O,'Customer Detail'!$G:$G,$E9,'Customer Detail'!$A:$A,$A9,'Customer Detail'!$B:$B,YEAR(AC$2)*100+MONTH(AC$2)))</f>
        <v>0</v>
      </c>
      <c r="AD9" s="46" cm="1">
        <f t="array" ref="AD9">IF(OR($C9={"Bill","Sch.91 Bill","Metering Fee"}),SUMIFS('Customer Detail'!$N:$N,'Customer Detail'!$F:$F,$E9,'Customer Detail'!$A:$A,$A9,'Customer Detail'!$B:$B,YEAR(AD$2)*100+MONTH(AD$2)),SUMIFS('Customer Detail'!$O:$O,'Customer Detail'!$G:$G,$E9,'Customer Detail'!$A:$A,$A9,'Customer Detail'!$B:$B,YEAR(AD$2)*100+MONTH(AD$2)))</f>
        <v>0</v>
      </c>
      <c r="AE9" s="46" cm="1">
        <f t="array" ref="AE9">IF(OR($C9={"Bill","Sch.91 Bill","Metering Fee"}),SUMIFS('Customer Detail'!$N:$N,'Customer Detail'!$F:$F,$E9,'Customer Detail'!$A:$A,$A9,'Customer Detail'!$B:$B,YEAR(AE$2)*100+MONTH(AE$2)),SUMIFS('Customer Detail'!$O:$O,'Customer Detail'!$G:$G,$E9,'Customer Detail'!$A:$A,$A9,'Customer Detail'!$B:$B,YEAR(AE$2)*100+MONTH(AE$2)))</f>
        <v>0</v>
      </c>
      <c r="AF9" s="46" cm="1">
        <f t="array" ref="AF9">IF(OR($C9={"Bill","Sch.91 Bill","Metering Fee"}),SUMIFS('Customer Detail'!$N:$N,'Customer Detail'!$F:$F,$E9,'Customer Detail'!$A:$A,$A9,'Customer Detail'!$B:$B,YEAR(AF$2)*100+MONTH(AF$2)),SUMIFS('Customer Detail'!$O:$O,'Customer Detail'!$G:$G,$E9,'Customer Detail'!$A:$A,$A9,'Customer Detail'!$B:$B,YEAR(AF$2)*100+MONTH(AF$2)))</f>
        <v>0</v>
      </c>
      <c r="AG9" s="46" cm="1">
        <f t="array" ref="AG9">IF(OR($C9={"Bill","Sch.91 Bill","Metering Fee"}),SUMIFS('Customer Detail'!$N:$N,'Customer Detail'!$F:$F,$E9,'Customer Detail'!$A:$A,$A9,'Customer Detail'!$B:$B,YEAR(AG$2)*100+MONTH(AG$2)),SUMIFS('Customer Detail'!$O:$O,'Customer Detail'!$G:$G,$E9,'Customer Detail'!$A:$A,$A9,'Customer Detail'!$B:$B,YEAR(AG$2)*100+MONTH(AG$2)))</f>
        <v>0</v>
      </c>
      <c r="AH9" s="46" cm="1">
        <f t="array" ref="AH9">IF(OR($C9={"Bill","Sch.91 Bill","Metering Fee"}),SUMIFS('Customer Detail'!$N:$N,'Customer Detail'!$F:$F,$E9,'Customer Detail'!$A:$A,$A9,'Customer Detail'!$B:$B,YEAR(AH$2)*100+MONTH(AH$2)),SUMIFS('Customer Detail'!$O:$O,'Customer Detail'!$G:$G,$E9,'Customer Detail'!$A:$A,$A9,'Customer Detail'!$B:$B,YEAR(AH$2)*100+MONTH(AH$2)))</f>
        <v>0</v>
      </c>
      <c r="AI9" s="46" cm="1">
        <f t="array" ref="AI9">IF(OR($C9={"Bill","Sch.91 Bill","Metering Fee"}),SUMIFS('Customer Detail'!$N:$N,'Customer Detail'!$F:$F,$E9,'Customer Detail'!$A:$A,$A9,'Customer Detail'!$B:$B,YEAR(AI$2)*100+MONTH(AI$2)),SUMIFS('Customer Detail'!$O:$O,'Customer Detail'!$G:$G,$E9,'Customer Detail'!$A:$A,$A9,'Customer Detail'!$B:$B,YEAR(AI$2)*100+MONTH(AI$2)))</f>
        <v>0</v>
      </c>
      <c r="AJ9" s="46" cm="1">
        <f t="array" ref="AJ9">IF(OR($C9={"Bill","Sch.91 Bill","Metering Fee"}),SUMIFS('Customer Detail'!$N:$N,'Customer Detail'!$F:$F,$E9,'Customer Detail'!$A:$A,$A9,'Customer Detail'!$B:$B,YEAR(AJ$2)*100+MONTH(AJ$2)),SUMIFS('Customer Detail'!$O:$O,'Customer Detail'!$G:$G,$E9,'Customer Detail'!$A:$A,$A9,'Customer Detail'!$B:$B,YEAR(AJ$2)*100+MONTH(AJ$2)))</f>
        <v>0</v>
      </c>
      <c r="AK9" s="46" cm="1">
        <f t="array" ref="AK9">IF(OR($C9={"Bill","Sch.91 Bill","Metering Fee"}),SUMIFS('Customer Detail'!$N:$N,'Customer Detail'!$F:$F,$E9,'Customer Detail'!$A:$A,$A9,'Customer Detail'!$B:$B,YEAR(AK$2)*100+MONTH(AK$2)),SUMIFS('Customer Detail'!$O:$O,'Customer Detail'!$G:$G,$E9,'Customer Detail'!$A:$A,$A9,'Customer Detail'!$B:$B,YEAR(AK$2)*100+MONTH(AK$2)))</f>
        <v>0</v>
      </c>
      <c r="AL9" s="46" cm="1">
        <f t="array" ref="AL9">IF(OR($C9={"Bill","Sch.91 Bill","Metering Fee"}),SUMIFS('Customer Detail'!$N:$N,'Customer Detail'!$F:$F,$E9,'Customer Detail'!$A:$A,$A9,'Customer Detail'!$B:$B,YEAR(AL$2)*100+MONTH(AL$2)),SUMIFS('Customer Detail'!$O:$O,'Customer Detail'!$G:$G,$E9,'Customer Detail'!$A:$A,$A9,'Customer Detail'!$B:$B,YEAR(AL$2)*100+MONTH(AL$2)))</f>
        <v>0</v>
      </c>
      <c r="AM9" s="46" cm="1">
        <f t="array" ref="AM9">IF(OR($C9={"Bill","Sch.91 Bill","Metering Fee"}),SUMIFS('Customer Detail'!$N:$N,'Customer Detail'!$F:$F,$E9,'Customer Detail'!$A:$A,$A9,'Customer Detail'!$B:$B,YEAR(AM$2)*100+MONTH(AM$2)),SUMIFS('Customer Detail'!$O:$O,'Customer Detail'!$G:$G,$E9,'Customer Detail'!$A:$A,$A9,'Customer Detail'!$B:$B,YEAR(AM$2)*100+MONTH(AM$2)))</f>
        <v>0</v>
      </c>
      <c r="AN9" s="46" cm="1">
        <f t="array" ref="AN9">IF(OR($C9={"Bill","Sch.91 Bill","Metering Fee"}),SUMIFS('Customer Detail'!$N:$N,'Customer Detail'!$F:$F,$E9,'Customer Detail'!$A:$A,$A9,'Customer Detail'!$B:$B,YEAR(AN$2)*100+MONTH(AN$2)),SUMIFS('Customer Detail'!$O:$O,'Customer Detail'!$G:$G,$E9,'Customer Detail'!$A:$A,$A9,'Customer Detail'!$B:$B,YEAR(AN$2)*100+MONTH(AN$2)))</f>
        <v>0</v>
      </c>
      <c r="AO9" s="46" cm="1">
        <f t="array" ref="AO9">IF(OR($C9={"Bill","Sch.91 Bill","Metering Fee"}),SUMIFS('Customer Detail'!$N:$N,'Customer Detail'!$F:$F,$E9,'Customer Detail'!$A:$A,$A9,'Customer Detail'!$B:$B,YEAR(AO$2)*100+MONTH(AO$2)),SUMIFS('Customer Detail'!$O:$O,'Customer Detail'!$G:$G,$E9,'Customer Detail'!$A:$A,$A9,'Customer Detail'!$B:$B,YEAR(AO$2)*100+MONTH(AO$2)))</f>
        <v>0</v>
      </c>
      <c r="AP9" s="46" cm="1">
        <f t="array" ref="AP9">IF(OR($C9={"Bill","Sch.91 Bill","Metering Fee"}),SUMIFS('Customer Detail'!$N:$N,'Customer Detail'!$F:$F,$E9,'Customer Detail'!$A:$A,$A9,'Customer Detail'!$B:$B,YEAR(AP$2)*100+MONTH(AP$2)),SUMIFS('Customer Detail'!$O:$O,'Customer Detail'!$G:$G,$E9,'Customer Detail'!$A:$A,$A9,'Customer Detail'!$B:$B,YEAR(AP$2)*100+MONTH(AP$2)))</f>
        <v>0</v>
      </c>
      <c r="AR9" s="110" t="s">
        <v>61</v>
      </c>
      <c r="AS9" s="95" t="s">
        <v>52</v>
      </c>
      <c r="AT9" s="80">
        <f>SUM($Q57:AP57)-SUM($Q30:AP30)</f>
        <v>25651.867500557753</v>
      </c>
      <c r="AU9" s="106">
        <f>AT9/SUM(Q57:AP57)*100</f>
        <v>24.994177458883854</v>
      </c>
      <c r="AV9" s="81">
        <f>SUM($Q57:AB57)-SUM($Q30:AB30)</f>
        <v>12247.027047425072</v>
      </c>
      <c r="AW9" s="105">
        <f>AV9/SUM(Q57:AB57)*100</f>
        <v>26.717687950594083</v>
      </c>
    </row>
    <row r="10" spans="1:49" x14ac:dyDescent="0.25">
      <c r="A10" s="60" t="s">
        <v>50</v>
      </c>
      <c r="B10" s="44" t="s">
        <v>32</v>
      </c>
      <c r="C10" s="44" t="s">
        <v>34</v>
      </c>
      <c r="D10" s="45">
        <v>44682</v>
      </c>
      <c r="E10" s="86">
        <v>0.20437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70"/>
      <c r="Q10" s="46" cm="1">
        <f t="array" ref="Q10">IF(OR($C10={"Bill","Sch.91 Bill","Metering Fee"}),SUMIFS('Customer Detail'!$N:$N,'Customer Detail'!$F:$F,$E10,'Customer Detail'!$A:$A,$A10,'Customer Detail'!$B:$B,YEAR(Q$2)*100+MONTH(Q$2)),SUMIFS('Customer Detail'!$O:$O,'Customer Detail'!$G:$G,$E10,'Customer Detail'!$A:$A,$A10,'Customer Detail'!$B:$B,YEAR(Q$2)*100+MONTH(Q$2)))</f>
        <v>0</v>
      </c>
      <c r="R10" s="46" cm="1">
        <f t="array" ref="R10">IF(OR($C10={"Bill","Sch.91 Bill","Metering Fee"}),SUMIFS('Customer Detail'!$N:$N,'Customer Detail'!$F:$F,$E10,'Customer Detail'!$A:$A,$A10,'Customer Detail'!$B:$B,YEAR(R$2)*100+MONTH(R$2)),SUMIFS('Customer Detail'!$O:$O,'Customer Detail'!$G:$G,$E10,'Customer Detail'!$A:$A,$A10,'Customer Detail'!$B:$B,YEAR(R$2)*100+MONTH(R$2)))</f>
        <v>0</v>
      </c>
      <c r="S10" s="46" cm="1">
        <f t="array" ref="S10">IF(OR($C10={"Bill","Sch.91 Bill","Metering Fee"}),SUMIFS('Customer Detail'!$N:$N,'Customer Detail'!$F:$F,$E10,'Customer Detail'!$A:$A,$A10,'Customer Detail'!$B:$B,YEAR(S$2)*100+MONTH(S$2)),SUMIFS('Customer Detail'!$O:$O,'Customer Detail'!$G:$G,$E10,'Customer Detail'!$A:$A,$A10,'Customer Detail'!$B:$B,YEAR(S$2)*100+MONTH(S$2)))</f>
        <v>5164.1141067671388</v>
      </c>
      <c r="T10" s="46" cm="1">
        <f t="array" ref="T10">IF(OR($C10={"Bill","Sch.91 Bill","Metering Fee"}),SUMIFS('Customer Detail'!$N:$N,'Customer Detail'!$F:$F,$E10,'Customer Detail'!$A:$A,$A10,'Customer Detail'!$B:$B,YEAR(T$2)*100+MONTH(T$2)),SUMIFS('Customer Detail'!$O:$O,'Customer Detail'!$G:$G,$E10,'Customer Detail'!$A:$A,$A10,'Customer Detail'!$B:$B,YEAR(T$2)*100+MONTH(T$2)))</f>
        <v>12320.007828937712</v>
      </c>
      <c r="U10" s="46" cm="1">
        <f t="array" ref="U10">IF(OR($C10={"Bill","Sch.91 Bill","Metering Fee"}),SUMIFS('Customer Detail'!$N:$N,'Customer Detail'!$F:$F,$E10,'Customer Detail'!$A:$A,$A10,'Customer Detail'!$B:$B,YEAR(U$2)*100+MONTH(U$2)),SUMIFS('Customer Detail'!$O:$O,'Customer Detail'!$G:$G,$E10,'Customer Detail'!$A:$A,$A10,'Customer Detail'!$B:$B,YEAR(U$2)*100+MONTH(U$2)))</f>
        <v>13679.992171062289</v>
      </c>
      <c r="V10" s="46" cm="1">
        <f t="array" ref="V10">IF(OR($C10={"Bill","Sch.91 Bill","Metering Fee"}),SUMIFS('Customer Detail'!$N:$N,'Customer Detail'!$F:$F,$E10,'Customer Detail'!$A:$A,$A10,'Customer Detail'!$B:$B,YEAR(V$2)*100+MONTH(V$2)),SUMIFS('Customer Detail'!$O:$O,'Customer Detail'!$G:$G,$E10,'Customer Detail'!$A:$A,$A10,'Customer Detail'!$B:$B,YEAR(V$2)*100+MONTH(V$2)))</f>
        <v>8689.7294123403644</v>
      </c>
      <c r="W10" s="46" cm="1">
        <f t="array" ref="W10">IF(OR($C10={"Bill","Sch.91 Bill","Metering Fee"}),SUMIFS('Customer Detail'!$N:$N,'Customer Detail'!$F:$F,$E10,'Customer Detail'!$A:$A,$A10,'Customer Detail'!$B:$B,YEAR(W$2)*100+MONTH(W$2)),SUMIFS('Customer Detail'!$O:$O,'Customer Detail'!$G:$G,$E10,'Customer Detail'!$A:$A,$A10,'Customer Detail'!$B:$B,YEAR(W$2)*100+MONTH(W$2)))</f>
        <v>0</v>
      </c>
      <c r="X10" s="46" cm="1">
        <f t="array" ref="X10">IF(OR($C10={"Bill","Sch.91 Bill","Metering Fee"}),SUMIFS('Customer Detail'!$N:$N,'Customer Detail'!$F:$F,$E10,'Customer Detail'!$A:$A,$A10,'Customer Detail'!$B:$B,YEAR(X$2)*100+MONTH(X$2)),SUMIFS('Customer Detail'!$O:$O,'Customer Detail'!$G:$G,$E10,'Customer Detail'!$A:$A,$A10,'Customer Detail'!$B:$B,YEAR(X$2)*100+MONTH(X$2)))</f>
        <v>0</v>
      </c>
      <c r="Y10" s="46" cm="1">
        <f t="array" ref="Y10">IF(OR($C10={"Bill","Sch.91 Bill","Metering Fee"}),SUMIFS('Customer Detail'!$N:$N,'Customer Detail'!$F:$F,$E10,'Customer Detail'!$A:$A,$A10,'Customer Detail'!$B:$B,YEAR(Y$2)*100+MONTH(Y$2)),SUMIFS('Customer Detail'!$O:$O,'Customer Detail'!$G:$G,$E10,'Customer Detail'!$A:$A,$A10,'Customer Detail'!$B:$B,YEAR(Y$2)*100+MONTH(Y$2)))</f>
        <v>0</v>
      </c>
      <c r="Z10" s="46" cm="1">
        <f t="array" ref="Z10">IF(OR($C10={"Bill","Sch.91 Bill","Metering Fee"}),SUMIFS('Customer Detail'!$N:$N,'Customer Detail'!$F:$F,$E10,'Customer Detail'!$A:$A,$A10,'Customer Detail'!$B:$B,YEAR(Z$2)*100+MONTH(Z$2)),SUMIFS('Customer Detail'!$O:$O,'Customer Detail'!$G:$G,$E10,'Customer Detail'!$A:$A,$A10,'Customer Detail'!$B:$B,YEAR(Z$2)*100+MONTH(Z$2)))</f>
        <v>0</v>
      </c>
      <c r="AA10" s="46" cm="1">
        <f t="array" ref="AA10">IF(OR($C10={"Bill","Sch.91 Bill","Metering Fee"}),SUMIFS('Customer Detail'!$N:$N,'Customer Detail'!$F:$F,$E10,'Customer Detail'!$A:$A,$A10,'Customer Detail'!$B:$B,YEAR(AA$2)*100+MONTH(AA$2)),SUMIFS('Customer Detail'!$O:$O,'Customer Detail'!$G:$G,$E10,'Customer Detail'!$A:$A,$A10,'Customer Detail'!$B:$B,YEAR(AA$2)*100+MONTH(AA$2)))</f>
        <v>0</v>
      </c>
      <c r="AB10" s="46" cm="1">
        <f t="array" ref="AB10">IF(OR($C10={"Bill","Sch.91 Bill","Metering Fee"}),SUMIFS('Customer Detail'!$N:$N,'Customer Detail'!$F:$F,$E10,'Customer Detail'!$A:$A,$A10,'Customer Detail'!$B:$B,YEAR(AB$2)*100+MONTH(AB$2)),SUMIFS('Customer Detail'!$O:$O,'Customer Detail'!$G:$G,$E10,'Customer Detail'!$A:$A,$A10,'Customer Detail'!$B:$B,YEAR(AB$2)*100+MONTH(AB$2)))</f>
        <v>0</v>
      </c>
      <c r="AC10" s="46" cm="1">
        <f t="array" ref="AC10">IF(OR($C10={"Bill","Sch.91 Bill","Metering Fee"}),SUMIFS('Customer Detail'!$N:$N,'Customer Detail'!$F:$F,$E10,'Customer Detail'!$A:$A,$A10,'Customer Detail'!$B:$B,YEAR(AC$2)*100+MONTH(AC$2)),SUMIFS('Customer Detail'!$O:$O,'Customer Detail'!$G:$G,$E10,'Customer Detail'!$A:$A,$A10,'Customer Detail'!$B:$B,YEAR(AC$2)*100+MONTH(AC$2)))</f>
        <v>0</v>
      </c>
      <c r="AD10" s="46" cm="1">
        <f t="array" ref="AD10">IF(OR($C10={"Bill","Sch.91 Bill","Metering Fee"}),SUMIFS('Customer Detail'!$N:$N,'Customer Detail'!$F:$F,$E10,'Customer Detail'!$A:$A,$A10,'Customer Detail'!$B:$B,YEAR(AD$2)*100+MONTH(AD$2)),SUMIFS('Customer Detail'!$O:$O,'Customer Detail'!$G:$G,$E10,'Customer Detail'!$A:$A,$A10,'Customer Detail'!$B:$B,YEAR(AD$2)*100+MONTH(AD$2)))</f>
        <v>0</v>
      </c>
      <c r="AE10" s="46" cm="1">
        <f t="array" ref="AE10">IF(OR($C10={"Bill","Sch.91 Bill","Metering Fee"}),SUMIFS('Customer Detail'!$N:$N,'Customer Detail'!$F:$F,$E10,'Customer Detail'!$A:$A,$A10,'Customer Detail'!$B:$B,YEAR(AE$2)*100+MONTH(AE$2)),SUMIFS('Customer Detail'!$O:$O,'Customer Detail'!$G:$G,$E10,'Customer Detail'!$A:$A,$A10,'Customer Detail'!$B:$B,YEAR(AE$2)*100+MONTH(AE$2)))</f>
        <v>0</v>
      </c>
      <c r="AF10" s="46" cm="1">
        <f t="array" ref="AF10">IF(OR($C10={"Bill","Sch.91 Bill","Metering Fee"}),SUMIFS('Customer Detail'!$N:$N,'Customer Detail'!$F:$F,$E10,'Customer Detail'!$A:$A,$A10,'Customer Detail'!$B:$B,YEAR(AF$2)*100+MONTH(AF$2)),SUMIFS('Customer Detail'!$O:$O,'Customer Detail'!$G:$G,$E10,'Customer Detail'!$A:$A,$A10,'Customer Detail'!$B:$B,YEAR(AF$2)*100+MONTH(AF$2)))</f>
        <v>0</v>
      </c>
      <c r="AG10" s="46" cm="1">
        <f t="array" ref="AG10">IF(OR($C10={"Bill","Sch.91 Bill","Metering Fee"}),SUMIFS('Customer Detail'!$N:$N,'Customer Detail'!$F:$F,$E10,'Customer Detail'!$A:$A,$A10,'Customer Detail'!$B:$B,YEAR(AG$2)*100+MONTH(AG$2)),SUMIFS('Customer Detail'!$O:$O,'Customer Detail'!$G:$G,$E10,'Customer Detail'!$A:$A,$A10,'Customer Detail'!$B:$B,YEAR(AG$2)*100+MONTH(AG$2)))</f>
        <v>0</v>
      </c>
      <c r="AH10" s="46" cm="1">
        <f t="array" ref="AH10">IF(OR($C10={"Bill","Sch.91 Bill","Metering Fee"}),SUMIFS('Customer Detail'!$N:$N,'Customer Detail'!$F:$F,$E10,'Customer Detail'!$A:$A,$A10,'Customer Detail'!$B:$B,YEAR(AH$2)*100+MONTH(AH$2)),SUMIFS('Customer Detail'!$O:$O,'Customer Detail'!$G:$G,$E10,'Customer Detail'!$A:$A,$A10,'Customer Detail'!$B:$B,YEAR(AH$2)*100+MONTH(AH$2)))</f>
        <v>0</v>
      </c>
      <c r="AI10" s="46" cm="1">
        <f t="array" ref="AI10">IF(OR($C10={"Bill","Sch.91 Bill","Metering Fee"}),SUMIFS('Customer Detail'!$N:$N,'Customer Detail'!$F:$F,$E10,'Customer Detail'!$A:$A,$A10,'Customer Detail'!$B:$B,YEAR(AI$2)*100+MONTH(AI$2)),SUMIFS('Customer Detail'!$O:$O,'Customer Detail'!$G:$G,$E10,'Customer Detail'!$A:$A,$A10,'Customer Detail'!$B:$B,YEAR(AI$2)*100+MONTH(AI$2)))</f>
        <v>0</v>
      </c>
      <c r="AJ10" s="46" cm="1">
        <f t="array" ref="AJ10">IF(OR($C10={"Bill","Sch.91 Bill","Metering Fee"}),SUMIFS('Customer Detail'!$N:$N,'Customer Detail'!$F:$F,$E10,'Customer Detail'!$A:$A,$A10,'Customer Detail'!$B:$B,YEAR(AJ$2)*100+MONTH(AJ$2)),SUMIFS('Customer Detail'!$O:$O,'Customer Detail'!$G:$G,$E10,'Customer Detail'!$A:$A,$A10,'Customer Detail'!$B:$B,YEAR(AJ$2)*100+MONTH(AJ$2)))</f>
        <v>0</v>
      </c>
      <c r="AK10" s="46" cm="1">
        <f t="array" ref="AK10">IF(OR($C10={"Bill","Sch.91 Bill","Metering Fee"}),SUMIFS('Customer Detail'!$N:$N,'Customer Detail'!$F:$F,$E10,'Customer Detail'!$A:$A,$A10,'Customer Detail'!$B:$B,YEAR(AK$2)*100+MONTH(AK$2)),SUMIFS('Customer Detail'!$O:$O,'Customer Detail'!$G:$G,$E10,'Customer Detail'!$A:$A,$A10,'Customer Detail'!$B:$B,YEAR(AK$2)*100+MONTH(AK$2)))</f>
        <v>0</v>
      </c>
      <c r="AL10" s="46" cm="1">
        <f t="array" ref="AL10">IF(OR($C10={"Bill","Sch.91 Bill","Metering Fee"}),SUMIFS('Customer Detail'!$N:$N,'Customer Detail'!$F:$F,$E10,'Customer Detail'!$A:$A,$A10,'Customer Detail'!$B:$B,YEAR(AL$2)*100+MONTH(AL$2)),SUMIFS('Customer Detail'!$O:$O,'Customer Detail'!$G:$G,$E10,'Customer Detail'!$A:$A,$A10,'Customer Detail'!$B:$B,YEAR(AL$2)*100+MONTH(AL$2)))</f>
        <v>0</v>
      </c>
      <c r="AM10" s="46" cm="1">
        <f t="array" ref="AM10">IF(OR($C10={"Bill","Sch.91 Bill","Metering Fee"}),SUMIFS('Customer Detail'!$N:$N,'Customer Detail'!$F:$F,$E10,'Customer Detail'!$A:$A,$A10,'Customer Detail'!$B:$B,YEAR(AM$2)*100+MONTH(AM$2)),SUMIFS('Customer Detail'!$O:$O,'Customer Detail'!$G:$G,$E10,'Customer Detail'!$A:$A,$A10,'Customer Detail'!$B:$B,YEAR(AM$2)*100+MONTH(AM$2)))</f>
        <v>0</v>
      </c>
      <c r="AN10" s="46" cm="1">
        <f t="array" ref="AN10">IF(OR($C10={"Bill","Sch.91 Bill","Metering Fee"}),SUMIFS('Customer Detail'!$N:$N,'Customer Detail'!$F:$F,$E10,'Customer Detail'!$A:$A,$A10,'Customer Detail'!$B:$B,YEAR(AN$2)*100+MONTH(AN$2)),SUMIFS('Customer Detail'!$O:$O,'Customer Detail'!$G:$G,$E10,'Customer Detail'!$A:$A,$A10,'Customer Detail'!$B:$B,YEAR(AN$2)*100+MONTH(AN$2)))</f>
        <v>0</v>
      </c>
      <c r="AO10" s="46" cm="1">
        <f t="array" ref="AO10">IF(OR($C10={"Bill","Sch.91 Bill","Metering Fee"}),SUMIFS('Customer Detail'!$N:$N,'Customer Detail'!$F:$F,$E10,'Customer Detail'!$A:$A,$A10,'Customer Detail'!$B:$B,YEAR(AO$2)*100+MONTH(AO$2)),SUMIFS('Customer Detail'!$O:$O,'Customer Detail'!$G:$G,$E10,'Customer Detail'!$A:$A,$A10,'Customer Detail'!$B:$B,YEAR(AO$2)*100+MONTH(AO$2)))</f>
        <v>0</v>
      </c>
      <c r="AP10" s="46" cm="1">
        <f t="array" ref="AP10">IF(OR($C10={"Bill","Sch.91 Bill","Metering Fee"}),SUMIFS('Customer Detail'!$N:$N,'Customer Detail'!$F:$F,$E10,'Customer Detail'!$A:$A,$A10,'Customer Detail'!$B:$B,YEAR(AP$2)*100+MONTH(AP$2)),SUMIFS('Customer Detail'!$O:$O,'Customer Detail'!$G:$G,$E10,'Customer Detail'!$A:$A,$A10,'Customer Detail'!$B:$B,YEAR(AP$2)*100+MONTH(AP$2)))</f>
        <v>0</v>
      </c>
    </row>
    <row r="11" spans="1:49" x14ac:dyDescent="0.25">
      <c r="A11" s="60" t="s">
        <v>50</v>
      </c>
      <c r="B11" s="44" t="s">
        <v>32</v>
      </c>
      <c r="C11" s="44" t="s">
        <v>35</v>
      </c>
      <c r="D11" s="45">
        <v>44682</v>
      </c>
      <c r="E11" s="86">
        <v>8.9649999999999994E-2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70"/>
      <c r="Q11" s="46" cm="1">
        <f t="array" ref="Q11">IF(OR($C11={"Bill","Sch.91 Bill","Metering Fee"}),SUMIFS('Customer Detail'!$N:$N,'Customer Detail'!$F:$F,$E11,'Customer Detail'!$A:$A,$A11,'Customer Detail'!$B:$B,YEAR(Q$2)*100+MONTH(Q$2)),SUMIFS('Customer Detail'!$O:$O,'Customer Detail'!$G:$G,$E11,'Customer Detail'!$A:$A,$A11,'Customer Detail'!$B:$B,YEAR(Q$2)*100+MONTH(Q$2)))</f>
        <v>0</v>
      </c>
      <c r="R11" s="46" cm="1">
        <f t="array" ref="R11">IF(OR($C11={"Bill","Sch.91 Bill","Metering Fee"}),SUMIFS('Customer Detail'!$N:$N,'Customer Detail'!$F:$F,$E11,'Customer Detail'!$A:$A,$A11,'Customer Detail'!$B:$B,YEAR(R$2)*100+MONTH(R$2)),SUMIFS('Customer Detail'!$O:$O,'Customer Detail'!$G:$G,$E11,'Customer Detail'!$A:$A,$A11,'Customer Detail'!$B:$B,YEAR(R$2)*100+MONTH(R$2)))</f>
        <v>0</v>
      </c>
      <c r="S11" s="46" cm="1">
        <f t="array" ref="S11">IF(OR($C11={"Bill","Sch.91 Bill","Metering Fee"}),SUMIFS('Customer Detail'!$N:$N,'Customer Detail'!$F:$F,$E11,'Customer Detail'!$A:$A,$A11,'Customer Detail'!$B:$B,YEAR(S$2)*100+MONTH(S$2)),SUMIFS('Customer Detail'!$O:$O,'Customer Detail'!$G:$G,$E11,'Customer Detail'!$A:$A,$A11,'Customer Detail'!$B:$B,YEAR(S$2)*100+MONTH(S$2)))</f>
        <v>0</v>
      </c>
      <c r="T11" s="46" cm="1">
        <f t="array" ref="T11">IF(OR($C11={"Bill","Sch.91 Bill","Metering Fee"}),SUMIFS('Customer Detail'!$N:$N,'Customer Detail'!$F:$F,$E11,'Customer Detail'!$A:$A,$A11,'Customer Detail'!$B:$B,YEAR(T$2)*100+MONTH(T$2)),SUMIFS('Customer Detail'!$O:$O,'Customer Detail'!$G:$G,$E11,'Customer Detail'!$A:$A,$A11,'Customer Detail'!$B:$B,YEAR(T$2)*100+MONTH(T$2)))</f>
        <v>0</v>
      </c>
      <c r="U11" s="46" cm="1">
        <f t="array" ref="U11">IF(OR($C11={"Bill","Sch.91 Bill","Metering Fee"}),SUMIFS('Customer Detail'!$N:$N,'Customer Detail'!$F:$F,$E11,'Customer Detail'!$A:$A,$A11,'Customer Detail'!$B:$B,YEAR(U$2)*100+MONTH(U$2)),SUMIFS('Customer Detail'!$O:$O,'Customer Detail'!$G:$G,$E11,'Customer Detail'!$A:$A,$A11,'Customer Detail'!$B:$B,YEAR(U$2)*100+MONTH(U$2)))</f>
        <v>0</v>
      </c>
      <c r="V11" s="46" cm="1">
        <f t="array" ref="V11">IF(OR($C11={"Bill","Sch.91 Bill","Metering Fee"}),SUMIFS('Customer Detail'!$N:$N,'Customer Detail'!$F:$F,$E11,'Customer Detail'!$A:$A,$A11,'Customer Detail'!$B:$B,YEAR(V$2)*100+MONTH(V$2)),SUMIFS('Customer Detail'!$O:$O,'Customer Detail'!$G:$G,$E11,'Customer Detail'!$A:$A,$A11,'Customer Detail'!$B:$B,YEAR(V$2)*100+MONTH(V$2)))</f>
        <v>1279.7546012269941</v>
      </c>
      <c r="W11" s="46" cm="1">
        <f t="array" ref="W11">IF(OR($C11={"Bill","Sch.91 Bill","Metering Fee"}),SUMIFS('Customer Detail'!$N:$N,'Customer Detail'!$F:$F,$E11,'Customer Detail'!$A:$A,$A11,'Customer Detail'!$B:$B,YEAR(W$2)*100+MONTH(W$2)),SUMIFS('Customer Detail'!$O:$O,'Customer Detail'!$G:$G,$E11,'Customer Detail'!$A:$A,$A11,'Customer Detail'!$B:$B,YEAR(W$2)*100+MONTH(W$2)))</f>
        <v>0</v>
      </c>
      <c r="X11" s="46" cm="1">
        <f t="array" ref="X11">IF(OR($C11={"Bill","Sch.91 Bill","Metering Fee"}),SUMIFS('Customer Detail'!$N:$N,'Customer Detail'!$F:$F,$E11,'Customer Detail'!$A:$A,$A11,'Customer Detail'!$B:$B,YEAR(X$2)*100+MONTH(X$2)),SUMIFS('Customer Detail'!$O:$O,'Customer Detail'!$G:$G,$E11,'Customer Detail'!$A:$A,$A11,'Customer Detail'!$B:$B,YEAR(X$2)*100+MONTH(X$2)))</f>
        <v>0</v>
      </c>
      <c r="Y11" s="46" cm="1">
        <f t="array" ref="Y11">IF(OR($C11={"Bill","Sch.91 Bill","Metering Fee"}),SUMIFS('Customer Detail'!$N:$N,'Customer Detail'!$F:$F,$E11,'Customer Detail'!$A:$A,$A11,'Customer Detail'!$B:$B,YEAR(Y$2)*100+MONTH(Y$2)),SUMIFS('Customer Detail'!$O:$O,'Customer Detail'!$G:$G,$E11,'Customer Detail'!$A:$A,$A11,'Customer Detail'!$B:$B,YEAR(Y$2)*100+MONTH(Y$2)))</f>
        <v>0</v>
      </c>
      <c r="Z11" s="46" cm="1">
        <f t="array" ref="Z11">IF(OR($C11={"Bill","Sch.91 Bill","Metering Fee"}),SUMIFS('Customer Detail'!$N:$N,'Customer Detail'!$F:$F,$E11,'Customer Detail'!$A:$A,$A11,'Customer Detail'!$B:$B,YEAR(Z$2)*100+MONTH(Z$2)),SUMIFS('Customer Detail'!$O:$O,'Customer Detail'!$G:$G,$E11,'Customer Detail'!$A:$A,$A11,'Customer Detail'!$B:$B,YEAR(Z$2)*100+MONTH(Z$2)))</f>
        <v>0</v>
      </c>
      <c r="AA11" s="46" cm="1">
        <f t="array" ref="AA11">IF(OR($C11={"Bill","Sch.91 Bill","Metering Fee"}),SUMIFS('Customer Detail'!$N:$N,'Customer Detail'!$F:$F,$E11,'Customer Detail'!$A:$A,$A11,'Customer Detail'!$B:$B,YEAR(AA$2)*100+MONTH(AA$2)),SUMIFS('Customer Detail'!$O:$O,'Customer Detail'!$G:$G,$E11,'Customer Detail'!$A:$A,$A11,'Customer Detail'!$B:$B,YEAR(AA$2)*100+MONTH(AA$2)))</f>
        <v>0</v>
      </c>
      <c r="AB11" s="46" cm="1">
        <f t="array" ref="AB11">IF(OR($C11={"Bill","Sch.91 Bill","Metering Fee"}),SUMIFS('Customer Detail'!$N:$N,'Customer Detail'!$F:$F,$E11,'Customer Detail'!$A:$A,$A11,'Customer Detail'!$B:$B,YEAR(AB$2)*100+MONTH(AB$2)),SUMIFS('Customer Detail'!$O:$O,'Customer Detail'!$G:$G,$E11,'Customer Detail'!$A:$A,$A11,'Customer Detail'!$B:$B,YEAR(AB$2)*100+MONTH(AB$2)))</f>
        <v>0</v>
      </c>
      <c r="AC11" s="46" cm="1">
        <f t="array" ref="AC11">IF(OR($C11={"Bill","Sch.91 Bill","Metering Fee"}),SUMIFS('Customer Detail'!$N:$N,'Customer Detail'!$F:$F,$E11,'Customer Detail'!$A:$A,$A11,'Customer Detail'!$B:$B,YEAR(AC$2)*100+MONTH(AC$2)),SUMIFS('Customer Detail'!$O:$O,'Customer Detail'!$G:$G,$E11,'Customer Detail'!$A:$A,$A11,'Customer Detail'!$B:$B,YEAR(AC$2)*100+MONTH(AC$2)))</f>
        <v>0</v>
      </c>
      <c r="AD11" s="46" cm="1">
        <f t="array" ref="AD11">IF(OR($C11={"Bill","Sch.91 Bill","Metering Fee"}),SUMIFS('Customer Detail'!$N:$N,'Customer Detail'!$F:$F,$E11,'Customer Detail'!$A:$A,$A11,'Customer Detail'!$B:$B,YEAR(AD$2)*100+MONTH(AD$2)),SUMIFS('Customer Detail'!$O:$O,'Customer Detail'!$G:$G,$E11,'Customer Detail'!$A:$A,$A11,'Customer Detail'!$B:$B,YEAR(AD$2)*100+MONTH(AD$2)))</f>
        <v>0</v>
      </c>
      <c r="AE11" s="46" cm="1">
        <f t="array" ref="AE11">IF(OR($C11={"Bill","Sch.91 Bill","Metering Fee"}),SUMIFS('Customer Detail'!$N:$N,'Customer Detail'!$F:$F,$E11,'Customer Detail'!$A:$A,$A11,'Customer Detail'!$B:$B,YEAR(AE$2)*100+MONTH(AE$2)),SUMIFS('Customer Detail'!$O:$O,'Customer Detail'!$G:$G,$E11,'Customer Detail'!$A:$A,$A11,'Customer Detail'!$B:$B,YEAR(AE$2)*100+MONTH(AE$2)))</f>
        <v>0</v>
      </c>
      <c r="AF11" s="46" cm="1">
        <f t="array" ref="AF11">IF(OR($C11={"Bill","Sch.91 Bill","Metering Fee"}),SUMIFS('Customer Detail'!$N:$N,'Customer Detail'!$F:$F,$E11,'Customer Detail'!$A:$A,$A11,'Customer Detail'!$B:$B,YEAR(AF$2)*100+MONTH(AF$2)),SUMIFS('Customer Detail'!$O:$O,'Customer Detail'!$G:$G,$E11,'Customer Detail'!$A:$A,$A11,'Customer Detail'!$B:$B,YEAR(AF$2)*100+MONTH(AF$2)))</f>
        <v>0</v>
      </c>
      <c r="AG11" s="46" cm="1">
        <f t="array" ref="AG11">IF(OR($C11={"Bill","Sch.91 Bill","Metering Fee"}),SUMIFS('Customer Detail'!$N:$N,'Customer Detail'!$F:$F,$E11,'Customer Detail'!$A:$A,$A11,'Customer Detail'!$B:$B,YEAR(AG$2)*100+MONTH(AG$2)),SUMIFS('Customer Detail'!$O:$O,'Customer Detail'!$G:$G,$E11,'Customer Detail'!$A:$A,$A11,'Customer Detail'!$B:$B,YEAR(AG$2)*100+MONTH(AG$2)))</f>
        <v>0</v>
      </c>
      <c r="AH11" s="46" cm="1">
        <f t="array" ref="AH11">IF(OR($C11={"Bill","Sch.91 Bill","Metering Fee"}),SUMIFS('Customer Detail'!$N:$N,'Customer Detail'!$F:$F,$E11,'Customer Detail'!$A:$A,$A11,'Customer Detail'!$B:$B,YEAR(AH$2)*100+MONTH(AH$2)),SUMIFS('Customer Detail'!$O:$O,'Customer Detail'!$G:$G,$E11,'Customer Detail'!$A:$A,$A11,'Customer Detail'!$B:$B,YEAR(AH$2)*100+MONTH(AH$2)))</f>
        <v>0</v>
      </c>
      <c r="AI11" s="46" cm="1">
        <f t="array" ref="AI11">IF(OR($C11={"Bill","Sch.91 Bill","Metering Fee"}),SUMIFS('Customer Detail'!$N:$N,'Customer Detail'!$F:$F,$E11,'Customer Detail'!$A:$A,$A11,'Customer Detail'!$B:$B,YEAR(AI$2)*100+MONTH(AI$2)),SUMIFS('Customer Detail'!$O:$O,'Customer Detail'!$G:$G,$E11,'Customer Detail'!$A:$A,$A11,'Customer Detail'!$B:$B,YEAR(AI$2)*100+MONTH(AI$2)))</f>
        <v>0</v>
      </c>
      <c r="AJ11" s="46" cm="1">
        <f t="array" ref="AJ11">IF(OR($C11={"Bill","Sch.91 Bill","Metering Fee"}),SUMIFS('Customer Detail'!$N:$N,'Customer Detail'!$F:$F,$E11,'Customer Detail'!$A:$A,$A11,'Customer Detail'!$B:$B,YEAR(AJ$2)*100+MONTH(AJ$2)),SUMIFS('Customer Detail'!$O:$O,'Customer Detail'!$G:$G,$E11,'Customer Detail'!$A:$A,$A11,'Customer Detail'!$B:$B,YEAR(AJ$2)*100+MONTH(AJ$2)))</f>
        <v>0</v>
      </c>
      <c r="AK11" s="46" cm="1">
        <f t="array" ref="AK11">IF(OR($C11={"Bill","Sch.91 Bill","Metering Fee"}),SUMIFS('Customer Detail'!$N:$N,'Customer Detail'!$F:$F,$E11,'Customer Detail'!$A:$A,$A11,'Customer Detail'!$B:$B,YEAR(AK$2)*100+MONTH(AK$2)),SUMIFS('Customer Detail'!$O:$O,'Customer Detail'!$G:$G,$E11,'Customer Detail'!$A:$A,$A11,'Customer Detail'!$B:$B,YEAR(AK$2)*100+MONTH(AK$2)))</f>
        <v>0</v>
      </c>
      <c r="AL11" s="46" cm="1">
        <f t="array" ref="AL11">IF(OR($C11={"Bill","Sch.91 Bill","Metering Fee"}),SUMIFS('Customer Detail'!$N:$N,'Customer Detail'!$F:$F,$E11,'Customer Detail'!$A:$A,$A11,'Customer Detail'!$B:$B,YEAR(AL$2)*100+MONTH(AL$2)),SUMIFS('Customer Detail'!$O:$O,'Customer Detail'!$G:$G,$E11,'Customer Detail'!$A:$A,$A11,'Customer Detail'!$B:$B,YEAR(AL$2)*100+MONTH(AL$2)))</f>
        <v>0</v>
      </c>
      <c r="AM11" s="46" cm="1">
        <f t="array" ref="AM11">IF(OR($C11={"Bill","Sch.91 Bill","Metering Fee"}),SUMIFS('Customer Detail'!$N:$N,'Customer Detail'!$F:$F,$E11,'Customer Detail'!$A:$A,$A11,'Customer Detail'!$B:$B,YEAR(AM$2)*100+MONTH(AM$2)),SUMIFS('Customer Detail'!$O:$O,'Customer Detail'!$G:$G,$E11,'Customer Detail'!$A:$A,$A11,'Customer Detail'!$B:$B,YEAR(AM$2)*100+MONTH(AM$2)))</f>
        <v>0</v>
      </c>
      <c r="AN11" s="46" cm="1">
        <f t="array" ref="AN11">IF(OR($C11={"Bill","Sch.91 Bill","Metering Fee"}),SUMIFS('Customer Detail'!$N:$N,'Customer Detail'!$F:$F,$E11,'Customer Detail'!$A:$A,$A11,'Customer Detail'!$B:$B,YEAR(AN$2)*100+MONTH(AN$2)),SUMIFS('Customer Detail'!$O:$O,'Customer Detail'!$G:$G,$E11,'Customer Detail'!$A:$A,$A11,'Customer Detail'!$B:$B,YEAR(AN$2)*100+MONTH(AN$2)))</f>
        <v>0</v>
      </c>
      <c r="AO11" s="46" cm="1">
        <f t="array" ref="AO11">IF(OR($C11={"Bill","Sch.91 Bill","Metering Fee"}),SUMIFS('Customer Detail'!$N:$N,'Customer Detail'!$F:$F,$E11,'Customer Detail'!$A:$A,$A11,'Customer Detail'!$B:$B,YEAR(AO$2)*100+MONTH(AO$2)),SUMIFS('Customer Detail'!$O:$O,'Customer Detail'!$G:$G,$E11,'Customer Detail'!$A:$A,$A11,'Customer Detail'!$B:$B,YEAR(AO$2)*100+MONTH(AO$2)))</f>
        <v>0</v>
      </c>
      <c r="AP11" s="46" cm="1">
        <f t="array" ref="AP11">IF(OR($C11={"Bill","Sch.91 Bill","Metering Fee"}),SUMIFS('Customer Detail'!$N:$N,'Customer Detail'!$F:$F,$E11,'Customer Detail'!$A:$A,$A11,'Customer Detail'!$B:$B,YEAR(AP$2)*100+MONTH(AP$2)),SUMIFS('Customer Detail'!$O:$O,'Customer Detail'!$G:$G,$E11,'Customer Detail'!$A:$A,$A11,'Customer Detail'!$B:$B,YEAR(AP$2)*100+MONTH(AP$2)))</f>
        <v>0</v>
      </c>
    </row>
    <row r="12" spans="1:49" x14ac:dyDescent="0.25">
      <c r="A12" s="60" t="s">
        <v>50</v>
      </c>
      <c r="B12" s="44" t="s">
        <v>32</v>
      </c>
      <c r="C12" s="44" t="s">
        <v>34</v>
      </c>
      <c r="D12" s="45">
        <v>44774</v>
      </c>
      <c r="E12" s="86">
        <v>0.20624000000000001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70"/>
      <c r="Q12" s="46" cm="1">
        <f t="array" ref="Q12">IF(OR($C12={"Bill","Sch.91 Bill","Metering Fee"}),SUMIFS('Customer Detail'!$N:$N,'Customer Detail'!$F:$F,$E12,'Customer Detail'!$A:$A,$A12,'Customer Detail'!$B:$B,YEAR(Q$2)*100+MONTH(Q$2)),SUMIFS('Customer Detail'!$O:$O,'Customer Detail'!$G:$G,$E12,'Customer Detail'!$A:$A,$A12,'Customer Detail'!$B:$B,YEAR(Q$2)*100+MONTH(Q$2)))</f>
        <v>0</v>
      </c>
      <c r="R12" s="46" cm="1">
        <f t="array" ref="R12">IF(OR($C12={"Bill","Sch.91 Bill","Metering Fee"}),SUMIFS('Customer Detail'!$N:$N,'Customer Detail'!$F:$F,$E12,'Customer Detail'!$A:$A,$A12,'Customer Detail'!$B:$B,YEAR(R$2)*100+MONTH(R$2)),SUMIFS('Customer Detail'!$O:$O,'Customer Detail'!$G:$G,$E12,'Customer Detail'!$A:$A,$A12,'Customer Detail'!$B:$B,YEAR(R$2)*100+MONTH(R$2)))</f>
        <v>0</v>
      </c>
      <c r="S12" s="46" cm="1">
        <f t="array" ref="S12">IF(OR($C12={"Bill","Sch.91 Bill","Metering Fee"}),SUMIFS('Customer Detail'!$N:$N,'Customer Detail'!$F:$F,$E12,'Customer Detail'!$A:$A,$A12,'Customer Detail'!$B:$B,YEAR(S$2)*100+MONTH(S$2)),SUMIFS('Customer Detail'!$O:$O,'Customer Detail'!$G:$G,$E12,'Customer Detail'!$A:$A,$A12,'Customer Detail'!$B:$B,YEAR(S$2)*100+MONTH(S$2)))</f>
        <v>0</v>
      </c>
      <c r="T12" s="46" cm="1">
        <f t="array" ref="T12">IF(OR($C12={"Bill","Sch.91 Bill","Metering Fee"}),SUMIFS('Customer Detail'!$N:$N,'Customer Detail'!$F:$F,$E12,'Customer Detail'!$A:$A,$A12,'Customer Detail'!$B:$B,YEAR(T$2)*100+MONTH(T$2)),SUMIFS('Customer Detail'!$O:$O,'Customer Detail'!$G:$G,$E12,'Customer Detail'!$A:$A,$A12,'Customer Detail'!$B:$B,YEAR(T$2)*100+MONTH(T$2)))</f>
        <v>0</v>
      </c>
      <c r="U12" s="46" cm="1">
        <f t="array" ref="U12">IF(OR($C12={"Bill","Sch.91 Bill","Metering Fee"}),SUMIFS('Customer Detail'!$N:$N,'Customer Detail'!$F:$F,$E12,'Customer Detail'!$A:$A,$A12,'Customer Detail'!$B:$B,YEAR(U$2)*100+MONTH(U$2)),SUMIFS('Customer Detail'!$O:$O,'Customer Detail'!$G:$G,$E12,'Customer Detail'!$A:$A,$A12,'Customer Detail'!$B:$B,YEAR(U$2)*100+MONTH(U$2)))</f>
        <v>0</v>
      </c>
      <c r="V12" s="46" cm="1">
        <f t="array" ref="V12">IF(OR($C12={"Bill","Sch.91 Bill","Metering Fee"}),SUMIFS('Customer Detail'!$N:$N,'Customer Detail'!$F:$F,$E12,'Customer Detail'!$A:$A,$A12,'Customer Detail'!$B:$B,YEAR(V$2)*100+MONTH(V$2)),SUMIFS('Customer Detail'!$O:$O,'Customer Detail'!$G:$G,$E12,'Customer Detail'!$A:$A,$A12,'Customer Detail'!$B:$B,YEAR(V$2)*100+MONTH(V$2)))</f>
        <v>6860.3083785880517</v>
      </c>
      <c r="W12" s="46" cm="1">
        <f t="array" ref="W12">IF(OR($C12={"Bill","Sch.91 Bill","Metering Fee"}),SUMIFS('Customer Detail'!$N:$N,'Customer Detail'!$F:$F,$E12,'Customer Detail'!$A:$A,$A12,'Customer Detail'!$B:$B,YEAR(W$2)*100+MONTH(W$2)),SUMIFS('Customer Detail'!$O:$O,'Customer Detail'!$G:$G,$E12,'Customer Detail'!$A:$A,$A12,'Customer Detail'!$B:$B,YEAR(W$2)*100+MONTH(W$2)))</f>
        <v>13120.005818463924</v>
      </c>
      <c r="X12" s="46" cm="1">
        <f t="array" ref="X12">IF(OR($C12={"Bill","Sch.91 Bill","Metering Fee"}),SUMIFS('Customer Detail'!$N:$N,'Customer Detail'!$F:$F,$E12,'Customer Detail'!$A:$A,$A12,'Customer Detail'!$B:$B,YEAR(X$2)*100+MONTH(X$2)),SUMIFS('Customer Detail'!$O:$O,'Customer Detail'!$G:$G,$E12,'Customer Detail'!$A:$A,$A12,'Customer Detail'!$B:$B,YEAR(X$2)*100+MONTH(X$2)))</f>
        <v>12160.0077579519</v>
      </c>
      <c r="Y12" s="46" cm="1">
        <f t="array" ref="Y12">IF(OR($C12={"Bill","Sch.91 Bill","Metering Fee"}),SUMIFS('Customer Detail'!$N:$N,'Customer Detail'!$F:$F,$E12,'Customer Detail'!$A:$A,$A12,'Customer Detail'!$B:$B,YEAR(Y$2)*100+MONTH(Y$2)),SUMIFS('Customer Detail'!$O:$O,'Customer Detail'!$G:$G,$E12,'Customer Detail'!$A:$A,$A12,'Customer Detail'!$B:$B,YEAR(Y$2)*100+MONTH(Y$2)))</f>
        <v>15759.988363072149</v>
      </c>
      <c r="Z12" s="46" cm="1">
        <f t="array" ref="Z12">IF(OR($C12={"Bill","Sch.91 Bill","Metering Fee"}),SUMIFS('Customer Detail'!$N:$N,'Customer Detail'!$F:$F,$E12,'Customer Detail'!$A:$A,$A12,'Customer Detail'!$B:$B,YEAR(Z$2)*100+MONTH(Z$2)),SUMIFS('Customer Detail'!$O:$O,'Customer Detail'!$G:$G,$E12,'Customer Detail'!$A:$A,$A12,'Customer Detail'!$B:$B,YEAR(Z$2)*100+MONTH(Z$2)))</f>
        <v>14639.982544608223</v>
      </c>
      <c r="AA12" s="46" cm="1">
        <f t="array" ref="AA12">IF(OR($C12={"Bill","Sch.91 Bill","Metering Fee"}),SUMIFS('Customer Detail'!$N:$N,'Customer Detail'!$F:$F,$E12,'Customer Detail'!$A:$A,$A12,'Customer Detail'!$B:$B,YEAR(AA$2)*100+MONTH(AA$2)),SUMIFS('Customer Detail'!$O:$O,'Customer Detail'!$G:$G,$E12,'Customer Detail'!$A:$A,$A12,'Customer Detail'!$B:$B,YEAR(AA$2)*100+MONTH(AA$2)))</f>
        <v>17450.009697439873</v>
      </c>
      <c r="AB12" s="46" cm="1">
        <f t="array" ref="AB12">IF(OR($C12={"Bill","Sch.91 Bill","Metering Fee"}),SUMIFS('Customer Detail'!$N:$N,'Customer Detail'!$F:$F,$E12,'Customer Detail'!$A:$A,$A12,'Customer Detail'!$B:$B,YEAR(AB$2)*100+MONTH(AB$2)),SUMIFS('Customer Detail'!$O:$O,'Customer Detail'!$G:$G,$E12,'Customer Detail'!$A:$A,$A12,'Customer Detail'!$B:$B,YEAR(AB$2)*100+MONTH(AB$2)))</f>
        <v>8524.1466252909231</v>
      </c>
      <c r="AC12" s="46" cm="1">
        <f t="array" ref="AC12">IF(OR($C12={"Bill","Sch.91 Bill","Metering Fee"}),SUMIFS('Customer Detail'!$N:$N,'Customer Detail'!$F:$F,$E12,'Customer Detail'!$A:$A,$A12,'Customer Detail'!$B:$B,YEAR(AC$2)*100+MONTH(AC$2)),SUMIFS('Customer Detail'!$O:$O,'Customer Detail'!$G:$G,$E12,'Customer Detail'!$A:$A,$A12,'Customer Detail'!$B:$B,YEAR(AC$2)*100+MONTH(AC$2)))</f>
        <v>0</v>
      </c>
      <c r="AD12" s="46" cm="1">
        <f t="array" ref="AD12">IF(OR($C12={"Bill","Sch.91 Bill","Metering Fee"}),SUMIFS('Customer Detail'!$N:$N,'Customer Detail'!$F:$F,$E12,'Customer Detail'!$A:$A,$A12,'Customer Detail'!$B:$B,YEAR(AD$2)*100+MONTH(AD$2)),SUMIFS('Customer Detail'!$O:$O,'Customer Detail'!$G:$G,$E12,'Customer Detail'!$A:$A,$A12,'Customer Detail'!$B:$B,YEAR(AD$2)*100+MONTH(AD$2)))</f>
        <v>0</v>
      </c>
      <c r="AE12" s="46" cm="1">
        <f t="array" ref="AE12">IF(OR($C12={"Bill","Sch.91 Bill","Metering Fee"}),SUMIFS('Customer Detail'!$N:$N,'Customer Detail'!$F:$F,$E12,'Customer Detail'!$A:$A,$A12,'Customer Detail'!$B:$B,YEAR(AE$2)*100+MONTH(AE$2)),SUMIFS('Customer Detail'!$O:$O,'Customer Detail'!$G:$G,$E12,'Customer Detail'!$A:$A,$A12,'Customer Detail'!$B:$B,YEAR(AE$2)*100+MONTH(AE$2)))</f>
        <v>0</v>
      </c>
      <c r="AF12" s="46" cm="1">
        <f t="array" ref="AF12">IF(OR($C12={"Bill","Sch.91 Bill","Metering Fee"}),SUMIFS('Customer Detail'!$N:$N,'Customer Detail'!$F:$F,$E12,'Customer Detail'!$A:$A,$A12,'Customer Detail'!$B:$B,YEAR(AF$2)*100+MONTH(AF$2)),SUMIFS('Customer Detail'!$O:$O,'Customer Detail'!$G:$G,$E12,'Customer Detail'!$A:$A,$A12,'Customer Detail'!$B:$B,YEAR(AF$2)*100+MONTH(AF$2)))</f>
        <v>0</v>
      </c>
      <c r="AG12" s="46" cm="1">
        <f t="array" ref="AG12">IF(OR($C12={"Bill","Sch.91 Bill","Metering Fee"}),SUMIFS('Customer Detail'!$N:$N,'Customer Detail'!$F:$F,$E12,'Customer Detail'!$A:$A,$A12,'Customer Detail'!$B:$B,YEAR(AG$2)*100+MONTH(AG$2)),SUMIFS('Customer Detail'!$O:$O,'Customer Detail'!$G:$G,$E12,'Customer Detail'!$A:$A,$A12,'Customer Detail'!$B:$B,YEAR(AG$2)*100+MONTH(AG$2)))</f>
        <v>0</v>
      </c>
      <c r="AH12" s="46" cm="1">
        <f t="array" ref="AH12">IF(OR($C12={"Bill","Sch.91 Bill","Metering Fee"}),SUMIFS('Customer Detail'!$N:$N,'Customer Detail'!$F:$F,$E12,'Customer Detail'!$A:$A,$A12,'Customer Detail'!$B:$B,YEAR(AH$2)*100+MONTH(AH$2)),SUMIFS('Customer Detail'!$O:$O,'Customer Detail'!$G:$G,$E12,'Customer Detail'!$A:$A,$A12,'Customer Detail'!$B:$B,YEAR(AH$2)*100+MONTH(AH$2)))</f>
        <v>0</v>
      </c>
      <c r="AI12" s="46" cm="1">
        <f t="array" ref="AI12">IF(OR($C12={"Bill","Sch.91 Bill","Metering Fee"}),SUMIFS('Customer Detail'!$N:$N,'Customer Detail'!$F:$F,$E12,'Customer Detail'!$A:$A,$A12,'Customer Detail'!$B:$B,YEAR(AI$2)*100+MONTH(AI$2)),SUMIFS('Customer Detail'!$O:$O,'Customer Detail'!$G:$G,$E12,'Customer Detail'!$A:$A,$A12,'Customer Detail'!$B:$B,YEAR(AI$2)*100+MONTH(AI$2)))</f>
        <v>0</v>
      </c>
      <c r="AJ12" s="46" cm="1">
        <f t="array" ref="AJ12">IF(OR($C12={"Bill","Sch.91 Bill","Metering Fee"}),SUMIFS('Customer Detail'!$N:$N,'Customer Detail'!$F:$F,$E12,'Customer Detail'!$A:$A,$A12,'Customer Detail'!$B:$B,YEAR(AJ$2)*100+MONTH(AJ$2)),SUMIFS('Customer Detail'!$O:$O,'Customer Detail'!$G:$G,$E12,'Customer Detail'!$A:$A,$A12,'Customer Detail'!$B:$B,YEAR(AJ$2)*100+MONTH(AJ$2)))</f>
        <v>0</v>
      </c>
      <c r="AK12" s="46" cm="1">
        <f t="array" ref="AK12">IF(OR($C12={"Bill","Sch.91 Bill","Metering Fee"}),SUMIFS('Customer Detail'!$N:$N,'Customer Detail'!$F:$F,$E12,'Customer Detail'!$A:$A,$A12,'Customer Detail'!$B:$B,YEAR(AK$2)*100+MONTH(AK$2)),SUMIFS('Customer Detail'!$O:$O,'Customer Detail'!$G:$G,$E12,'Customer Detail'!$A:$A,$A12,'Customer Detail'!$B:$B,YEAR(AK$2)*100+MONTH(AK$2)))</f>
        <v>0</v>
      </c>
      <c r="AL12" s="46" cm="1">
        <f t="array" ref="AL12">IF(OR($C12={"Bill","Sch.91 Bill","Metering Fee"}),SUMIFS('Customer Detail'!$N:$N,'Customer Detail'!$F:$F,$E12,'Customer Detail'!$A:$A,$A12,'Customer Detail'!$B:$B,YEAR(AL$2)*100+MONTH(AL$2)),SUMIFS('Customer Detail'!$O:$O,'Customer Detail'!$G:$G,$E12,'Customer Detail'!$A:$A,$A12,'Customer Detail'!$B:$B,YEAR(AL$2)*100+MONTH(AL$2)))</f>
        <v>0</v>
      </c>
      <c r="AM12" s="46" cm="1">
        <f t="array" ref="AM12">IF(OR($C12={"Bill","Sch.91 Bill","Metering Fee"}),SUMIFS('Customer Detail'!$N:$N,'Customer Detail'!$F:$F,$E12,'Customer Detail'!$A:$A,$A12,'Customer Detail'!$B:$B,YEAR(AM$2)*100+MONTH(AM$2)),SUMIFS('Customer Detail'!$O:$O,'Customer Detail'!$G:$G,$E12,'Customer Detail'!$A:$A,$A12,'Customer Detail'!$B:$B,YEAR(AM$2)*100+MONTH(AM$2)))</f>
        <v>0</v>
      </c>
      <c r="AN12" s="46" cm="1">
        <f t="array" ref="AN12">IF(OR($C12={"Bill","Sch.91 Bill","Metering Fee"}),SUMIFS('Customer Detail'!$N:$N,'Customer Detail'!$F:$F,$E12,'Customer Detail'!$A:$A,$A12,'Customer Detail'!$B:$B,YEAR(AN$2)*100+MONTH(AN$2)),SUMIFS('Customer Detail'!$O:$O,'Customer Detail'!$G:$G,$E12,'Customer Detail'!$A:$A,$A12,'Customer Detail'!$B:$B,YEAR(AN$2)*100+MONTH(AN$2)))</f>
        <v>0</v>
      </c>
      <c r="AO12" s="46" cm="1">
        <f t="array" ref="AO12">IF(OR($C12={"Bill","Sch.91 Bill","Metering Fee"}),SUMIFS('Customer Detail'!$N:$N,'Customer Detail'!$F:$F,$E12,'Customer Detail'!$A:$A,$A12,'Customer Detail'!$B:$B,YEAR(AO$2)*100+MONTH(AO$2)),SUMIFS('Customer Detail'!$O:$O,'Customer Detail'!$G:$G,$E12,'Customer Detail'!$A:$A,$A12,'Customer Detail'!$B:$B,YEAR(AO$2)*100+MONTH(AO$2)))</f>
        <v>0</v>
      </c>
      <c r="AP12" s="46" cm="1">
        <f t="array" ref="AP12">IF(OR($C12={"Bill","Sch.91 Bill","Metering Fee"}),SUMIFS('Customer Detail'!$N:$N,'Customer Detail'!$F:$F,$E12,'Customer Detail'!$A:$A,$A12,'Customer Detail'!$B:$B,YEAR(AP$2)*100+MONTH(AP$2)),SUMIFS('Customer Detail'!$O:$O,'Customer Detail'!$G:$G,$E12,'Customer Detail'!$A:$A,$A12,'Customer Detail'!$B:$B,YEAR(AP$2)*100+MONTH(AP$2)))</f>
        <v>0</v>
      </c>
    </row>
    <row r="13" spans="1:49" x14ac:dyDescent="0.25">
      <c r="A13" s="60" t="s">
        <v>50</v>
      </c>
      <c r="B13" s="44" t="s">
        <v>32</v>
      </c>
      <c r="C13" s="44" t="s">
        <v>35</v>
      </c>
      <c r="D13" s="45">
        <v>44774</v>
      </c>
      <c r="E13" s="86">
        <v>9.1520000000000004E-2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70"/>
      <c r="Q13" s="46" cm="1">
        <f t="array" ref="Q13">IF(OR($C13={"Bill","Sch.91 Bill","Metering Fee"}),SUMIFS('Customer Detail'!$N:$N,'Customer Detail'!$F:$F,$E13,'Customer Detail'!$A:$A,$A13,'Customer Detail'!$B:$B,YEAR(Q$2)*100+MONTH(Q$2)),SUMIFS('Customer Detail'!$O:$O,'Customer Detail'!$G:$G,$E13,'Customer Detail'!$A:$A,$A13,'Customer Detail'!$B:$B,YEAR(Q$2)*100+MONTH(Q$2)))</f>
        <v>0</v>
      </c>
      <c r="R13" s="46" cm="1">
        <f t="array" ref="R13">IF(OR($C13={"Bill","Sch.91 Bill","Metering Fee"}),SUMIFS('Customer Detail'!$N:$N,'Customer Detail'!$F:$F,$E13,'Customer Detail'!$A:$A,$A13,'Customer Detail'!$B:$B,YEAR(R$2)*100+MONTH(R$2)),SUMIFS('Customer Detail'!$O:$O,'Customer Detail'!$G:$G,$E13,'Customer Detail'!$A:$A,$A13,'Customer Detail'!$B:$B,YEAR(R$2)*100+MONTH(R$2)))</f>
        <v>0</v>
      </c>
      <c r="S13" s="46" cm="1">
        <f t="array" ref="S13">IF(OR($C13={"Bill","Sch.91 Bill","Metering Fee"}),SUMIFS('Customer Detail'!$N:$N,'Customer Detail'!$F:$F,$E13,'Customer Detail'!$A:$A,$A13,'Customer Detail'!$B:$B,YEAR(S$2)*100+MONTH(S$2)),SUMIFS('Customer Detail'!$O:$O,'Customer Detail'!$G:$G,$E13,'Customer Detail'!$A:$A,$A13,'Customer Detail'!$B:$B,YEAR(S$2)*100+MONTH(S$2)))</f>
        <v>0</v>
      </c>
      <c r="T13" s="46" cm="1">
        <f t="array" ref="T13">IF(OR($C13={"Bill","Sch.91 Bill","Metering Fee"}),SUMIFS('Customer Detail'!$N:$N,'Customer Detail'!$F:$F,$E13,'Customer Detail'!$A:$A,$A13,'Customer Detail'!$B:$B,YEAR(T$2)*100+MONTH(T$2)),SUMIFS('Customer Detail'!$O:$O,'Customer Detail'!$G:$G,$E13,'Customer Detail'!$A:$A,$A13,'Customer Detail'!$B:$B,YEAR(T$2)*100+MONTH(T$2)))</f>
        <v>0</v>
      </c>
      <c r="U13" s="46" cm="1">
        <f t="array" ref="U13">IF(OR($C13={"Bill","Sch.91 Bill","Metering Fee"}),SUMIFS('Customer Detail'!$N:$N,'Customer Detail'!$F:$F,$E13,'Customer Detail'!$A:$A,$A13,'Customer Detail'!$B:$B,YEAR(U$2)*100+MONTH(U$2)),SUMIFS('Customer Detail'!$O:$O,'Customer Detail'!$G:$G,$E13,'Customer Detail'!$A:$A,$A13,'Customer Detail'!$B:$B,YEAR(U$2)*100+MONTH(U$2)))</f>
        <v>0</v>
      </c>
      <c r="V13" s="46" cm="1">
        <f t="array" ref="V13">IF(OR($C13={"Bill","Sch.91 Bill","Metering Fee"}),SUMIFS('Customer Detail'!$N:$N,'Customer Detail'!$F:$F,$E13,'Customer Detail'!$A:$A,$A13,'Customer Detail'!$B:$B,YEAR(V$2)*100+MONTH(V$2)),SUMIFS('Customer Detail'!$O:$O,'Customer Detail'!$G:$G,$E13,'Customer Detail'!$A:$A,$A13,'Customer Detail'!$B:$B,YEAR(V$2)*100+MONTH(V$2)))</f>
        <v>1010.2709790209789</v>
      </c>
      <c r="W13" s="46" cm="1">
        <f t="array" ref="W13">IF(OR($C13={"Bill","Sch.91 Bill","Metering Fee"}),SUMIFS('Customer Detail'!$N:$N,'Customer Detail'!$F:$F,$E13,'Customer Detail'!$A:$A,$A13,'Customer Detail'!$B:$B,YEAR(W$2)*100+MONTH(W$2)),SUMIFS('Customer Detail'!$O:$O,'Customer Detail'!$G:$G,$E13,'Customer Detail'!$A:$A,$A13,'Customer Detail'!$B:$B,YEAR(W$2)*100+MONTH(W$2)))</f>
        <v>0</v>
      </c>
      <c r="X13" s="46" cm="1">
        <f t="array" ref="X13">IF(OR($C13={"Bill","Sch.91 Bill","Metering Fee"}),SUMIFS('Customer Detail'!$N:$N,'Customer Detail'!$F:$F,$E13,'Customer Detail'!$A:$A,$A13,'Customer Detail'!$B:$B,YEAR(X$2)*100+MONTH(X$2)),SUMIFS('Customer Detail'!$O:$O,'Customer Detail'!$G:$G,$E13,'Customer Detail'!$A:$A,$A13,'Customer Detail'!$B:$B,YEAR(X$2)*100+MONTH(X$2)))</f>
        <v>0</v>
      </c>
      <c r="Y13" s="46" cm="1">
        <f t="array" ref="Y13">IF(OR($C13={"Bill","Sch.91 Bill","Metering Fee"}),SUMIFS('Customer Detail'!$N:$N,'Customer Detail'!$F:$F,$E13,'Customer Detail'!$A:$A,$A13,'Customer Detail'!$B:$B,YEAR(Y$2)*100+MONTH(Y$2)),SUMIFS('Customer Detail'!$O:$O,'Customer Detail'!$G:$G,$E13,'Customer Detail'!$A:$A,$A13,'Customer Detail'!$B:$B,YEAR(Y$2)*100+MONTH(Y$2)))</f>
        <v>0</v>
      </c>
      <c r="Z13" s="46" cm="1">
        <f t="array" ref="Z13">IF(OR($C13={"Bill","Sch.91 Bill","Metering Fee"}),SUMIFS('Customer Detail'!$N:$N,'Customer Detail'!$F:$F,$E13,'Customer Detail'!$A:$A,$A13,'Customer Detail'!$B:$B,YEAR(Z$2)*100+MONTH(Z$2)),SUMIFS('Customer Detail'!$O:$O,'Customer Detail'!$G:$G,$E13,'Customer Detail'!$A:$A,$A13,'Customer Detail'!$B:$B,YEAR(Z$2)*100+MONTH(Z$2)))</f>
        <v>0</v>
      </c>
      <c r="AA13" s="46" cm="1">
        <f t="array" ref="AA13">IF(OR($C13={"Bill","Sch.91 Bill","Metering Fee"}),SUMIFS('Customer Detail'!$N:$N,'Customer Detail'!$F:$F,$E13,'Customer Detail'!$A:$A,$A13,'Customer Detail'!$B:$B,YEAR(AA$2)*100+MONTH(AA$2)),SUMIFS('Customer Detail'!$O:$O,'Customer Detail'!$G:$G,$E13,'Customer Detail'!$A:$A,$A13,'Customer Detail'!$B:$B,YEAR(AA$2)*100+MONTH(AA$2)))</f>
        <v>1110.0305944055945</v>
      </c>
      <c r="AB13" s="46" cm="1">
        <f t="array" ref="AB13">IF(OR($C13={"Bill","Sch.91 Bill","Metering Fee"}),SUMIFS('Customer Detail'!$N:$N,'Customer Detail'!$F:$F,$E13,'Customer Detail'!$A:$A,$A13,'Customer Detail'!$B:$B,YEAR(AB$2)*100+MONTH(AB$2)),SUMIFS('Customer Detail'!$O:$O,'Customer Detail'!$G:$G,$E13,'Customer Detail'!$A:$A,$A13,'Customer Detail'!$B:$B,YEAR(AB$2)*100+MONTH(AB$2)))</f>
        <v>0</v>
      </c>
      <c r="AC13" s="46" cm="1">
        <f t="array" ref="AC13">IF(OR($C13={"Bill","Sch.91 Bill","Metering Fee"}),SUMIFS('Customer Detail'!$N:$N,'Customer Detail'!$F:$F,$E13,'Customer Detail'!$A:$A,$A13,'Customer Detail'!$B:$B,YEAR(AC$2)*100+MONTH(AC$2)),SUMIFS('Customer Detail'!$O:$O,'Customer Detail'!$G:$G,$E13,'Customer Detail'!$A:$A,$A13,'Customer Detail'!$B:$B,YEAR(AC$2)*100+MONTH(AC$2)))</f>
        <v>0</v>
      </c>
      <c r="AD13" s="46" cm="1">
        <f t="array" ref="AD13">IF(OR($C13={"Bill","Sch.91 Bill","Metering Fee"}),SUMIFS('Customer Detail'!$N:$N,'Customer Detail'!$F:$F,$E13,'Customer Detail'!$A:$A,$A13,'Customer Detail'!$B:$B,YEAR(AD$2)*100+MONTH(AD$2)),SUMIFS('Customer Detail'!$O:$O,'Customer Detail'!$G:$G,$E13,'Customer Detail'!$A:$A,$A13,'Customer Detail'!$B:$B,YEAR(AD$2)*100+MONTH(AD$2)))</f>
        <v>0</v>
      </c>
      <c r="AE13" s="46" cm="1">
        <f t="array" ref="AE13">IF(OR($C13={"Bill","Sch.91 Bill","Metering Fee"}),SUMIFS('Customer Detail'!$N:$N,'Customer Detail'!$F:$F,$E13,'Customer Detail'!$A:$A,$A13,'Customer Detail'!$B:$B,YEAR(AE$2)*100+MONTH(AE$2)),SUMIFS('Customer Detail'!$O:$O,'Customer Detail'!$G:$G,$E13,'Customer Detail'!$A:$A,$A13,'Customer Detail'!$B:$B,YEAR(AE$2)*100+MONTH(AE$2)))</f>
        <v>0</v>
      </c>
      <c r="AF13" s="46" cm="1">
        <f t="array" ref="AF13">IF(OR($C13={"Bill","Sch.91 Bill","Metering Fee"}),SUMIFS('Customer Detail'!$N:$N,'Customer Detail'!$F:$F,$E13,'Customer Detail'!$A:$A,$A13,'Customer Detail'!$B:$B,YEAR(AF$2)*100+MONTH(AF$2)),SUMIFS('Customer Detail'!$O:$O,'Customer Detail'!$G:$G,$E13,'Customer Detail'!$A:$A,$A13,'Customer Detail'!$B:$B,YEAR(AF$2)*100+MONTH(AF$2)))</f>
        <v>0</v>
      </c>
      <c r="AG13" s="46" cm="1">
        <f t="array" ref="AG13">IF(OR($C13={"Bill","Sch.91 Bill","Metering Fee"}),SUMIFS('Customer Detail'!$N:$N,'Customer Detail'!$F:$F,$E13,'Customer Detail'!$A:$A,$A13,'Customer Detail'!$B:$B,YEAR(AG$2)*100+MONTH(AG$2)),SUMIFS('Customer Detail'!$O:$O,'Customer Detail'!$G:$G,$E13,'Customer Detail'!$A:$A,$A13,'Customer Detail'!$B:$B,YEAR(AG$2)*100+MONTH(AG$2)))</f>
        <v>0</v>
      </c>
      <c r="AH13" s="46" cm="1">
        <f t="array" ref="AH13">IF(OR($C13={"Bill","Sch.91 Bill","Metering Fee"}),SUMIFS('Customer Detail'!$N:$N,'Customer Detail'!$F:$F,$E13,'Customer Detail'!$A:$A,$A13,'Customer Detail'!$B:$B,YEAR(AH$2)*100+MONTH(AH$2)),SUMIFS('Customer Detail'!$O:$O,'Customer Detail'!$G:$G,$E13,'Customer Detail'!$A:$A,$A13,'Customer Detail'!$B:$B,YEAR(AH$2)*100+MONTH(AH$2)))</f>
        <v>0</v>
      </c>
      <c r="AI13" s="46" cm="1">
        <f t="array" ref="AI13">IF(OR($C13={"Bill","Sch.91 Bill","Metering Fee"}),SUMIFS('Customer Detail'!$N:$N,'Customer Detail'!$F:$F,$E13,'Customer Detail'!$A:$A,$A13,'Customer Detail'!$B:$B,YEAR(AI$2)*100+MONTH(AI$2)),SUMIFS('Customer Detail'!$O:$O,'Customer Detail'!$G:$G,$E13,'Customer Detail'!$A:$A,$A13,'Customer Detail'!$B:$B,YEAR(AI$2)*100+MONTH(AI$2)))</f>
        <v>0</v>
      </c>
      <c r="AJ13" s="46" cm="1">
        <f t="array" ref="AJ13">IF(OR($C13={"Bill","Sch.91 Bill","Metering Fee"}),SUMIFS('Customer Detail'!$N:$N,'Customer Detail'!$F:$F,$E13,'Customer Detail'!$A:$A,$A13,'Customer Detail'!$B:$B,YEAR(AJ$2)*100+MONTH(AJ$2)),SUMIFS('Customer Detail'!$O:$O,'Customer Detail'!$G:$G,$E13,'Customer Detail'!$A:$A,$A13,'Customer Detail'!$B:$B,YEAR(AJ$2)*100+MONTH(AJ$2)))</f>
        <v>0</v>
      </c>
      <c r="AK13" s="46" cm="1">
        <f t="array" ref="AK13">IF(OR($C13={"Bill","Sch.91 Bill","Metering Fee"}),SUMIFS('Customer Detail'!$N:$N,'Customer Detail'!$F:$F,$E13,'Customer Detail'!$A:$A,$A13,'Customer Detail'!$B:$B,YEAR(AK$2)*100+MONTH(AK$2)),SUMIFS('Customer Detail'!$O:$O,'Customer Detail'!$G:$G,$E13,'Customer Detail'!$A:$A,$A13,'Customer Detail'!$B:$B,YEAR(AK$2)*100+MONTH(AK$2)))</f>
        <v>0</v>
      </c>
      <c r="AL13" s="46" cm="1">
        <f t="array" ref="AL13">IF(OR($C13={"Bill","Sch.91 Bill","Metering Fee"}),SUMIFS('Customer Detail'!$N:$N,'Customer Detail'!$F:$F,$E13,'Customer Detail'!$A:$A,$A13,'Customer Detail'!$B:$B,YEAR(AL$2)*100+MONTH(AL$2)),SUMIFS('Customer Detail'!$O:$O,'Customer Detail'!$G:$G,$E13,'Customer Detail'!$A:$A,$A13,'Customer Detail'!$B:$B,YEAR(AL$2)*100+MONTH(AL$2)))</f>
        <v>0</v>
      </c>
      <c r="AM13" s="46" cm="1">
        <f t="array" ref="AM13">IF(OR($C13={"Bill","Sch.91 Bill","Metering Fee"}),SUMIFS('Customer Detail'!$N:$N,'Customer Detail'!$F:$F,$E13,'Customer Detail'!$A:$A,$A13,'Customer Detail'!$B:$B,YEAR(AM$2)*100+MONTH(AM$2)),SUMIFS('Customer Detail'!$O:$O,'Customer Detail'!$G:$G,$E13,'Customer Detail'!$A:$A,$A13,'Customer Detail'!$B:$B,YEAR(AM$2)*100+MONTH(AM$2)))</f>
        <v>0</v>
      </c>
      <c r="AN13" s="46" cm="1">
        <f t="array" ref="AN13">IF(OR($C13={"Bill","Sch.91 Bill","Metering Fee"}),SUMIFS('Customer Detail'!$N:$N,'Customer Detail'!$F:$F,$E13,'Customer Detail'!$A:$A,$A13,'Customer Detail'!$B:$B,YEAR(AN$2)*100+MONTH(AN$2)),SUMIFS('Customer Detail'!$O:$O,'Customer Detail'!$G:$G,$E13,'Customer Detail'!$A:$A,$A13,'Customer Detail'!$B:$B,YEAR(AN$2)*100+MONTH(AN$2)))</f>
        <v>0</v>
      </c>
      <c r="AO13" s="46" cm="1">
        <f t="array" ref="AO13">IF(OR($C13={"Bill","Sch.91 Bill","Metering Fee"}),SUMIFS('Customer Detail'!$N:$N,'Customer Detail'!$F:$F,$E13,'Customer Detail'!$A:$A,$A13,'Customer Detail'!$B:$B,YEAR(AO$2)*100+MONTH(AO$2)),SUMIFS('Customer Detail'!$O:$O,'Customer Detail'!$G:$G,$E13,'Customer Detail'!$A:$A,$A13,'Customer Detail'!$B:$B,YEAR(AO$2)*100+MONTH(AO$2)))</f>
        <v>0</v>
      </c>
      <c r="AP13" s="46" cm="1">
        <f t="array" ref="AP13">IF(OR($C13={"Bill","Sch.91 Bill","Metering Fee"}),SUMIFS('Customer Detail'!$N:$N,'Customer Detail'!$F:$F,$E13,'Customer Detail'!$A:$A,$A13,'Customer Detail'!$B:$B,YEAR(AP$2)*100+MONTH(AP$2)),SUMIFS('Customer Detail'!$O:$O,'Customer Detail'!$G:$G,$E13,'Customer Detail'!$A:$A,$A13,'Customer Detail'!$B:$B,YEAR(AP$2)*100+MONTH(AP$2)))</f>
        <v>0</v>
      </c>
    </row>
    <row r="14" spans="1:49" x14ac:dyDescent="0.25">
      <c r="A14" s="60" t="s">
        <v>50</v>
      </c>
      <c r="B14" s="44" t="s">
        <v>32</v>
      </c>
      <c r="C14" s="44" t="s">
        <v>34</v>
      </c>
      <c r="D14" s="45">
        <v>44958</v>
      </c>
      <c r="E14" s="86">
        <v>0.2069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70"/>
      <c r="Q14" s="46" cm="1">
        <f t="array" ref="Q14">IF(OR($C14={"Bill","Sch.91 Bill","Metering Fee"}),SUMIFS('Customer Detail'!$N:$N,'Customer Detail'!$F:$F,$E14,'Customer Detail'!$A:$A,$A14,'Customer Detail'!$B:$B,YEAR(Q$2)*100+MONTH(Q$2)),SUMIFS('Customer Detail'!$O:$O,'Customer Detail'!$G:$G,$E14,'Customer Detail'!$A:$A,$A14,'Customer Detail'!$B:$B,YEAR(Q$2)*100+MONTH(Q$2)))</f>
        <v>0</v>
      </c>
      <c r="R14" s="46" cm="1">
        <f t="array" ref="R14">IF(OR($C14={"Bill","Sch.91 Bill","Metering Fee"}),SUMIFS('Customer Detail'!$N:$N,'Customer Detail'!$F:$F,$E14,'Customer Detail'!$A:$A,$A14,'Customer Detail'!$B:$B,YEAR(R$2)*100+MONTH(R$2)),SUMIFS('Customer Detail'!$O:$O,'Customer Detail'!$G:$G,$E14,'Customer Detail'!$A:$A,$A14,'Customer Detail'!$B:$B,YEAR(R$2)*100+MONTH(R$2)))</f>
        <v>0</v>
      </c>
      <c r="S14" s="46" cm="1">
        <f t="array" ref="S14">IF(OR($C14={"Bill","Sch.91 Bill","Metering Fee"}),SUMIFS('Customer Detail'!$N:$N,'Customer Detail'!$F:$F,$E14,'Customer Detail'!$A:$A,$A14,'Customer Detail'!$B:$B,YEAR(S$2)*100+MONTH(S$2)),SUMIFS('Customer Detail'!$O:$O,'Customer Detail'!$G:$G,$E14,'Customer Detail'!$A:$A,$A14,'Customer Detail'!$B:$B,YEAR(S$2)*100+MONTH(S$2)))</f>
        <v>0</v>
      </c>
      <c r="T14" s="46" cm="1">
        <f t="array" ref="T14">IF(OR($C14={"Bill","Sch.91 Bill","Metering Fee"}),SUMIFS('Customer Detail'!$N:$N,'Customer Detail'!$F:$F,$E14,'Customer Detail'!$A:$A,$A14,'Customer Detail'!$B:$B,YEAR(T$2)*100+MONTH(T$2)),SUMIFS('Customer Detail'!$O:$O,'Customer Detail'!$G:$G,$E14,'Customer Detail'!$A:$A,$A14,'Customer Detail'!$B:$B,YEAR(T$2)*100+MONTH(T$2)))</f>
        <v>0</v>
      </c>
      <c r="U14" s="46" cm="1">
        <f t="array" ref="U14">IF(OR($C14={"Bill","Sch.91 Bill","Metering Fee"}),SUMIFS('Customer Detail'!$N:$N,'Customer Detail'!$F:$F,$E14,'Customer Detail'!$A:$A,$A14,'Customer Detail'!$B:$B,YEAR(U$2)*100+MONTH(U$2)),SUMIFS('Customer Detail'!$O:$O,'Customer Detail'!$G:$G,$E14,'Customer Detail'!$A:$A,$A14,'Customer Detail'!$B:$B,YEAR(U$2)*100+MONTH(U$2)))</f>
        <v>0</v>
      </c>
      <c r="V14" s="46" cm="1">
        <f t="array" ref="V14">IF(OR($C14={"Bill","Sch.91 Bill","Metering Fee"}),SUMIFS('Customer Detail'!$N:$N,'Customer Detail'!$F:$F,$E14,'Customer Detail'!$A:$A,$A14,'Customer Detail'!$B:$B,YEAR(V$2)*100+MONTH(V$2)),SUMIFS('Customer Detail'!$O:$O,'Customer Detail'!$G:$G,$E14,'Customer Detail'!$A:$A,$A14,'Customer Detail'!$B:$B,YEAR(V$2)*100+MONTH(V$2)))</f>
        <v>0</v>
      </c>
      <c r="W14" s="46" cm="1">
        <f t="array" ref="W14">IF(OR($C14={"Bill","Sch.91 Bill","Metering Fee"}),SUMIFS('Customer Detail'!$N:$N,'Customer Detail'!$F:$F,$E14,'Customer Detail'!$A:$A,$A14,'Customer Detail'!$B:$B,YEAR(W$2)*100+MONTH(W$2)),SUMIFS('Customer Detail'!$O:$O,'Customer Detail'!$G:$G,$E14,'Customer Detail'!$A:$A,$A14,'Customer Detail'!$B:$B,YEAR(W$2)*100+MONTH(W$2)))</f>
        <v>0</v>
      </c>
      <c r="X14" s="46" cm="1">
        <f t="array" ref="X14">IF(OR($C14={"Bill","Sch.91 Bill","Metering Fee"}),SUMIFS('Customer Detail'!$N:$N,'Customer Detail'!$F:$F,$E14,'Customer Detail'!$A:$A,$A14,'Customer Detail'!$B:$B,YEAR(X$2)*100+MONTH(X$2)),SUMIFS('Customer Detail'!$O:$O,'Customer Detail'!$G:$G,$E14,'Customer Detail'!$A:$A,$A14,'Customer Detail'!$B:$B,YEAR(X$2)*100+MONTH(X$2)))</f>
        <v>0</v>
      </c>
      <c r="Y14" s="46" cm="1">
        <f t="array" ref="Y14">IF(OR($C14={"Bill","Sch.91 Bill","Metering Fee"}),SUMIFS('Customer Detail'!$N:$N,'Customer Detail'!$F:$F,$E14,'Customer Detail'!$A:$A,$A14,'Customer Detail'!$B:$B,YEAR(Y$2)*100+MONTH(Y$2)),SUMIFS('Customer Detail'!$O:$O,'Customer Detail'!$G:$G,$E14,'Customer Detail'!$A:$A,$A14,'Customer Detail'!$B:$B,YEAR(Y$2)*100+MONTH(Y$2)))</f>
        <v>0</v>
      </c>
      <c r="Z14" s="46" cm="1">
        <f t="array" ref="Z14">IF(OR($C14={"Bill","Sch.91 Bill","Metering Fee"}),SUMIFS('Customer Detail'!$N:$N,'Customer Detail'!$F:$F,$E14,'Customer Detail'!$A:$A,$A14,'Customer Detail'!$B:$B,YEAR(Z$2)*100+MONTH(Z$2)),SUMIFS('Customer Detail'!$O:$O,'Customer Detail'!$G:$G,$E14,'Customer Detail'!$A:$A,$A14,'Customer Detail'!$B:$B,YEAR(Z$2)*100+MONTH(Z$2)))</f>
        <v>0</v>
      </c>
      <c r="AA14" s="46" cm="1">
        <f t="array" ref="AA14">IF(OR($C14={"Bill","Sch.91 Bill","Metering Fee"}),SUMIFS('Customer Detail'!$N:$N,'Customer Detail'!$F:$F,$E14,'Customer Detail'!$A:$A,$A14,'Customer Detail'!$B:$B,YEAR(AA$2)*100+MONTH(AA$2)),SUMIFS('Customer Detail'!$O:$O,'Customer Detail'!$G:$G,$E14,'Customer Detail'!$A:$A,$A14,'Customer Detail'!$B:$B,YEAR(AA$2)*100+MONTH(AA$2)))</f>
        <v>0</v>
      </c>
      <c r="AB14" s="46" cm="1">
        <f t="array" ref="AB14">IF(OR($C14={"Bill","Sch.91 Bill","Metering Fee"}),SUMIFS('Customer Detail'!$N:$N,'Customer Detail'!$F:$F,$E14,'Customer Detail'!$A:$A,$A14,'Customer Detail'!$B:$B,YEAR(AB$2)*100+MONTH(AB$2)),SUMIFS('Customer Detail'!$O:$O,'Customer Detail'!$G:$G,$E14,'Customer Detail'!$A:$A,$A14,'Customer Detail'!$B:$B,YEAR(AB$2)*100+MONTH(AB$2)))</f>
        <v>7955.8724021266307</v>
      </c>
      <c r="AC14" s="46" cm="1">
        <f t="array" ref="AC14">IF(OR($C14={"Bill","Sch.91 Bill","Metering Fee"}),SUMIFS('Customer Detail'!$N:$N,'Customer Detail'!$F:$F,$E14,'Customer Detail'!$A:$A,$A14,'Customer Detail'!$B:$B,YEAR(AC$2)*100+MONTH(AC$2)),SUMIFS('Customer Detail'!$O:$O,'Customer Detail'!$G:$G,$E14,'Customer Detail'!$A:$A,$A14,'Customer Detail'!$B:$B,YEAR(AC$2)*100+MONTH(AC$2)))</f>
        <v>15840.019333011118</v>
      </c>
      <c r="AD14" s="46" cm="1">
        <f t="array" ref="AD14">IF(OR($C14={"Bill","Sch.91 Bill","Metering Fee"}),SUMIFS('Customer Detail'!$N:$N,'Customer Detail'!$F:$F,$E14,'Customer Detail'!$A:$A,$A14,'Customer Detail'!$B:$B,YEAR(AD$2)*100+MONTH(AD$2)),SUMIFS('Customer Detail'!$O:$O,'Customer Detail'!$G:$G,$E14,'Customer Detail'!$A:$A,$A14,'Customer Detail'!$B:$B,YEAR(AD$2)*100+MONTH(AD$2)))</f>
        <v>14879.990333494443</v>
      </c>
      <c r="AE14" s="46" cm="1">
        <f t="array" ref="AE14">IF(OR($C14={"Bill","Sch.91 Bill","Metering Fee"}),SUMIFS('Customer Detail'!$N:$N,'Customer Detail'!$F:$F,$E14,'Customer Detail'!$A:$A,$A14,'Customer Detail'!$B:$B,YEAR(AE$2)*100+MONTH(AE$2)),SUMIFS('Customer Detail'!$O:$O,'Customer Detail'!$G:$G,$E14,'Customer Detail'!$A:$A,$A14,'Customer Detail'!$B:$B,YEAR(AE$2)*100+MONTH(AE$2)))</f>
        <v>13679.990333494441</v>
      </c>
      <c r="AF14" s="46" cm="1">
        <f t="array" ref="AF14">IF(OR($C14={"Bill","Sch.91 Bill","Metering Fee"}),SUMIFS('Customer Detail'!$N:$N,'Customer Detail'!$F:$F,$E14,'Customer Detail'!$A:$A,$A14,'Customer Detail'!$B:$B,YEAR(AF$2)*100+MONTH(AF$2)),SUMIFS('Customer Detail'!$O:$O,'Customer Detail'!$G:$G,$E14,'Customer Detail'!$A:$A,$A14,'Customer Detail'!$B:$B,YEAR(AF$2)*100+MONTH(AF$2)))</f>
        <v>16959.980666988882</v>
      </c>
      <c r="AG14" s="46" cm="1">
        <f t="array" ref="AG14">IF(OR($C14={"Bill","Sch.91 Bill","Metering Fee"}),SUMIFS('Customer Detail'!$N:$N,'Customer Detail'!$F:$F,$E14,'Customer Detail'!$A:$A,$A14,'Customer Detail'!$B:$B,YEAR(AG$2)*100+MONTH(AG$2)),SUMIFS('Customer Detail'!$O:$O,'Customer Detail'!$G:$G,$E14,'Customer Detail'!$A:$A,$A14,'Customer Detail'!$B:$B,YEAR(AG$2)*100+MONTH(AG$2)))</f>
        <v>16640.019333011118</v>
      </c>
      <c r="AH14" s="46" cm="1">
        <f t="array" ref="AH14">IF(OR($C14={"Bill","Sch.91 Bill","Metering Fee"}),SUMIFS('Customer Detail'!$N:$N,'Customer Detail'!$F:$F,$E14,'Customer Detail'!$A:$A,$A14,'Customer Detail'!$B:$B,YEAR(AH$2)*100+MONTH(AH$2)),SUMIFS('Customer Detail'!$O:$O,'Customer Detail'!$G:$G,$E14,'Customer Detail'!$A:$A,$A14,'Customer Detail'!$B:$B,YEAR(AH$2)*100+MONTH(AH$2)))</f>
        <v>17300</v>
      </c>
      <c r="AI14" s="46" cm="1">
        <f t="array" ref="AI14">IF(OR($C14={"Bill","Sch.91 Bill","Metering Fee"}),SUMIFS('Customer Detail'!$N:$N,'Customer Detail'!$F:$F,$E14,'Customer Detail'!$A:$A,$A14,'Customer Detail'!$B:$B,YEAR(AI$2)*100+MONTH(AI$2)),SUMIFS('Customer Detail'!$O:$O,'Customer Detail'!$G:$G,$E14,'Customer Detail'!$A:$A,$A14,'Customer Detail'!$B:$B,YEAR(AI$2)*100+MONTH(AI$2)))</f>
        <v>8295.9884001933297</v>
      </c>
      <c r="AJ14" s="46" cm="1">
        <f t="array" ref="AJ14">IF(OR($C14={"Bill","Sch.91 Bill","Metering Fee"}),SUMIFS('Customer Detail'!$N:$N,'Customer Detail'!$F:$F,$E14,'Customer Detail'!$A:$A,$A14,'Customer Detail'!$B:$B,YEAR(AJ$2)*100+MONTH(AJ$2)),SUMIFS('Customer Detail'!$O:$O,'Customer Detail'!$G:$G,$E14,'Customer Detail'!$A:$A,$A14,'Customer Detail'!$B:$B,YEAR(AJ$2)*100+MONTH(AJ$2)))</f>
        <v>0</v>
      </c>
      <c r="AK14" s="46" cm="1">
        <f t="array" ref="AK14">IF(OR($C14={"Bill","Sch.91 Bill","Metering Fee"}),SUMIFS('Customer Detail'!$N:$N,'Customer Detail'!$F:$F,$E14,'Customer Detail'!$A:$A,$A14,'Customer Detail'!$B:$B,YEAR(AK$2)*100+MONTH(AK$2)),SUMIFS('Customer Detail'!$O:$O,'Customer Detail'!$G:$G,$E14,'Customer Detail'!$A:$A,$A14,'Customer Detail'!$B:$B,YEAR(AK$2)*100+MONTH(AK$2)))</f>
        <v>0</v>
      </c>
      <c r="AL14" s="46" cm="1">
        <f t="array" ref="AL14">IF(OR($C14={"Bill","Sch.91 Bill","Metering Fee"}),SUMIFS('Customer Detail'!$N:$N,'Customer Detail'!$F:$F,$E14,'Customer Detail'!$A:$A,$A14,'Customer Detail'!$B:$B,YEAR(AL$2)*100+MONTH(AL$2)),SUMIFS('Customer Detail'!$O:$O,'Customer Detail'!$G:$G,$E14,'Customer Detail'!$A:$A,$A14,'Customer Detail'!$B:$B,YEAR(AL$2)*100+MONTH(AL$2)))</f>
        <v>0</v>
      </c>
      <c r="AM14" s="46" cm="1">
        <f t="array" ref="AM14">IF(OR($C14={"Bill","Sch.91 Bill","Metering Fee"}),SUMIFS('Customer Detail'!$N:$N,'Customer Detail'!$F:$F,$E14,'Customer Detail'!$A:$A,$A14,'Customer Detail'!$B:$B,YEAR(AM$2)*100+MONTH(AM$2)),SUMIFS('Customer Detail'!$O:$O,'Customer Detail'!$G:$G,$E14,'Customer Detail'!$A:$A,$A14,'Customer Detail'!$B:$B,YEAR(AM$2)*100+MONTH(AM$2)))</f>
        <v>0</v>
      </c>
      <c r="AN14" s="46" cm="1">
        <f t="array" ref="AN14">IF(OR($C14={"Bill","Sch.91 Bill","Metering Fee"}),SUMIFS('Customer Detail'!$N:$N,'Customer Detail'!$F:$F,$E14,'Customer Detail'!$A:$A,$A14,'Customer Detail'!$B:$B,YEAR(AN$2)*100+MONTH(AN$2)),SUMIFS('Customer Detail'!$O:$O,'Customer Detail'!$G:$G,$E14,'Customer Detail'!$A:$A,$A14,'Customer Detail'!$B:$B,YEAR(AN$2)*100+MONTH(AN$2)))</f>
        <v>0</v>
      </c>
      <c r="AO14" s="46" cm="1">
        <f t="array" ref="AO14">IF(OR($C14={"Bill","Sch.91 Bill","Metering Fee"}),SUMIFS('Customer Detail'!$N:$N,'Customer Detail'!$F:$F,$E14,'Customer Detail'!$A:$A,$A14,'Customer Detail'!$B:$B,YEAR(AO$2)*100+MONTH(AO$2)),SUMIFS('Customer Detail'!$O:$O,'Customer Detail'!$G:$G,$E14,'Customer Detail'!$A:$A,$A14,'Customer Detail'!$B:$B,YEAR(AO$2)*100+MONTH(AO$2)))</f>
        <v>0</v>
      </c>
      <c r="AP14" s="46" cm="1">
        <f t="array" ref="AP14">IF(OR($C14={"Bill","Sch.91 Bill","Metering Fee"}),SUMIFS('Customer Detail'!$N:$N,'Customer Detail'!$F:$F,$E14,'Customer Detail'!$A:$A,$A14,'Customer Detail'!$B:$B,YEAR(AP$2)*100+MONTH(AP$2)),SUMIFS('Customer Detail'!$O:$O,'Customer Detail'!$G:$G,$E14,'Customer Detail'!$A:$A,$A14,'Customer Detail'!$B:$B,YEAR(AP$2)*100+MONTH(AP$2)))</f>
        <v>0</v>
      </c>
    </row>
    <row r="15" spans="1:49" x14ac:dyDescent="0.25">
      <c r="A15" s="60" t="s">
        <v>50</v>
      </c>
      <c r="B15" s="44" t="s">
        <v>32</v>
      </c>
      <c r="C15" s="44" t="s">
        <v>35</v>
      </c>
      <c r="D15" s="45">
        <v>44958</v>
      </c>
      <c r="E15" s="86">
        <v>9.2179999999999998E-2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70"/>
      <c r="Q15" s="46" cm="1">
        <f t="array" ref="Q15">IF(OR($C15={"Bill","Sch.91 Bill","Metering Fee"}),SUMIFS('Customer Detail'!$N:$N,'Customer Detail'!$F:$F,$E15,'Customer Detail'!$A:$A,$A15,'Customer Detail'!$B:$B,YEAR(Q$2)*100+MONTH(Q$2)),SUMIFS('Customer Detail'!$O:$O,'Customer Detail'!$G:$G,$E15,'Customer Detail'!$A:$A,$A15,'Customer Detail'!$B:$B,YEAR(Q$2)*100+MONTH(Q$2)))</f>
        <v>0</v>
      </c>
      <c r="R15" s="46" cm="1">
        <f t="array" ref="R15">IF(OR($C15={"Bill","Sch.91 Bill","Metering Fee"}),SUMIFS('Customer Detail'!$N:$N,'Customer Detail'!$F:$F,$E15,'Customer Detail'!$A:$A,$A15,'Customer Detail'!$B:$B,YEAR(R$2)*100+MONTH(R$2)),SUMIFS('Customer Detail'!$O:$O,'Customer Detail'!$G:$G,$E15,'Customer Detail'!$A:$A,$A15,'Customer Detail'!$B:$B,YEAR(R$2)*100+MONTH(R$2)))</f>
        <v>0</v>
      </c>
      <c r="S15" s="46" cm="1">
        <f t="array" ref="S15">IF(OR($C15={"Bill","Sch.91 Bill","Metering Fee"}),SUMIFS('Customer Detail'!$N:$N,'Customer Detail'!$F:$F,$E15,'Customer Detail'!$A:$A,$A15,'Customer Detail'!$B:$B,YEAR(S$2)*100+MONTH(S$2)),SUMIFS('Customer Detail'!$O:$O,'Customer Detail'!$G:$G,$E15,'Customer Detail'!$A:$A,$A15,'Customer Detail'!$B:$B,YEAR(S$2)*100+MONTH(S$2)))</f>
        <v>0</v>
      </c>
      <c r="T15" s="46" cm="1">
        <f t="array" ref="T15">IF(OR($C15={"Bill","Sch.91 Bill","Metering Fee"}),SUMIFS('Customer Detail'!$N:$N,'Customer Detail'!$F:$F,$E15,'Customer Detail'!$A:$A,$A15,'Customer Detail'!$B:$B,YEAR(T$2)*100+MONTH(T$2)),SUMIFS('Customer Detail'!$O:$O,'Customer Detail'!$G:$G,$E15,'Customer Detail'!$A:$A,$A15,'Customer Detail'!$B:$B,YEAR(T$2)*100+MONTH(T$2)))</f>
        <v>0</v>
      </c>
      <c r="U15" s="46" cm="1">
        <f t="array" ref="U15">IF(OR($C15={"Bill","Sch.91 Bill","Metering Fee"}),SUMIFS('Customer Detail'!$N:$N,'Customer Detail'!$F:$F,$E15,'Customer Detail'!$A:$A,$A15,'Customer Detail'!$B:$B,YEAR(U$2)*100+MONTH(U$2)),SUMIFS('Customer Detail'!$O:$O,'Customer Detail'!$G:$G,$E15,'Customer Detail'!$A:$A,$A15,'Customer Detail'!$B:$B,YEAR(U$2)*100+MONTH(U$2)))</f>
        <v>0</v>
      </c>
      <c r="V15" s="46" cm="1">
        <f t="array" ref="V15">IF(OR($C15={"Bill","Sch.91 Bill","Metering Fee"}),SUMIFS('Customer Detail'!$N:$N,'Customer Detail'!$F:$F,$E15,'Customer Detail'!$A:$A,$A15,'Customer Detail'!$B:$B,YEAR(V$2)*100+MONTH(V$2)),SUMIFS('Customer Detail'!$O:$O,'Customer Detail'!$G:$G,$E15,'Customer Detail'!$A:$A,$A15,'Customer Detail'!$B:$B,YEAR(V$2)*100+MONTH(V$2)))</f>
        <v>0</v>
      </c>
      <c r="W15" s="46" cm="1">
        <f t="array" ref="W15">IF(OR($C15={"Bill","Sch.91 Bill","Metering Fee"}),SUMIFS('Customer Detail'!$N:$N,'Customer Detail'!$F:$F,$E15,'Customer Detail'!$A:$A,$A15,'Customer Detail'!$B:$B,YEAR(W$2)*100+MONTH(W$2)),SUMIFS('Customer Detail'!$O:$O,'Customer Detail'!$G:$G,$E15,'Customer Detail'!$A:$A,$A15,'Customer Detail'!$B:$B,YEAR(W$2)*100+MONTH(W$2)))</f>
        <v>0</v>
      </c>
      <c r="X15" s="46" cm="1">
        <f t="array" ref="X15">IF(OR($C15={"Bill","Sch.91 Bill","Metering Fee"}),SUMIFS('Customer Detail'!$N:$N,'Customer Detail'!$F:$F,$E15,'Customer Detail'!$A:$A,$A15,'Customer Detail'!$B:$B,YEAR(X$2)*100+MONTH(X$2)),SUMIFS('Customer Detail'!$O:$O,'Customer Detail'!$G:$G,$E15,'Customer Detail'!$A:$A,$A15,'Customer Detail'!$B:$B,YEAR(X$2)*100+MONTH(X$2)))</f>
        <v>0</v>
      </c>
      <c r="Y15" s="46" cm="1">
        <f t="array" ref="Y15">IF(OR($C15={"Bill","Sch.91 Bill","Metering Fee"}),SUMIFS('Customer Detail'!$N:$N,'Customer Detail'!$F:$F,$E15,'Customer Detail'!$A:$A,$A15,'Customer Detail'!$B:$B,YEAR(Y$2)*100+MONTH(Y$2)),SUMIFS('Customer Detail'!$O:$O,'Customer Detail'!$G:$G,$E15,'Customer Detail'!$A:$A,$A15,'Customer Detail'!$B:$B,YEAR(Y$2)*100+MONTH(Y$2)))</f>
        <v>0</v>
      </c>
      <c r="Z15" s="46" cm="1">
        <f t="array" ref="Z15">IF(OR($C15={"Bill","Sch.91 Bill","Metering Fee"}),SUMIFS('Customer Detail'!$N:$N,'Customer Detail'!$F:$F,$E15,'Customer Detail'!$A:$A,$A15,'Customer Detail'!$B:$B,YEAR(Z$2)*100+MONTH(Z$2)),SUMIFS('Customer Detail'!$O:$O,'Customer Detail'!$G:$G,$E15,'Customer Detail'!$A:$A,$A15,'Customer Detail'!$B:$B,YEAR(Z$2)*100+MONTH(Z$2)))</f>
        <v>0</v>
      </c>
      <c r="AA15" s="46" cm="1">
        <f t="array" ref="AA15">IF(OR($C15={"Bill","Sch.91 Bill","Metering Fee"}),SUMIFS('Customer Detail'!$N:$N,'Customer Detail'!$F:$F,$E15,'Customer Detail'!$A:$A,$A15,'Customer Detail'!$B:$B,YEAR(AA$2)*100+MONTH(AA$2)),SUMIFS('Customer Detail'!$O:$O,'Customer Detail'!$G:$G,$E15,'Customer Detail'!$A:$A,$A15,'Customer Detail'!$B:$B,YEAR(AA$2)*100+MONTH(AA$2)))</f>
        <v>0</v>
      </c>
      <c r="AB15" s="46" cm="1">
        <f t="array" ref="AB15">IF(OR($C15={"Bill","Sch.91 Bill","Metering Fee"}),SUMIFS('Customer Detail'!$N:$N,'Customer Detail'!$F:$F,$E15,'Customer Detail'!$A:$A,$A15,'Customer Detail'!$B:$B,YEAR(AB$2)*100+MONTH(AB$2)),SUMIFS('Customer Detail'!$O:$O,'Customer Detail'!$G:$G,$E15,'Customer Detail'!$A:$A,$A15,'Customer Detail'!$B:$B,YEAR(AB$2)*100+MONTH(AB$2)))</f>
        <v>0</v>
      </c>
      <c r="AC15" s="46" cm="1">
        <f t="array" ref="AC15">IF(OR($C15={"Bill","Sch.91 Bill","Metering Fee"}),SUMIFS('Customer Detail'!$N:$N,'Customer Detail'!$F:$F,$E15,'Customer Detail'!$A:$A,$A15,'Customer Detail'!$B:$B,YEAR(AC$2)*100+MONTH(AC$2)),SUMIFS('Customer Detail'!$O:$O,'Customer Detail'!$G:$G,$E15,'Customer Detail'!$A:$A,$A15,'Customer Detail'!$B:$B,YEAR(AC$2)*100+MONTH(AC$2)))</f>
        <v>0</v>
      </c>
      <c r="AD15" s="46" cm="1">
        <f t="array" ref="AD15">IF(OR($C15={"Bill","Sch.91 Bill","Metering Fee"}),SUMIFS('Customer Detail'!$N:$N,'Customer Detail'!$F:$F,$E15,'Customer Detail'!$A:$A,$A15,'Customer Detail'!$B:$B,YEAR(AD$2)*100+MONTH(AD$2)),SUMIFS('Customer Detail'!$O:$O,'Customer Detail'!$G:$G,$E15,'Customer Detail'!$A:$A,$A15,'Customer Detail'!$B:$B,YEAR(AD$2)*100+MONTH(AD$2)))</f>
        <v>0</v>
      </c>
      <c r="AE15" s="46" cm="1">
        <f t="array" ref="AE15">IF(OR($C15={"Bill","Sch.91 Bill","Metering Fee"}),SUMIFS('Customer Detail'!$N:$N,'Customer Detail'!$F:$F,$E15,'Customer Detail'!$A:$A,$A15,'Customer Detail'!$B:$B,YEAR(AE$2)*100+MONTH(AE$2)),SUMIFS('Customer Detail'!$O:$O,'Customer Detail'!$G:$G,$E15,'Customer Detail'!$A:$A,$A15,'Customer Detail'!$B:$B,YEAR(AE$2)*100+MONTH(AE$2)))</f>
        <v>0</v>
      </c>
      <c r="AF15" s="46" cm="1">
        <f t="array" ref="AF15">IF(OR($C15={"Bill","Sch.91 Bill","Metering Fee"}),SUMIFS('Customer Detail'!$N:$N,'Customer Detail'!$F:$F,$E15,'Customer Detail'!$A:$A,$A15,'Customer Detail'!$B:$B,YEAR(AF$2)*100+MONTH(AF$2)),SUMIFS('Customer Detail'!$O:$O,'Customer Detail'!$G:$G,$E15,'Customer Detail'!$A:$A,$A15,'Customer Detail'!$B:$B,YEAR(AF$2)*100+MONTH(AF$2)))</f>
        <v>0</v>
      </c>
      <c r="AG15" s="46" cm="1">
        <f t="array" ref="AG15">IF(OR($C15={"Bill","Sch.91 Bill","Metering Fee"}),SUMIFS('Customer Detail'!$N:$N,'Customer Detail'!$F:$F,$E15,'Customer Detail'!$A:$A,$A15,'Customer Detail'!$B:$B,YEAR(AG$2)*100+MONTH(AG$2)),SUMIFS('Customer Detail'!$O:$O,'Customer Detail'!$G:$G,$E15,'Customer Detail'!$A:$A,$A15,'Customer Detail'!$B:$B,YEAR(AG$2)*100+MONTH(AG$2)))</f>
        <v>0</v>
      </c>
      <c r="AH15" s="46" cm="1">
        <f t="array" ref="AH15">IF(OR($C15={"Bill","Sch.91 Bill","Metering Fee"}),SUMIFS('Customer Detail'!$N:$N,'Customer Detail'!$F:$F,$E15,'Customer Detail'!$A:$A,$A15,'Customer Detail'!$B:$B,YEAR(AH$2)*100+MONTH(AH$2)),SUMIFS('Customer Detail'!$O:$O,'Customer Detail'!$G:$G,$E15,'Customer Detail'!$A:$A,$A15,'Customer Detail'!$B:$B,YEAR(AH$2)*100+MONTH(AH$2)))</f>
        <v>1100.021696680408</v>
      </c>
      <c r="AI15" s="46" cm="1">
        <f t="array" ref="AI15">IF(OR($C15={"Bill","Sch.91 Bill","Metering Fee"}),SUMIFS('Customer Detail'!$N:$N,'Customer Detail'!$F:$F,$E15,'Customer Detail'!$A:$A,$A15,'Customer Detail'!$B:$B,YEAR(AI$2)*100+MONTH(AI$2)),SUMIFS('Customer Detail'!$O:$O,'Customer Detail'!$G:$G,$E15,'Customer Detail'!$A:$A,$A15,'Customer Detail'!$B:$B,YEAR(AI$2)*100+MONTH(AI$2)))</f>
        <v>0</v>
      </c>
      <c r="AJ15" s="46" cm="1">
        <f t="array" ref="AJ15">IF(OR($C15={"Bill","Sch.91 Bill","Metering Fee"}),SUMIFS('Customer Detail'!$N:$N,'Customer Detail'!$F:$F,$E15,'Customer Detail'!$A:$A,$A15,'Customer Detail'!$B:$B,YEAR(AJ$2)*100+MONTH(AJ$2)),SUMIFS('Customer Detail'!$O:$O,'Customer Detail'!$G:$G,$E15,'Customer Detail'!$A:$A,$A15,'Customer Detail'!$B:$B,YEAR(AJ$2)*100+MONTH(AJ$2)))</f>
        <v>0</v>
      </c>
      <c r="AK15" s="46" cm="1">
        <f t="array" ref="AK15">IF(OR($C15={"Bill","Sch.91 Bill","Metering Fee"}),SUMIFS('Customer Detail'!$N:$N,'Customer Detail'!$F:$F,$E15,'Customer Detail'!$A:$A,$A15,'Customer Detail'!$B:$B,YEAR(AK$2)*100+MONTH(AK$2)),SUMIFS('Customer Detail'!$O:$O,'Customer Detail'!$G:$G,$E15,'Customer Detail'!$A:$A,$A15,'Customer Detail'!$B:$B,YEAR(AK$2)*100+MONTH(AK$2)))</f>
        <v>0</v>
      </c>
      <c r="AL15" s="46" cm="1">
        <f t="array" ref="AL15">IF(OR($C15={"Bill","Sch.91 Bill","Metering Fee"}),SUMIFS('Customer Detail'!$N:$N,'Customer Detail'!$F:$F,$E15,'Customer Detail'!$A:$A,$A15,'Customer Detail'!$B:$B,YEAR(AL$2)*100+MONTH(AL$2)),SUMIFS('Customer Detail'!$O:$O,'Customer Detail'!$G:$G,$E15,'Customer Detail'!$A:$A,$A15,'Customer Detail'!$B:$B,YEAR(AL$2)*100+MONTH(AL$2)))</f>
        <v>0</v>
      </c>
      <c r="AM15" s="46" cm="1">
        <f t="array" ref="AM15">IF(OR($C15={"Bill","Sch.91 Bill","Metering Fee"}),SUMIFS('Customer Detail'!$N:$N,'Customer Detail'!$F:$F,$E15,'Customer Detail'!$A:$A,$A15,'Customer Detail'!$B:$B,YEAR(AM$2)*100+MONTH(AM$2)),SUMIFS('Customer Detail'!$O:$O,'Customer Detail'!$G:$G,$E15,'Customer Detail'!$A:$A,$A15,'Customer Detail'!$B:$B,YEAR(AM$2)*100+MONTH(AM$2)))</f>
        <v>0</v>
      </c>
      <c r="AN15" s="46" cm="1">
        <f t="array" ref="AN15">IF(OR($C15={"Bill","Sch.91 Bill","Metering Fee"}),SUMIFS('Customer Detail'!$N:$N,'Customer Detail'!$F:$F,$E15,'Customer Detail'!$A:$A,$A15,'Customer Detail'!$B:$B,YEAR(AN$2)*100+MONTH(AN$2)),SUMIFS('Customer Detail'!$O:$O,'Customer Detail'!$G:$G,$E15,'Customer Detail'!$A:$A,$A15,'Customer Detail'!$B:$B,YEAR(AN$2)*100+MONTH(AN$2)))</f>
        <v>0</v>
      </c>
      <c r="AO15" s="46" cm="1">
        <f t="array" ref="AO15">IF(OR($C15={"Bill","Sch.91 Bill","Metering Fee"}),SUMIFS('Customer Detail'!$N:$N,'Customer Detail'!$F:$F,$E15,'Customer Detail'!$A:$A,$A15,'Customer Detail'!$B:$B,YEAR(AO$2)*100+MONTH(AO$2)),SUMIFS('Customer Detail'!$O:$O,'Customer Detail'!$G:$G,$E15,'Customer Detail'!$A:$A,$A15,'Customer Detail'!$B:$B,YEAR(AO$2)*100+MONTH(AO$2)))</f>
        <v>0</v>
      </c>
      <c r="AP15" s="46" cm="1">
        <f t="array" ref="AP15">IF(OR($C15={"Bill","Sch.91 Bill","Metering Fee"}),SUMIFS('Customer Detail'!$N:$N,'Customer Detail'!$F:$F,$E15,'Customer Detail'!$A:$A,$A15,'Customer Detail'!$B:$B,YEAR(AP$2)*100+MONTH(AP$2)),SUMIFS('Customer Detail'!$O:$O,'Customer Detail'!$G:$G,$E15,'Customer Detail'!$A:$A,$A15,'Customer Detail'!$B:$B,YEAR(AP$2)*100+MONTH(AP$2)))</f>
        <v>0</v>
      </c>
    </row>
    <row r="16" spans="1:49" x14ac:dyDescent="0.25">
      <c r="A16" s="60" t="s">
        <v>50</v>
      </c>
      <c r="B16" s="44" t="s">
        <v>32</v>
      </c>
      <c r="C16" s="44" t="s">
        <v>34</v>
      </c>
      <c r="D16" s="45">
        <v>45170</v>
      </c>
      <c r="E16" s="86">
        <v>0.20715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70"/>
      <c r="Q16" s="46" cm="1">
        <f t="array" ref="Q16">IF(OR($C16={"Bill","Sch.91 Bill","Metering Fee"}),SUMIFS('Customer Detail'!$N:$N,'Customer Detail'!$F:$F,$E16,'Customer Detail'!$A:$A,$A16,'Customer Detail'!$B:$B,YEAR(Q$2)*100+MONTH(Q$2)),SUMIFS('Customer Detail'!$O:$O,'Customer Detail'!$G:$G,$E16,'Customer Detail'!$A:$A,$A16,'Customer Detail'!$B:$B,YEAR(Q$2)*100+MONTH(Q$2)))</f>
        <v>0</v>
      </c>
      <c r="R16" s="46" cm="1">
        <f t="array" ref="R16">IF(OR($C16={"Bill","Sch.91 Bill","Metering Fee"}),SUMIFS('Customer Detail'!$N:$N,'Customer Detail'!$F:$F,$E16,'Customer Detail'!$A:$A,$A16,'Customer Detail'!$B:$B,YEAR(R$2)*100+MONTH(R$2)),SUMIFS('Customer Detail'!$O:$O,'Customer Detail'!$G:$G,$E16,'Customer Detail'!$A:$A,$A16,'Customer Detail'!$B:$B,YEAR(R$2)*100+MONTH(R$2)))</f>
        <v>0</v>
      </c>
      <c r="S16" s="46" cm="1">
        <f t="array" ref="S16">IF(OR($C16={"Bill","Sch.91 Bill","Metering Fee"}),SUMIFS('Customer Detail'!$N:$N,'Customer Detail'!$F:$F,$E16,'Customer Detail'!$A:$A,$A16,'Customer Detail'!$B:$B,YEAR(S$2)*100+MONTH(S$2)),SUMIFS('Customer Detail'!$O:$O,'Customer Detail'!$G:$G,$E16,'Customer Detail'!$A:$A,$A16,'Customer Detail'!$B:$B,YEAR(S$2)*100+MONTH(S$2)))</f>
        <v>0</v>
      </c>
      <c r="T16" s="46" cm="1">
        <f t="array" ref="T16">IF(OR($C16={"Bill","Sch.91 Bill","Metering Fee"}),SUMIFS('Customer Detail'!$N:$N,'Customer Detail'!$F:$F,$E16,'Customer Detail'!$A:$A,$A16,'Customer Detail'!$B:$B,YEAR(T$2)*100+MONTH(T$2)),SUMIFS('Customer Detail'!$O:$O,'Customer Detail'!$G:$G,$E16,'Customer Detail'!$A:$A,$A16,'Customer Detail'!$B:$B,YEAR(T$2)*100+MONTH(T$2)))</f>
        <v>0</v>
      </c>
      <c r="U16" s="46" cm="1">
        <f t="array" ref="U16">IF(OR($C16={"Bill","Sch.91 Bill","Metering Fee"}),SUMIFS('Customer Detail'!$N:$N,'Customer Detail'!$F:$F,$E16,'Customer Detail'!$A:$A,$A16,'Customer Detail'!$B:$B,YEAR(U$2)*100+MONTH(U$2)),SUMIFS('Customer Detail'!$O:$O,'Customer Detail'!$G:$G,$E16,'Customer Detail'!$A:$A,$A16,'Customer Detail'!$B:$B,YEAR(U$2)*100+MONTH(U$2)))</f>
        <v>0</v>
      </c>
      <c r="V16" s="46" cm="1">
        <f t="array" ref="V16">IF(OR($C16={"Bill","Sch.91 Bill","Metering Fee"}),SUMIFS('Customer Detail'!$N:$N,'Customer Detail'!$F:$F,$E16,'Customer Detail'!$A:$A,$A16,'Customer Detail'!$B:$B,YEAR(V$2)*100+MONTH(V$2)),SUMIFS('Customer Detail'!$O:$O,'Customer Detail'!$G:$G,$E16,'Customer Detail'!$A:$A,$A16,'Customer Detail'!$B:$B,YEAR(V$2)*100+MONTH(V$2)))</f>
        <v>0</v>
      </c>
      <c r="W16" s="46" cm="1">
        <f t="array" ref="W16">IF(OR($C16={"Bill","Sch.91 Bill","Metering Fee"}),SUMIFS('Customer Detail'!$N:$N,'Customer Detail'!$F:$F,$E16,'Customer Detail'!$A:$A,$A16,'Customer Detail'!$B:$B,YEAR(W$2)*100+MONTH(W$2)),SUMIFS('Customer Detail'!$O:$O,'Customer Detail'!$G:$G,$E16,'Customer Detail'!$A:$A,$A16,'Customer Detail'!$B:$B,YEAR(W$2)*100+MONTH(W$2)))</f>
        <v>0</v>
      </c>
      <c r="X16" s="46" cm="1">
        <f t="array" ref="X16">IF(OR($C16={"Bill","Sch.91 Bill","Metering Fee"}),SUMIFS('Customer Detail'!$N:$N,'Customer Detail'!$F:$F,$E16,'Customer Detail'!$A:$A,$A16,'Customer Detail'!$B:$B,YEAR(X$2)*100+MONTH(X$2)),SUMIFS('Customer Detail'!$O:$O,'Customer Detail'!$G:$G,$E16,'Customer Detail'!$A:$A,$A16,'Customer Detail'!$B:$B,YEAR(X$2)*100+MONTH(X$2)))</f>
        <v>0</v>
      </c>
      <c r="Y16" s="46" cm="1">
        <f t="array" ref="Y16">IF(OR($C16={"Bill","Sch.91 Bill","Metering Fee"}),SUMIFS('Customer Detail'!$N:$N,'Customer Detail'!$F:$F,$E16,'Customer Detail'!$A:$A,$A16,'Customer Detail'!$B:$B,YEAR(Y$2)*100+MONTH(Y$2)),SUMIFS('Customer Detail'!$O:$O,'Customer Detail'!$G:$G,$E16,'Customer Detail'!$A:$A,$A16,'Customer Detail'!$B:$B,YEAR(Y$2)*100+MONTH(Y$2)))</f>
        <v>0</v>
      </c>
      <c r="Z16" s="46" cm="1">
        <f t="array" ref="Z16">IF(OR($C16={"Bill","Sch.91 Bill","Metering Fee"}),SUMIFS('Customer Detail'!$N:$N,'Customer Detail'!$F:$F,$E16,'Customer Detail'!$A:$A,$A16,'Customer Detail'!$B:$B,YEAR(Z$2)*100+MONTH(Z$2)),SUMIFS('Customer Detail'!$O:$O,'Customer Detail'!$G:$G,$E16,'Customer Detail'!$A:$A,$A16,'Customer Detail'!$B:$B,YEAR(Z$2)*100+MONTH(Z$2)))</f>
        <v>0</v>
      </c>
      <c r="AA16" s="46" cm="1">
        <f t="array" ref="AA16">IF(OR($C16={"Bill","Sch.91 Bill","Metering Fee"}),SUMIFS('Customer Detail'!$N:$N,'Customer Detail'!$F:$F,$E16,'Customer Detail'!$A:$A,$A16,'Customer Detail'!$B:$B,YEAR(AA$2)*100+MONTH(AA$2)),SUMIFS('Customer Detail'!$O:$O,'Customer Detail'!$G:$G,$E16,'Customer Detail'!$A:$A,$A16,'Customer Detail'!$B:$B,YEAR(AA$2)*100+MONTH(AA$2)))</f>
        <v>0</v>
      </c>
      <c r="AB16" s="46" cm="1">
        <f t="array" ref="AB16">IF(OR($C16={"Bill","Sch.91 Bill","Metering Fee"}),SUMIFS('Customer Detail'!$N:$N,'Customer Detail'!$F:$F,$E16,'Customer Detail'!$A:$A,$A16,'Customer Detail'!$B:$B,YEAR(AB$2)*100+MONTH(AB$2)),SUMIFS('Customer Detail'!$O:$O,'Customer Detail'!$G:$G,$E16,'Customer Detail'!$A:$A,$A16,'Customer Detail'!$B:$B,YEAR(AB$2)*100+MONTH(AB$2)))</f>
        <v>0</v>
      </c>
      <c r="AC16" s="46" cm="1">
        <f t="array" ref="AC16">IF(OR($C16={"Bill","Sch.91 Bill","Metering Fee"}),SUMIFS('Customer Detail'!$N:$N,'Customer Detail'!$F:$F,$E16,'Customer Detail'!$A:$A,$A16,'Customer Detail'!$B:$B,YEAR(AC$2)*100+MONTH(AC$2)),SUMIFS('Customer Detail'!$O:$O,'Customer Detail'!$G:$G,$E16,'Customer Detail'!$A:$A,$A16,'Customer Detail'!$B:$B,YEAR(AC$2)*100+MONTH(AC$2)))</f>
        <v>0</v>
      </c>
      <c r="AD16" s="46" cm="1">
        <f t="array" ref="AD16">IF(OR($C16={"Bill","Sch.91 Bill","Metering Fee"}),SUMIFS('Customer Detail'!$N:$N,'Customer Detail'!$F:$F,$E16,'Customer Detail'!$A:$A,$A16,'Customer Detail'!$B:$B,YEAR(AD$2)*100+MONTH(AD$2)),SUMIFS('Customer Detail'!$O:$O,'Customer Detail'!$G:$G,$E16,'Customer Detail'!$A:$A,$A16,'Customer Detail'!$B:$B,YEAR(AD$2)*100+MONTH(AD$2)))</f>
        <v>0</v>
      </c>
      <c r="AE16" s="46" cm="1">
        <f t="array" ref="AE16">IF(OR($C16={"Bill","Sch.91 Bill","Metering Fee"}),SUMIFS('Customer Detail'!$N:$N,'Customer Detail'!$F:$F,$E16,'Customer Detail'!$A:$A,$A16,'Customer Detail'!$B:$B,YEAR(AE$2)*100+MONTH(AE$2)),SUMIFS('Customer Detail'!$O:$O,'Customer Detail'!$G:$G,$E16,'Customer Detail'!$A:$A,$A16,'Customer Detail'!$B:$B,YEAR(AE$2)*100+MONTH(AE$2)))</f>
        <v>0</v>
      </c>
      <c r="AF16" s="46" cm="1">
        <f t="array" ref="AF16">IF(OR($C16={"Bill","Sch.91 Bill","Metering Fee"}),SUMIFS('Customer Detail'!$N:$N,'Customer Detail'!$F:$F,$E16,'Customer Detail'!$A:$A,$A16,'Customer Detail'!$B:$B,YEAR(AF$2)*100+MONTH(AF$2)),SUMIFS('Customer Detail'!$O:$O,'Customer Detail'!$G:$G,$E16,'Customer Detail'!$A:$A,$A16,'Customer Detail'!$B:$B,YEAR(AF$2)*100+MONTH(AF$2)))</f>
        <v>0</v>
      </c>
      <c r="AG16" s="46" cm="1">
        <f t="array" ref="AG16">IF(OR($C16={"Bill","Sch.91 Bill","Metering Fee"}),SUMIFS('Customer Detail'!$N:$N,'Customer Detail'!$F:$F,$E16,'Customer Detail'!$A:$A,$A16,'Customer Detail'!$B:$B,YEAR(AG$2)*100+MONTH(AG$2)),SUMIFS('Customer Detail'!$O:$O,'Customer Detail'!$G:$G,$E16,'Customer Detail'!$A:$A,$A16,'Customer Detail'!$B:$B,YEAR(AG$2)*100+MONTH(AG$2)))</f>
        <v>0</v>
      </c>
      <c r="AH16" s="46" cm="1">
        <f t="array" ref="AH16">IF(OR($C16={"Bill","Sch.91 Bill","Metering Fee"}),SUMIFS('Customer Detail'!$N:$N,'Customer Detail'!$F:$F,$E16,'Customer Detail'!$A:$A,$A16,'Customer Detail'!$B:$B,YEAR(AH$2)*100+MONTH(AH$2)),SUMIFS('Customer Detail'!$O:$O,'Customer Detail'!$G:$G,$E16,'Customer Detail'!$A:$A,$A16,'Customer Detail'!$B:$B,YEAR(AH$2)*100+MONTH(AH$2)))</f>
        <v>0</v>
      </c>
      <c r="AI16" s="46" cm="1">
        <f t="array" ref="AI16">IF(OR($C16={"Bill","Sch.91 Bill","Metering Fee"}),SUMIFS('Customer Detail'!$N:$N,'Customer Detail'!$F:$F,$E16,'Customer Detail'!$A:$A,$A16,'Customer Detail'!$B:$B,YEAR(AI$2)*100+MONTH(AI$2)),SUMIFS('Customer Detail'!$O:$O,'Customer Detail'!$G:$G,$E16,'Customer Detail'!$A:$A,$A16,'Customer Detail'!$B:$B,YEAR(AI$2)*100+MONTH(AI$2)))</f>
        <v>6344.0019309678983</v>
      </c>
      <c r="AJ16" s="46" cm="1">
        <f t="array" ref="AJ16">IF(OR($C16={"Bill","Sch.91 Bill","Metering Fee"}),SUMIFS('Customer Detail'!$N:$N,'Customer Detail'!$F:$F,$E16,'Customer Detail'!$A:$A,$A16,'Customer Detail'!$B:$B,YEAR(AJ$2)*100+MONTH(AJ$2)),SUMIFS('Customer Detail'!$O:$O,'Customer Detail'!$G:$G,$E16,'Customer Detail'!$A:$A,$A16,'Customer Detail'!$B:$B,YEAR(AJ$2)*100+MONTH(AJ$2)))</f>
        <v>13120.009654839489</v>
      </c>
      <c r="AK16" s="46" cm="1">
        <f t="array" ref="AK16">IF(OR($C16={"Bill","Sch.91 Bill","Metering Fee"}),SUMIFS('Customer Detail'!$N:$N,'Customer Detail'!$F:$F,$E16,'Customer Detail'!$A:$A,$A16,'Customer Detail'!$B:$B,YEAR(AK$2)*100+MONTH(AK$2)),SUMIFS('Customer Detail'!$O:$O,'Customer Detail'!$G:$G,$E16,'Customer Detail'!$A:$A,$A16,'Customer Detail'!$B:$B,YEAR(AK$2)*100+MONTH(AK$2)))</f>
        <v>13279.990345160511</v>
      </c>
      <c r="AL16" s="46" cm="1">
        <f t="array" ref="AL16">IF(OR($C16={"Bill","Sch.91 Bill","Metering Fee"}),SUMIFS('Customer Detail'!$N:$N,'Customer Detail'!$F:$F,$E16,'Customer Detail'!$A:$A,$A16,'Customer Detail'!$B:$B,YEAR(AL$2)*100+MONTH(AL$2)),SUMIFS('Customer Detail'!$O:$O,'Customer Detail'!$G:$G,$E16,'Customer Detail'!$A:$A,$A16,'Customer Detail'!$B:$B,YEAR(AL$2)*100+MONTH(AL$2)))</f>
        <v>13300.024137098721</v>
      </c>
      <c r="AM16" s="46" cm="1">
        <f t="array" ref="AM16">IF(OR($C16={"Bill","Sch.91 Bill","Metering Fee"}),SUMIFS('Customer Detail'!$N:$N,'Customer Detail'!$F:$F,$E16,'Customer Detail'!$A:$A,$A16,'Customer Detail'!$B:$B,YEAR(AM$2)*100+MONTH(AM$2)),SUMIFS('Customer Detail'!$O:$O,'Customer Detail'!$G:$G,$E16,'Customer Detail'!$A:$A,$A16,'Customer Detail'!$B:$B,YEAR(AM$2)*100+MONTH(AM$2)))</f>
        <v>17400</v>
      </c>
      <c r="AN16" s="46" cm="1">
        <f t="array" ref="AN16">IF(OR($C16={"Bill","Sch.91 Bill","Metering Fee"}),SUMIFS('Customer Detail'!$N:$N,'Customer Detail'!$F:$F,$E16,'Customer Detail'!$A:$A,$A16,'Customer Detail'!$B:$B,YEAR(AN$2)*100+MONTH(AN$2)),SUMIFS('Customer Detail'!$O:$O,'Customer Detail'!$G:$G,$E16,'Customer Detail'!$A:$A,$A16,'Customer Detail'!$B:$B,YEAR(AN$2)*100+MONTH(AN$2)))</f>
        <v>17040.019309678977</v>
      </c>
      <c r="AO16" s="46" cm="1">
        <f t="array" ref="AO16">IF(OR($C16={"Bill","Sch.91 Bill","Metering Fee"}),SUMIFS('Customer Detail'!$N:$N,'Customer Detail'!$F:$F,$E16,'Customer Detail'!$A:$A,$A16,'Customer Detail'!$B:$B,YEAR(AO$2)*100+MONTH(AO$2)),SUMIFS('Customer Detail'!$O:$O,'Customer Detail'!$G:$G,$E16,'Customer Detail'!$A:$A,$A16,'Customer Detail'!$B:$B,YEAR(AO$2)*100+MONTH(AO$2)))</f>
        <v>16240.019309678975</v>
      </c>
      <c r="AP16" s="46" cm="1">
        <f t="array" ref="AP16">IF(OR($C16={"Bill","Sch.91 Bill","Metering Fee"}),SUMIFS('Customer Detail'!$N:$N,'Customer Detail'!$F:$F,$E16,'Customer Detail'!$A:$A,$A16,'Customer Detail'!$B:$B,YEAR(AP$2)*100+MONTH(AP$2)),SUMIFS('Customer Detail'!$O:$O,'Customer Detail'!$G:$G,$E16,'Customer Detail'!$A:$A,$A16,'Customer Detail'!$B:$B,YEAR(AP$2)*100+MONTH(AP$2)))</f>
        <v>9329.6644943277824</v>
      </c>
    </row>
    <row r="17" spans="1:42" x14ac:dyDescent="0.25">
      <c r="A17" s="60" t="s">
        <v>50</v>
      </c>
      <c r="B17" s="44" t="s">
        <v>32</v>
      </c>
      <c r="C17" s="44" t="s">
        <v>35</v>
      </c>
      <c r="D17" s="45">
        <v>45170</v>
      </c>
      <c r="E17" s="86">
        <v>9.2429999999999998E-2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70"/>
      <c r="Q17" s="46" cm="1">
        <f t="array" ref="Q17">IF(OR($C17={"Bill","Sch.91 Bill","Metering Fee"}),SUMIFS('Customer Detail'!$N:$N,'Customer Detail'!$F:$F,$E17,'Customer Detail'!$A:$A,$A17,'Customer Detail'!$B:$B,YEAR(Q$2)*100+MONTH(Q$2)),SUMIFS('Customer Detail'!$O:$O,'Customer Detail'!$G:$G,$E17,'Customer Detail'!$A:$A,$A17,'Customer Detail'!$B:$B,YEAR(Q$2)*100+MONTH(Q$2)))</f>
        <v>0</v>
      </c>
      <c r="R17" s="46" cm="1">
        <f t="array" ref="R17">IF(OR($C17={"Bill","Sch.91 Bill","Metering Fee"}),SUMIFS('Customer Detail'!$N:$N,'Customer Detail'!$F:$F,$E17,'Customer Detail'!$A:$A,$A17,'Customer Detail'!$B:$B,YEAR(R$2)*100+MONTH(R$2)),SUMIFS('Customer Detail'!$O:$O,'Customer Detail'!$G:$G,$E17,'Customer Detail'!$A:$A,$A17,'Customer Detail'!$B:$B,YEAR(R$2)*100+MONTH(R$2)))</f>
        <v>0</v>
      </c>
      <c r="S17" s="46" cm="1">
        <f t="array" ref="S17">IF(OR($C17={"Bill","Sch.91 Bill","Metering Fee"}),SUMIFS('Customer Detail'!$N:$N,'Customer Detail'!$F:$F,$E17,'Customer Detail'!$A:$A,$A17,'Customer Detail'!$B:$B,YEAR(S$2)*100+MONTH(S$2)),SUMIFS('Customer Detail'!$O:$O,'Customer Detail'!$G:$G,$E17,'Customer Detail'!$A:$A,$A17,'Customer Detail'!$B:$B,YEAR(S$2)*100+MONTH(S$2)))</f>
        <v>0</v>
      </c>
      <c r="T17" s="46" cm="1">
        <f t="array" ref="T17">IF(OR($C17={"Bill","Sch.91 Bill","Metering Fee"}),SUMIFS('Customer Detail'!$N:$N,'Customer Detail'!$F:$F,$E17,'Customer Detail'!$A:$A,$A17,'Customer Detail'!$B:$B,YEAR(T$2)*100+MONTH(T$2)),SUMIFS('Customer Detail'!$O:$O,'Customer Detail'!$G:$G,$E17,'Customer Detail'!$A:$A,$A17,'Customer Detail'!$B:$B,YEAR(T$2)*100+MONTH(T$2)))</f>
        <v>0</v>
      </c>
      <c r="U17" s="46" cm="1">
        <f t="array" ref="U17">IF(OR($C17={"Bill","Sch.91 Bill","Metering Fee"}),SUMIFS('Customer Detail'!$N:$N,'Customer Detail'!$F:$F,$E17,'Customer Detail'!$A:$A,$A17,'Customer Detail'!$B:$B,YEAR(U$2)*100+MONTH(U$2)),SUMIFS('Customer Detail'!$O:$O,'Customer Detail'!$G:$G,$E17,'Customer Detail'!$A:$A,$A17,'Customer Detail'!$B:$B,YEAR(U$2)*100+MONTH(U$2)))</f>
        <v>0</v>
      </c>
      <c r="V17" s="46" cm="1">
        <f t="array" ref="V17">IF(OR($C17={"Bill","Sch.91 Bill","Metering Fee"}),SUMIFS('Customer Detail'!$N:$N,'Customer Detail'!$F:$F,$E17,'Customer Detail'!$A:$A,$A17,'Customer Detail'!$B:$B,YEAR(V$2)*100+MONTH(V$2)),SUMIFS('Customer Detail'!$O:$O,'Customer Detail'!$G:$G,$E17,'Customer Detail'!$A:$A,$A17,'Customer Detail'!$B:$B,YEAR(V$2)*100+MONTH(V$2)))</f>
        <v>0</v>
      </c>
      <c r="W17" s="46" cm="1">
        <f t="array" ref="W17">IF(OR($C17={"Bill","Sch.91 Bill","Metering Fee"}),SUMIFS('Customer Detail'!$N:$N,'Customer Detail'!$F:$F,$E17,'Customer Detail'!$A:$A,$A17,'Customer Detail'!$B:$B,YEAR(W$2)*100+MONTH(W$2)),SUMIFS('Customer Detail'!$O:$O,'Customer Detail'!$G:$G,$E17,'Customer Detail'!$A:$A,$A17,'Customer Detail'!$B:$B,YEAR(W$2)*100+MONTH(W$2)))</f>
        <v>0</v>
      </c>
      <c r="X17" s="46" cm="1">
        <f t="array" ref="X17">IF(OR($C17={"Bill","Sch.91 Bill","Metering Fee"}),SUMIFS('Customer Detail'!$N:$N,'Customer Detail'!$F:$F,$E17,'Customer Detail'!$A:$A,$A17,'Customer Detail'!$B:$B,YEAR(X$2)*100+MONTH(X$2)),SUMIFS('Customer Detail'!$O:$O,'Customer Detail'!$G:$G,$E17,'Customer Detail'!$A:$A,$A17,'Customer Detail'!$B:$B,YEAR(X$2)*100+MONTH(X$2)))</f>
        <v>0</v>
      </c>
      <c r="Y17" s="46" cm="1">
        <f t="array" ref="Y17">IF(OR($C17={"Bill","Sch.91 Bill","Metering Fee"}),SUMIFS('Customer Detail'!$N:$N,'Customer Detail'!$F:$F,$E17,'Customer Detail'!$A:$A,$A17,'Customer Detail'!$B:$B,YEAR(Y$2)*100+MONTH(Y$2)),SUMIFS('Customer Detail'!$O:$O,'Customer Detail'!$G:$G,$E17,'Customer Detail'!$A:$A,$A17,'Customer Detail'!$B:$B,YEAR(Y$2)*100+MONTH(Y$2)))</f>
        <v>0</v>
      </c>
      <c r="Z17" s="46" cm="1">
        <f t="array" ref="Z17">IF(OR($C17={"Bill","Sch.91 Bill","Metering Fee"}),SUMIFS('Customer Detail'!$N:$N,'Customer Detail'!$F:$F,$E17,'Customer Detail'!$A:$A,$A17,'Customer Detail'!$B:$B,YEAR(Z$2)*100+MONTH(Z$2)),SUMIFS('Customer Detail'!$O:$O,'Customer Detail'!$G:$G,$E17,'Customer Detail'!$A:$A,$A17,'Customer Detail'!$B:$B,YEAR(Z$2)*100+MONTH(Z$2)))</f>
        <v>0</v>
      </c>
      <c r="AA17" s="46" cm="1">
        <f t="array" ref="AA17">IF(OR($C17={"Bill","Sch.91 Bill","Metering Fee"}),SUMIFS('Customer Detail'!$N:$N,'Customer Detail'!$F:$F,$E17,'Customer Detail'!$A:$A,$A17,'Customer Detail'!$B:$B,YEAR(AA$2)*100+MONTH(AA$2)),SUMIFS('Customer Detail'!$O:$O,'Customer Detail'!$G:$G,$E17,'Customer Detail'!$A:$A,$A17,'Customer Detail'!$B:$B,YEAR(AA$2)*100+MONTH(AA$2)))</f>
        <v>0</v>
      </c>
      <c r="AB17" s="46" cm="1">
        <f t="array" ref="AB17">IF(OR($C17={"Bill","Sch.91 Bill","Metering Fee"}),SUMIFS('Customer Detail'!$N:$N,'Customer Detail'!$F:$F,$E17,'Customer Detail'!$A:$A,$A17,'Customer Detail'!$B:$B,YEAR(AB$2)*100+MONTH(AB$2)),SUMIFS('Customer Detail'!$O:$O,'Customer Detail'!$G:$G,$E17,'Customer Detail'!$A:$A,$A17,'Customer Detail'!$B:$B,YEAR(AB$2)*100+MONTH(AB$2)))</f>
        <v>0</v>
      </c>
      <c r="AC17" s="46" cm="1">
        <f t="array" ref="AC17">IF(OR($C17={"Bill","Sch.91 Bill","Metering Fee"}),SUMIFS('Customer Detail'!$N:$N,'Customer Detail'!$F:$F,$E17,'Customer Detail'!$A:$A,$A17,'Customer Detail'!$B:$B,YEAR(AC$2)*100+MONTH(AC$2)),SUMIFS('Customer Detail'!$O:$O,'Customer Detail'!$G:$G,$E17,'Customer Detail'!$A:$A,$A17,'Customer Detail'!$B:$B,YEAR(AC$2)*100+MONTH(AC$2)))</f>
        <v>0</v>
      </c>
      <c r="AD17" s="46" cm="1">
        <f t="array" ref="AD17">IF(OR($C17={"Bill","Sch.91 Bill","Metering Fee"}),SUMIFS('Customer Detail'!$N:$N,'Customer Detail'!$F:$F,$E17,'Customer Detail'!$A:$A,$A17,'Customer Detail'!$B:$B,YEAR(AD$2)*100+MONTH(AD$2)),SUMIFS('Customer Detail'!$O:$O,'Customer Detail'!$G:$G,$E17,'Customer Detail'!$A:$A,$A17,'Customer Detail'!$B:$B,YEAR(AD$2)*100+MONTH(AD$2)))</f>
        <v>0</v>
      </c>
      <c r="AE17" s="46" cm="1">
        <f t="array" ref="AE17">IF(OR($C17={"Bill","Sch.91 Bill","Metering Fee"}),SUMIFS('Customer Detail'!$N:$N,'Customer Detail'!$F:$F,$E17,'Customer Detail'!$A:$A,$A17,'Customer Detail'!$B:$B,YEAR(AE$2)*100+MONTH(AE$2)),SUMIFS('Customer Detail'!$O:$O,'Customer Detail'!$G:$G,$E17,'Customer Detail'!$A:$A,$A17,'Customer Detail'!$B:$B,YEAR(AE$2)*100+MONTH(AE$2)))</f>
        <v>0</v>
      </c>
      <c r="AF17" s="46" cm="1">
        <f t="array" ref="AF17">IF(OR($C17={"Bill","Sch.91 Bill","Metering Fee"}),SUMIFS('Customer Detail'!$N:$N,'Customer Detail'!$F:$F,$E17,'Customer Detail'!$A:$A,$A17,'Customer Detail'!$B:$B,YEAR(AF$2)*100+MONTH(AF$2)),SUMIFS('Customer Detail'!$O:$O,'Customer Detail'!$G:$G,$E17,'Customer Detail'!$A:$A,$A17,'Customer Detail'!$B:$B,YEAR(AF$2)*100+MONTH(AF$2)))</f>
        <v>0</v>
      </c>
      <c r="AG17" s="46" cm="1">
        <f t="array" ref="AG17">IF(OR($C17={"Bill","Sch.91 Bill","Metering Fee"}),SUMIFS('Customer Detail'!$N:$N,'Customer Detail'!$F:$F,$E17,'Customer Detail'!$A:$A,$A17,'Customer Detail'!$B:$B,YEAR(AG$2)*100+MONTH(AG$2)),SUMIFS('Customer Detail'!$O:$O,'Customer Detail'!$G:$G,$E17,'Customer Detail'!$A:$A,$A17,'Customer Detail'!$B:$B,YEAR(AG$2)*100+MONTH(AG$2)))</f>
        <v>0</v>
      </c>
      <c r="AH17" s="46" cm="1">
        <f t="array" ref="AH17">IF(OR($C17={"Bill","Sch.91 Bill","Metering Fee"}),SUMIFS('Customer Detail'!$N:$N,'Customer Detail'!$F:$F,$E17,'Customer Detail'!$A:$A,$A17,'Customer Detail'!$B:$B,YEAR(AH$2)*100+MONTH(AH$2)),SUMIFS('Customer Detail'!$O:$O,'Customer Detail'!$G:$G,$E17,'Customer Detail'!$A:$A,$A17,'Customer Detail'!$B:$B,YEAR(AH$2)*100+MONTH(AH$2)))</f>
        <v>0</v>
      </c>
      <c r="AI17" s="46" cm="1">
        <f t="array" ref="AI17">IF(OR($C17={"Bill","Sch.91 Bill","Metering Fee"}),SUMIFS('Customer Detail'!$N:$N,'Customer Detail'!$F:$F,$E17,'Customer Detail'!$A:$A,$A17,'Customer Detail'!$B:$B,YEAR(AI$2)*100+MONTH(AI$2)),SUMIFS('Customer Detail'!$O:$O,'Customer Detail'!$G:$G,$E17,'Customer Detail'!$A:$A,$A17,'Customer Detail'!$B:$B,YEAR(AI$2)*100+MONTH(AI$2)))</f>
        <v>0</v>
      </c>
      <c r="AJ17" s="46" cm="1">
        <f t="array" ref="AJ17">IF(OR($C17={"Bill","Sch.91 Bill","Metering Fee"}),SUMIFS('Customer Detail'!$N:$N,'Customer Detail'!$F:$F,$E17,'Customer Detail'!$A:$A,$A17,'Customer Detail'!$B:$B,YEAR(AJ$2)*100+MONTH(AJ$2)),SUMIFS('Customer Detail'!$O:$O,'Customer Detail'!$G:$G,$E17,'Customer Detail'!$A:$A,$A17,'Customer Detail'!$B:$B,YEAR(AJ$2)*100+MONTH(AJ$2)))</f>
        <v>0</v>
      </c>
      <c r="AK17" s="46" cm="1">
        <f t="array" ref="AK17">IF(OR($C17={"Bill","Sch.91 Bill","Metering Fee"}),SUMIFS('Customer Detail'!$N:$N,'Customer Detail'!$F:$F,$E17,'Customer Detail'!$A:$A,$A17,'Customer Detail'!$B:$B,YEAR(AK$2)*100+MONTH(AK$2)),SUMIFS('Customer Detail'!$O:$O,'Customer Detail'!$G:$G,$E17,'Customer Detail'!$A:$A,$A17,'Customer Detail'!$B:$B,YEAR(AK$2)*100+MONTH(AK$2)))</f>
        <v>0</v>
      </c>
      <c r="AL17" s="46" cm="1">
        <f t="array" ref="AL17">IF(OR($C17={"Bill","Sch.91 Bill","Metering Fee"}),SUMIFS('Customer Detail'!$N:$N,'Customer Detail'!$F:$F,$E17,'Customer Detail'!$A:$A,$A17,'Customer Detail'!$B:$B,YEAR(AL$2)*100+MONTH(AL$2)),SUMIFS('Customer Detail'!$O:$O,'Customer Detail'!$G:$G,$E17,'Customer Detail'!$A:$A,$A17,'Customer Detail'!$B:$B,YEAR(AL$2)*100+MONTH(AL$2)))</f>
        <v>1419.9935086011035</v>
      </c>
      <c r="AM17" s="46" cm="1">
        <f t="array" ref="AM17">IF(OR($C17={"Bill","Sch.91 Bill","Metering Fee"}),SUMIFS('Customer Detail'!$N:$N,'Customer Detail'!$F:$F,$E17,'Customer Detail'!$A:$A,$A17,'Customer Detail'!$B:$B,YEAR(AM$2)*100+MONTH(AM$2)),SUMIFS('Customer Detail'!$O:$O,'Customer Detail'!$G:$G,$E17,'Customer Detail'!$A:$A,$A17,'Customer Detail'!$B:$B,YEAR(AM$2)*100+MONTH(AM$2)))</f>
        <v>600.0216379963216</v>
      </c>
      <c r="AN17" s="46" cm="1">
        <f t="array" ref="AN17">IF(OR($C17={"Bill","Sch.91 Bill","Metering Fee"}),SUMIFS('Customer Detail'!$N:$N,'Customer Detail'!$F:$F,$E17,'Customer Detail'!$A:$A,$A17,'Customer Detail'!$B:$B,YEAR(AN$2)*100+MONTH(AN$2)),SUMIFS('Customer Detail'!$O:$O,'Customer Detail'!$G:$G,$E17,'Customer Detail'!$A:$A,$A17,'Customer Detail'!$B:$B,YEAR(AN$2)*100+MONTH(AN$2)))</f>
        <v>0</v>
      </c>
      <c r="AO17" s="46" cm="1">
        <f t="array" ref="AO17">IF(OR($C17={"Bill","Sch.91 Bill","Metering Fee"}),SUMIFS('Customer Detail'!$N:$N,'Customer Detail'!$F:$F,$E17,'Customer Detail'!$A:$A,$A17,'Customer Detail'!$B:$B,YEAR(AO$2)*100+MONTH(AO$2)),SUMIFS('Customer Detail'!$O:$O,'Customer Detail'!$G:$G,$E17,'Customer Detail'!$A:$A,$A17,'Customer Detail'!$B:$B,YEAR(AO$2)*100+MONTH(AO$2)))</f>
        <v>0</v>
      </c>
      <c r="AP17" s="46" cm="1">
        <f t="array" ref="AP17">IF(OR($C17={"Bill","Sch.91 Bill","Metering Fee"}),SUMIFS('Customer Detail'!$N:$N,'Customer Detail'!$F:$F,$E17,'Customer Detail'!$A:$A,$A17,'Customer Detail'!$B:$B,YEAR(AP$2)*100+MONTH(AP$2)),SUMIFS('Customer Detail'!$O:$O,'Customer Detail'!$G:$G,$E17,'Customer Detail'!$A:$A,$A17,'Customer Detail'!$B:$B,YEAR(AP$2)*100+MONTH(AP$2)))</f>
        <v>0</v>
      </c>
    </row>
    <row r="18" spans="1:42" x14ac:dyDescent="0.25">
      <c r="A18" s="60" t="s">
        <v>50</v>
      </c>
      <c r="B18" s="44" t="s">
        <v>32</v>
      </c>
      <c r="C18" s="44" t="s">
        <v>34</v>
      </c>
      <c r="D18" s="45">
        <v>45385</v>
      </c>
      <c r="E18" s="86">
        <v>0.20971999999999999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70"/>
      <c r="Q18" s="46" cm="1">
        <f t="array" ref="Q18">IF(OR($C18={"Bill","Sch.91 Bill","Metering Fee"}),SUMIFS('Customer Detail'!$N:$N,'Customer Detail'!$F:$F,$E18,'Customer Detail'!$A:$A,$A18,'Customer Detail'!$B:$B,YEAR(Q$2)*100+MONTH(Q$2)),SUMIFS('Customer Detail'!$O:$O,'Customer Detail'!$G:$G,$E18,'Customer Detail'!$A:$A,$A18,'Customer Detail'!$B:$B,YEAR(Q$2)*100+MONTH(Q$2)))</f>
        <v>0</v>
      </c>
      <c r="R18" s="46" cm="1">
        <f t="array" ref="R18">IF(OR($C18={"Bill","Sch.91 Bill","Metering Fee"}),SUMIFS('Customer Detail'!$N:$N,'Customer Detail'!$F:$F,$E18,'Customer Detail'!$A:$A,$A18,'Customer Detail'!$B:$B,YEAR(R$2)*100+MONTH(R$2)),SUMIFS('Customer Detail'!$O:$O,'Customer Detail'!$G:$G,$E18,'Customer Detail'!$A:$A,$A18,'Customer Detail'!$B:$B,YEAR(R$2)*100+MONTH(R$2)))</f>
        <v>0</v>
      </c>
      <c r="S18" s="46" cm="1">
        <f t="array" ref="S18">IF(OR($C18={"Bill","Sch.91 Bill","Metering Fee"}),SUMIFS('Customer Detail'!$N:$N,'Customer Detail'!$F:$F,$E18,'Customer Detail'!$A:$A,$A18,'Customer Detail'!$B:$B,YEAR(S$2)*100+MONTH(S$2)),SUMIFS('Customer Detail'!$O:$O,'Customer Detail'!$G:$G,$E18,'Customer Detail'!$A:$A,$A18,'Customer Detail'!$B:$B,YEAR(S$2)*100+MONTH(S$2)))</f>
        <v>0</v>
      </c>
      <c r="T18" s="46" cm="1">
        <f t="array" ref="T18">IF(OR($C18={"Bill","Sch.91 Bill","Metering Fee"}),SUMIFS('Customer Detail'!$N:$N,'Customer Detail'!$F:$F,$E18,'Customer Detail'!$A:$A,$A18,'Customer Detail'!$B:$B,YEAR(T$2)*100+MONTH(T$2)),SUMIFS('Customer Detail'!$O:$O,'Customer Detail'!$G:$G,$E18,'Customer Detail'!$A:$A,$A18,'Customer Detail'!$B:$B,YEAR(T$2)*100+MONTH(T$2)))</f>
        <v>0</v>
      </c>
      <c r="U18" s="46" cm="1">
        <f t="array" ref="U18">IF(OR($C18={"Bill","Sch.91 Bill","Metering Fee"}),SUMIFS('Customer Detail'!$N:$N,'Customer Detail'!$F:$F,$E18,'Customer Detail'!$A:$A,$A18,'Customer Detail'!$B:$B,YEAR(U$2)*100+MONTH(U$2)),SUMIFS('Customer Detail'!$O:$O,'Customer Detail'!$G:$G,$E18,'Customer Detail'!$A:$A,$A18,'Customer Detail'!$B:$B,YEAR(U$2)*100+MONTH(U$2)))</f>
        <v>0</v>
      </c>
      <c r="V18" s="46" cm="1">
        <f t="array" ref="V18">IF(OR($C18={"Bill","Sch.91 Bill","Metering Fee"}),SUMIFS('Customer Detail'!$N:$N,'Customer Detail'!$F:$F,$E18,'Customer Detail'!$A:$A,$A18,'Customer Detail'!$B:$B,YEAR(V$2)*100+MONTH(V$2)),SUMIFS('Customer Detail'!$O:$O,'Customer Detail'!$G:$G,$E18,'Customer Detail'!$A:$A,$A18,'Customer Detail'!$B:$B,YEAR(V$2)*100+MONTH(V$2)))</f>
        <v>0</v>
      </c>
      <c r="W18" s="46" cm="1">
        <f t="array" ref="W18">IF(OR($C18={"Bill","Sch.91 Bill","Metering Fee"}),SUMIFS('Customer Detail'!$N:$N,'Customer Detail'!$F:$F,$E18,'Customer Detail'!$A:$A,$A18,'Customer Detail'!$B:$B,YEAR(W$2)*100+MONTH(W$2)),SUMIFS('Customer Detail'!$O:$O,'Customer Detail'!$G:$G,$E18,'Customer Detail'!$A:$A,$A18,'Customer Detail'!$B:$B,YEAR(W$2)*100+MONTH(W$2)))</f>
        <v>0</v>
      </c>
      <c r="X18" s="46" cm="1">
        <f t="array" ref="X18">IF(OR($C18={"Bill","Sch.91 Bill","Metering Fee"}),SUMIFS('Customer Detail'!$N:$N,'Customer Detail'!$F:$F,$E18,'Customer Detail'!$A:$A,$A18,'Customer Detail'!$B:$B,YEAR(X$2)*100+MONTH(X$2)),SUMIFS('Customer Detail'!$O:$O,'Customer Detail'!$G:$G,$E18,'Customer Detail'!$A:$A,$A18,'Customer Detail'!$B:$B,YEAR(X$2)*100+MONTH(X$2)))</f>
        <v>0</v>
      </c>
      <c r="Y18" s="46" cm="1">
        <f t="array" ref="Y18">IF(OR($C18={"Bill","Sch.91 Bill","Metering Fee"}),SUMIFS('Customer Detail'!$N:$N,'Customer Detail'!$F:$F,$E18,'Customer Detail'!$A:$A,$A18,'Customer Detail'!$B:$B,YEAR(Y$2)*100+MONTH(Y$2)),SUMIFS('Customer Detail'!$O:$O,'Customer Detail'!$G:$G,$E18,'Customer Detail'!$A:$A,$A18,'Customer Detail'!$B:$B,YEAR(Y$2)*100+MONTH(Y$2)))</f>
        <v>0</v>
      </c>
      <c r="Z18" s="46" cm="1">
        <f t="array" ref="Z18">IF(OR($C18={"Bill","Sch.91 Bill","Metering Fee"}),SUMIFS('Customer Detail'!$N:$N,'Customer Detail'!$F:$F,$E18,'Customer Detail'!$A:$A,$A18,'Customer Detail'!$B:$B,YEAR(Z$2)*100+MONTH(Z$2)),SUMIFS('Customer Detail'!$O:$O,'Customer Detail'!$G:$G,$E18,'Customer Detail'!$A:$A,$A18,'Customer Detail'!$B:$B,YEAR(Z$2)*100+MONTH(Z$2)))</f>
        <v>0</v>
      </c>
      <c r="AA18" s="46" cm="1">
        <f t="array" ref="AA18">IF(OR($C18={"Bill","Sch.91 Bill","Metering Fee"}),SUMIFS('Customer Detail'!$N:$N,'Customer Detail'!$F:$F,$E18,'Customer Detail'!$A:$A,$A18,'Customer Detail'!$B:$B,YEAR(AA$2)*100+MONTH(AA$2)),SUMIFS('Customer Detail'!$O:$O,'Customer Detail'!$G:$G,$E18,'Customer Detail'!$A:$A,$A18,'Customer Detail'!$B:$B,YEAR(AA$2)*100+MONTH(AA$2)))</f>
        <v>0</v>
      </c>
      <c r="AB18" s="46" cm="1">
        <f t="array" ref="AB18">IF(OR($C18={"Bill","Sch.91 Bill","Metering Fee"}),SUMIFS('Customer Detail'!$N:$N,'Customer Detail'!$F:$F,$E18,'Customer Detail'!$A:$A,$A18,'Customer Detail'!$B:$B,YEAR(AB$2)*100+MONTH(AB$2)),SUMIFS('Customer Detail'!$O:$O,'Customer Detail'!$G:$G,$E18,'Customer Detail'!$A:$A,$A18,'Customer Detail'!$B:$B,YEAR(AB$2)*100+MONTH(AB$2)))</f>
        <v>0</v>
      </c>
      <c r="AC18" s="46" cm="1">
        <f t="array" ref="AC18">IF(OR($C18={"Bill","Sch.91 Bill","Metering Fee"}),SUMIFS('Customer Detail'!$N:$N,'Customer Detail'!$F:$F,$E18,'Customer Detail'!$A:$A,$A18,'Customer Detail'!$B:$B,YEAR(AC$2)*100+MONTH(AC$2)),SUMIFS('Customer Detail'!$O:$O,'Customer Detail'!$G:$G,$E18,'Customer Detail'!$A:$A,$A18,'Customer Detail'!$B:$B,YEAR(AC$2)*100+MONTH(AC$2)))</f>
        <v>0</v>
      </c>
      <c r="AD18" s="46" cm="1">
        <f t="array" ref="AD18">IF(OR($C18={"Bill","Sch.91 Bill","Metering Fee"}),SUMIFS('Customer Detail'!$N:$N,'Customer Detail'!$F:$F,$E18,'Customer Detail'!$A:$A,$A18,'Customer Detail'!$B:$B,YEAR(AD$2)*100+MONTH(AD$2)),SUMIFS('Customer Detail'!$O:$O,'Customer Detail'!$G:$G,$E18,'Customer Detail'!$A:$A,$A18,'Customer Detail'!$B:$B,YEAR(AD$2)*100+MONTH(AD$2)))</f>
        <v>0</v>
      </c>
      <c r="AE18" s="46" cm="1">
        <f t="array" ref="AE18">IF(OR($C18={"Bill","Sch.91 Bill","Metering Fee"}),SUMIFS('Customer Detail'!$N:$N,'Customer Detail'!$F:$F,$E18,'Customer Detail'!$A:$A,$A18,'Customer Detail'!$B:$B,YEAR(AE$2)*100+MONTH(AE$2)),SUMIFS('Customer Detail'!$O:$O,'Customer Detail'!$G:$G,$E18,'Customer Detail'!$A:$A,$A18,'Customer Detail'!$B:$B,YEAR(AE$2)*100+MONTH(AE$2)))</f>
        <v>0</v>
      </c>
      <c r="AF18" s="46" cm="1">
        <f t="array" ref="AF18">IF(OR($C18={"Bill","Sch.91 Bill","Metering Fee"}),SUMIFS('Customer Detail'!$N:$N,'Customer Detail'!$F:$F,$E18,'Customer Detail'!$A:$A,$A18,'Customer Detail'!$B:$B,YEAR(AF$2)*100+MONTH(AF$2)),SUMIFS('Customer Detail'!$O:$O,'Customer Detail'!$G:$G,$E18,'Customer Detail'!$A:$A,$A18,'Customer Detail'!$B:$B,YEAR(AF$2)*100+MONTH(AF$2)))</f>
        <v>0</v>
      </c>
      <c r="AG18" s="46" cm="1">
        <f t="array" ref="AG18">IF(OR($C18={"Bill","Sch.91 Bill","Metering Fee"}),SUMIFS('Customer Detail'!$N:$N,'Customer Detail'!$F:$F,$E18,'Customer Detail'!$A:$A,$A18,'Customer Detail'!$B:$B,YEAR(AG$2)*100+MONTH(AG$2)),SUMIFS('Customer Detail'!$O:$O,'Customer Detail'!$G:$G,$E18,'Customer Detail'!$A:$A,$A18,'Customer Detail'!$B:$B,YEAR(AG$2)*100+MONTH(AG$2)))</f>
        <v>0</v>
      </c>
      <c r="AH18" s="46" cm="1">
        <f t="array" ref="AH18">IF(OR($C18={"Bill","Sch.91 Bill","Metering Fee"}),SUMIFS('Customer Detail'!$N:$N,'Customer Detail'!$F:$F,$E18,'Customer Detail'!$A:$A,$A18,'Customer Detail'!$B:$B,YEAR(AH$2)*100+MONTH(AH$2)),SUMIFS('Customer Detail'!$O:$O,'Customer Detail'!$G:$G,$E18,'Customer Detail'!$A:$A,$A18,'Customer Detail'!$B:$B,YEAR(AH$2)*100+MONTH(AH$2)))</f>
        <v>0</v>
      </c>
      <c r="AI18" s="46" cm="1">
        <f t="array" ref="AI18">IF(OR($C18={"Bill","Sch.91 Bill","Metering Fee"}),SUMIFS('Customer Detail'!$N:$N,'Customer Detail'!$F:$F,$E18,'Customer Detail'!$A:$A,$A18,'Customer Detail'!$B:$B,YEAR(AI$2)*100+MONTH(AI$2)),SUMIFS('Customer Detail'!$O:$O,'Customer Detail'!$G:$G,$E18,'Customer Detail'!$A:$A,$A18,'Customer Detail'!$B:$B,YEAR(AI$2)*100+MONTH(AI$2)))</f>
        <v>0</v>
      </c>
      <c r="AJ18" s="46" cm="1">
        <f t="array" ref="AJ18">IF(OR($C18={"Bill","Sch.91 Bill","Metering Fee"}),SUMIFS('Customer Detail'!$N:$N,'Customer Detail'!$F:$F,$E18,'Customer Detail'!$A:$A,$A18,'Customer Detail'!$B:$B,YEAR(AJ$2)*100+MONTH(AJ$2)),SUMIFS('Customer Detail'!$O:$O,'Customer Detail'!$G:$G,$E18,'Customer Detail'!$A:$A,$A18,'Customer Detail'!$B:$B,YEAR(AJ$2)*100+MONTH(AJ$2)))</f>
        <v>0</v>
      </c>
      <c r="AK18" s="46" cm="1">
        <f t="array" ref="AK18">IF(OR($C18={"Bill","Sch.91 Bill","Metering Fee"}),SUMIFS('Customer Detail'!$N:$N,'Customer Detail'!$F:$F,$E18,'Customer Detail'!$A:$A,$A18,'Customer Detail'!$B:$B,YEAR(AK$2)*100+MONTH(AK$2)),SUMIFS('Customer Detail'!$O:$O,'Customer Detail'!$G:$G,$E18,'Customer Detail'!$A:$A,$A18,'Customer Detail'!$B:$B,YEAR(AK$2)*100+MONTH(AK$2)))</f>
        <v>0</v>
      </c>
      <c r="AL18" s="46" cm="1">
        <f t="array" ref="AL18">IF(OR($C18={"Bill","Sch.91 Bill","Metering Fee"}),SUMIFS('Customer Detail'!$N:$N,'Customer Detail'!$F:$F,$E18,'Customer Detail'!$A:$A,$A18,'Customer Detail'!$B:$B,YEAR(AL$2)*100+MONTH(AL$2)),SUMIFS('Customer Detail'!$O:$O,'Customer Detail'!$G:$G,$E18,'Customer Detail'!$A:$A,$A18,'Customer Detail'!$B:$B,YEAR(AL$2)*100+MONTH(AL$2)))</f>
        <v>0</v>
      </c>
      <c r="AM18" s="46" cm="1">
        <f t="array" ref="AM18">IF(OR($C18={"Bill","Sch.91 Bill","Metering Fee"}),SUMIFS('Customer Detail'!$N:$N,'Customer Detail'!$F:$F,$E18,'Customer Detail'!$A:$A,$A18,'Customer Detail'!$B:$B,YEAR(AM$2)*100+MONTH(AM$2)),SUMIFS('Customer Detail'!$O:$O,'Customer Detail'!$G:$G,$E18,'Customer Detail'!$A:$A,$A18,'Customer Detail'!$B:$B,YEAR(AM$2)*100+MONTH(AM$2)))</f>
        <v>0</v>
      </c>
      <c r="AN18" s="46" cm="1">
        <f t="array" ref="AN18">IF(OR($C18={"Bill","Sch.91 Bill","Metering Fee"}),SUMIFS('Customer Detail'!$N:$N,'Customer Detail'!$F:$F,$E18,'Customer Detail'!$A:$A,$A18,'Customer Detail'!$B:$B,YEAR(AN$2)*100+MONTH(AN$2)),SUMIFS('Customer Detail'!$O:$O,'Customer Detail'!$G:$G,$E18,'Customer Detail'!$A:$A,$A18,'Customer Detail'!$B:$B,YEAR(AN$2)*100+MONTH(AN$2)))</f>
        <v>0</v>
      </c>
      <c r="AO18" s="46" cm="1">
        <f t="array" ref="AO18">IF(OR($C18={"Bill","Sch.91 Bill","Metering Fee"}),SUMIFS('Customer Detail'!$N:$N,'Customer Detail'!$F:$F,$E18,'Customer Detail'!$A:$A,$A18,'Customer Detail'!$B:$B,YEAR(AO$2)*100+MONTH(AO$2)),SUMIFS('Customer Detail'!$O:$O,'Customer Detail'!$G:$G,$E18,'Customer Detail'!$A:$A,$A18,'Customer Detail'!$B:$B,YEAR(AO$2)*100+MONTH(AO$2)))</f>
        <v>0</v>
      </c>
      <c r="AP18" s="46" cm="1">
        <f t="array" ref="AP18">IF(OR($C18={"Bill","Sch.91 Bill","Metering Fee"}),SUMIFS('Customer Detail'!$N:$N,'Customer Detail'!$F:$F,$E18,'Customer Detail'!$A:$A,$A18,'Customer Detail'!$B:$B,YEAR(AP$2)*100+MONTH(AP$2)),SUMIFS('Customer Detail'!$O:$O,'Customer Detail'!$G:$G,$E18,'Customer Detail'!$A:$A,$A18,'Customer Detail'!$B:$B,YEAR(AP$2)*100+MONTH(AP$2)))</f>
        <v>4910.3566660308979</v>
      </c>
    </row>
    <row r="19" spans="1:42" x14ac:dyDescent="0.25">
      <c r="A19" s="60" t="s">
        <v>50</v>
      </c>
      <c r="B19" s="44" t="s">
        <v>32</v>
      </c>
      <c r="C19" s="44" t="s">
        <v>35</v>
      </c>
      <c r="D19" s="45">
        <v>45385</v>
      </c>
      <c r="E19" s="86">
        <v>9.5000000000000001E-2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70"/>
      <c r="Q19" s="46" cm="1">
        <f t="array" ref="Q19">IF(OR($C19={"Bill","Sch.91 Bill","Metering Fee"}),SUMIFS('Customer Detail'!$N:$N,'Customer Detail'!$F:$F,$E19,'Customer Detail'!$A:$A,$A19,'Customer Detail'!$B:$B,YEAR(Q$2)*100+MONTH(Q$2)),SUMIFS('Customer Detail'!$O:$O,'Customer Detail'!$G:$G,$E19,'Customer Detail'!$A:$A,$A19,'Customer Detail'!$B:$B,YEAR(Q$2)*100+MONTH(Q$2)))</f>
        <v>0</v>
      </c>
      <c r="R19" s="46" cm="1">
        <f t="array" ref="R19">IF(OR($C19={"Bill","Sch.91 Bill","Metering Fee"}),SUMIFS('Customer Detail'!$N:$N,'Customer Detail'!$F:$F,$E19,'Customer Detail'!$A:$A,$A19,'Customer Detail'!$B:$B,YEAR(R$2)*100+MONTH(R$2)),SUMIFS('Customer Detail'!$O:$O,'Customer Detail'!$G:$G,$E19,'Customer Detail'!$A:$A,$A19,'Customer Detail'!$B:$B,YEAR(R$2)*100+MONTH(R$2)))</f>
        <v>0</v>
      </c>
      <c r="S19" s="46" cm="1">
        <f t="array" ref="S19">IF(OR($C19={"Bill","Sch.91 Bill","Metering Fee"}),SUMIFS('Customer Detail'!$N:$N,'Customer Detail'!$F:$F,$E19,'Customer Detail'!$A:$A,$A19,'Customer Detail'!$B:$B,YEAR(S$2)*100+MONTH(S$2)),SUMIFS('Customer Detail'!$O:$O,'Customer Detail'!$G:$G,$E19,'Customer Detail'!$A:$A,$A19,'Customer Detail'!$B:$B,YEAR(S$2)*100+MONTH(S$2)))</f>
        <v>0</v>
      </c>
      <c r="T19" s="46" cm="1">
        <f t="array" ref="T19">IF(OR($C19={"Bill","Sch.91 Bill","Metering Fee"}),SUMIFS('Customer Detail'!$N:$N,'Customer Detail'!$F:$F,$E19,'Customer Detail'!$A:$A,$A19,'Customer Detail'!$B:$B,YEAR(T$2)*100+MONTH(T$2)),SUMIFS('Customer Detail'!$O:$O,'Customer Detail'!$G:$G,$E19,'Customer Detail'!$A:$A,$A19,'Customer Detail'!$B:$B,YEAR(T$2)*100+MONTH(T$2)))</f>
        <v>0</v>
      </c>
      <c r="U19" s="46" cm="1">
        <f t="array" ref="U19">IF(OR($C19={"Bill","Sch.91 Bill","Metering Fee"}),SUMIFS('Customer Detail'!$N:$N,'Customer Detail'!$F:$F,$E19,'Customer Detail'!$A:$A,$A19,'Customer Detail'!$B:$B,YEAR(U$2)*100+MONTH(U$2)),SUMIFS('Customer Detail'!$O:$O,'Customer Detail'!$G:$G,$E19,'Customer Detail'!$A:$A,$A19,'Customer Detail'!$B:$B,YEAR(U$2)*100+MONTH(U$2)))</f>
        <v>0</v>
      </c>
      <c r="V19" s="46" cm="1">
        <f t="array" ref="V19">IF(OR($C19={"Bill","Sch.91 Bill","Metering Fee"}),SUMIFS('Customer Detail'!$N:$N,'Customer Detail'!$F:$F,$E19,'Customer Detail'!$A:$A,$A19,'Customer Detail'!$B:$B,YEAR(V$2)*100+MONTH(V$2)),SUMIFS('Customer Detail'!$O:$O,'Customer Detail'!$G:$G,$E19,'Customer Detail'!$A:$A,$A19,'Customer Detail'!$B:$B,YEAR(V$2)*100+MONTH(V$2)))</f>
        <v>0</v>
      </c>
      <c r="W19" s="46" cm="1">
        <f t="array" ref="W19">IF(OR($C19={"Bill","Sch.91 Bill","Metering Fee"}),SUMIFS('Customer Detail'!$N:$N,'Customer Detail'!$F:$F,$E19,'Customer Detail'!$A:$A,$A19,'Customer Detail'!$B:$B,YEAR(W$2)*100+MONTH(W$2)),SUMIFS('Customer Detail'!$O:$O,'Customer Detail'!$G:$G,$E19,'Customer Detail'!$A:$A,$A19,'Customer Detail'!$B:$B,YEAR(W$2)*100+MONTH(W$2)))</f>
        <v>0</v>
      </c>
      <c r="X19" s="46" cm="1">
        <f t="array" ref="X19">IF(OR($C19={"Bill","Sch.91 Bill","Metering Fee"}),SUMIFS('Customer Detail'!$N:$N,'Customer Detail'!$F:$F,$E19,'Customer Detail'!$A:$A,$A19,'Customer Detail'!$B:$B,YEAR(X$2)*100+MONTH(X$2)),SUMIFS('Customer Detail'!$O:$O,'Customer Detail'!$G:$G,$E19,'Customer Detail'!$A:$A,$A19,'Customer Detail'!$B:$B,YEAR(X$2)*100+MONTH(X$2)))</f>
        <v>0</v>
      </c>
      <c r="Y19" s="46" cm="1">
        <f t="array" ref="Y19">IF(OR($C19={"Bill","Sch.91 Bill","Metering Fee"}),SUMIFS('Customer Detail'!$N:$N,'Customer Detail'!$F:$F,$E19,'Customer Detail'!$A:$A,$A19,'Customer Detail'!$B:$B,YEAR(Y$2)*100+MONTH(Y$2)),SUMIFS('Customer Detail'!$O:$O,'Customer Detail'!$G:$G,$E19,'Customer Detail'!$A:$A,$A19,'Customer Detail'!$B:$B,YEAR(Y$2)*100+MONTH(Y$2)))</f>
        <v>0</v>
      </c>
      <c r="Z19" s="46" cm="1">
        <f t="array" ref="Z19">IF(OR($C19={"Bill","Sch.91 Bill","Metering Fee"}),SUMIFS('Customer Detail'!$N:$N,'Customer Detail'!$F:$F,$E19,'Customer Detail'!$A:$A,$A19,'Customer Detail'!$B:$B,YEAR(Z$2)*100+MONTH(Z$2)),SUMIFS('Customer Detail'!$O:$O,'Customer Detail'!$G:$G,$E19,'Customer Detail'!$A:$A,$A19,'Customer Detail'!$B:$B,YEAR(Z$2)*100+MONTH(Z$2)))</f>
        <v>0</v>
      </c>
      <c r="AA19" s="46" cm="1">
        <f t="array" ref="AA19">IF(OR($C19={"Bill","Sch.91 Bill","Metering Fee"}),SUMIFS('Customer Detail'!$N:$N,'Customer Detail'!$F:$F,$E19,'Customer Detail'!$A:$A,$A19,'Customer Detail'!$B:$B,YEAR(AA$2)*100+MONTH(AA$2)),SUMIFS('Customer Detail'!$O:$O,'Customer Detail'!$G:$G,$E19,'Customer Detail'!$A:$A,$A19,'Customer Detail'!$B:$B,YEAR(AA$2)*100+MONTH(AA$2)))</f>
        <v>0</v>
      </c>
      <c r="AB19" s="46" cm="1">
        <f t="array" ref="AB19">IF(OR($C19={"Bill","Sch.91 Bill","Metering Fee"}),SUMIFS('Customer Detail'!$N:$N,'Customer Detail'!$F:$F,$E19,'Customer Detail'!$A:$A,$A19,'Customer Detail'!$B:$B,YEAR(AB$2)*100+MONTH(AB$2)),SUMIFS('Customer Detail'!$O:$O,'Customer Detail'!$G:$G,$E19,'Customer Detail'!$A:$A,$A19,'Customer Detail'!$B:$B,YEAR(AB$2)*100+MONTH(AB$2)))</f>
        <v>0</v>
      </c>
      <c r="AC19" s="46" cm="1">
        <f t="array" ref="AC19">IF(OR($C19={"Bill","Sch.91 Bill","Metering Fee"}),SUMIFS('Customer Detail'!$N:$N,'Customer Detail'!$F:$F,$E19,'Customer Detail'!$A:$A,$A19,'Customer Detail'!$B:$B,YEAR(AC$2)*100+MONTH(AC$2)),SUMIFS('Customer Detail'!$O:$O,'Customer Detail'!$G:$G,$E19,'Customer Detail'!$A:$A,$A19,'Customer Detail'!$B:$B,YEAR(AC$2)*100+MONTH(AC$2)))</f>
        <v>0</v>
      </c>
      <c r="AD19" s="46" cm="1">
        <f t="array" ref="AD19">IF(OR($C19={"Bill","Sch.91 Bill","Metering Fee"}),SUMIFS('Customer Detail'!$N:$N,'Customer Detail'!$F:$F,$E19,'Customer Detail'!$A:$A,$A19,'Customer Detail'!$B:$B,YEAR(AD$2)*100+MONTH(AD$2)),SUMIFS('Customer Detail'!$O:$O,'Customer Detail'!$G:$G,$E19,'Customer Detail'!$A:$A,$A19,'Customer Detail'!$B:$B,YEAR(AD$2)*100+MONTH(AD$2)))</f>
        <v>0</v>
      </c>
      <c r="AE19" s="46" cm="1">
        <f t="array" ref="AE19">IF(OR($C19={"Bill","Sch.91 Bill","Metering Fee"}),SUMIFS('Customer Detail'!$N:$N,'Customer Detail'!$F:$F,$E19,'Customer Detail'!$A:$A,$A19,'Customer Detail'!$B:$B,YEAR(AE$2)*100+MONTH(AE$2)),SUMIFS('Customer Detail'!$O:$O,'Customer Detail'!$G:$G,$E19,'Customer Detail'!$A:$A,$A19,'Customer Detail'!$B:$B,YEAR(AE$2)*100+MONTH(AE$2)))</f>
        <v>0</v>
      </c>
      <c r="AF19" s="46" cm="1">
        <f t="array" ref="AF19">IF(OR($C19={"Bill","Sch.91 Bill","Metering Fee"}),SUMIFS('Customer Detail'!$N:$N,'Customer Detail'!$F:$F,$E19,'Customer Detail'!$A:$A,$A19,'Customer Detail'!$B:$B,YEAR(AF$2)*100+MONTH(AF$2)),SUMIFS('Customer Detail'!$O:$O,'Customer Detail'!$G:$G,$E19,'Customer Detail'!$A:$A,$A19,'Customer Detail'!$B:$B,YEAR(AF$2)*100+MONTH(AF$2)))</f>
        <v>0</v>
      </c>
      <c r="AG19" s="46" cm="1">
        <f t="array" ref="AG19">IF(OR($C19={"Bill","Sch.91 Bill","Metering Fee"}),SUMIFS('Customer Detail'!$N:$N,'Customer Detail'!$F:$F,$E19,'Customer Detail'!$A:$A,$A19,'Customer Detail'!$B:$B,YEAR(AG$2)*100+MONTH(AG$2)),SUMIFS('Customer Detail'!$O:$O,'Customer Detail'!$G:$G,$E19,'Customer Detail'!$A:$A,$A19,'Customer Detail'!$B:$B,YEAR(AG$2)*100+MONTH(AG$2)))</f>
        <v>0</v>
      </c>
      <c r="AH19" s="46" cm="1">
        <f t="array" ref="AH19">IF(OR($C19={"Bill","Sch.91 Bill","Metering Fee"}),SUMIFS('Customer Detail'!$N:$N,'Customer Detail'!$F:$F,$E19,'Customer Detail'!$A:$A,$A19,'Customer Detail'!$B:$B,YEAR(AH$2)*100+MONTH(AH$2)),SUMIFS('Customer Detail'!$O:$O,'Customer Detail'!$G:$G,$E19,'Customer Detail'!$A:$A,$A19,'Customer Detail'!$B:$B,YEAR(AH$2)*100+MONTH(AH$2)))</f>
        <v>0</v>
      </c>
      <c r="AI19" s="46" cm="1">
        <f t="array" ref="AI19">IF(OR($C19={"Bill","Sch.91 Bill","Metering Fee"}),SUMIFS('Customer Detail'!$N:$N,'Customer Detail'!$F:$F,$E19,'Customer Detail'!$A:$A,$A19,'Customer Detail'!$B:$B,YEAR(AI$2)*100+MONTH(AI$2)),SUMIFS('Customer Detail'!$O:$O,'Customer Detail'!$G:$G,$E19,'Customer Detail'!$A:$A,$A19,'Customer Detail'!$B:$B,YEAR(AI$2)*100+MONTH(AI$2)))</f>
        <v>0</v>
      </c>
      <c r="AJ19" s="46" cm="1">
        <f t="array" ref="AJ19">IF(OR($C19={"Bill","Sch.91 Bill","Metering Fee"}),SUMIFS('Customer Detail'!$N:$N,'Customer Detail'!$F:$F,$E19,'Customer Detail'!$A:$A,$A19,'Customer Detail'!$B:$B,YEAR(AJ$2)*100+MONTH(AJ$2)),SUMIFS('Customer Detail'!$O:$O,'Customer Detail'!$G:$G,$E19,'Customer Detail'!$A:$A,$A19,'Customer Detail'!$B:$B,YEAR(AJ$2)*100+MONTH(AJ$2)))</f>
        <v>0</v>
      </c>
      <c r="AK19" s="46" cm="1">
        <f t="array" ref="AK19">IF(OR($C19={"Bill","Sch.91 Bill","Metering Fee"}),SUMIFS('Customer Detail'!$N:$N,'Customer Detail'!$F:$F,$E19,'Customer Detail'!$A:$A,$A19,'Customer Detail'!$B:$B,YEAR(AK$2)*100+MONTH(AK$2)),SUMIFS('Customer Detail'!$O:$O,'Customer Detail'!$G:$G,$E19,'Customer Detail'!$A:$A,$A19,'Customer Detail'!$B:$B,YEAR(AK$2)*100+MONTH(AK$2)))</f>
        <v>0</v>
      </c>
      <c r="AL19" s="46" cm="1">
        <f t="array" ref="AL19">IF(OR($C19={"Bill","Sch.91 Bill","Metering Fee"}),SUMIFS('Customer Detail'!$N:$N,'Customer Detail'!$F:$F,$E19,'Customer Detail'!$A:$A,$A19,'Customer Detail'!$B:$B,YEAR(AL$2)*100+MONTH(AL$2)),SUMIFS('Customer Detail'!$O:$O,'Customer Detail'!$G:$G,$E19,'Customer Detail'!$A:$A,$A19,'Customer Detail'!$B:$B,YEAR(AL$2)*100+MONTH(AL$2)))</f>
        <v>0</v>
      </c>
      <c r="AM19" s="46" cm="1">
        <f t="array" ref="AM19">IF(OR($C19={"Bill","Sch.91 Bill","Metering Fee"}),SUMIFS('Customer Detail'!$N:$N,'Customer Detail'!$F:$F,$E19,'Customer Detail'!$A:$A,$A19,'Customer Detail'!$B:$B,YEAR(AM$2)*100+MONTH(AM$2)),SUMIFS('Customer Detail'!$O:$O,'Customer Detail'!$G:$G,$E19,'Customer Detail'!$A:$A,$A19,'Customer Detail'!$B:$B,YEAR(AM$2)*100+MONTH(AM$2)))</f>
        <v>0</v>
      </c>
      <c r="AN19" s="46" cm="1">
        <f t="array" ref="AN19">IF(OR($C19={"Bill","Sch.91 Bill","Metering Fee"}),SUMIFS('Customer Detail'!$N:$N,'Customer Detail'!$F:$F,$E19,'Customer Detail'!$A:$A,$A19,'Customer Detail'!$B:$B,YEAR(AN$2)*100+MONTH(AN$2)),SUMIFS('Customer Detail'!$O:$O,'Customer Detail'!$G:$G,$E19,'Customer Detail'!$A:$A,$A19,'Customer Detail'!$B:$B,YEAR(AN$2)*100+MONTH(AN$2)))</f>
        <v>0</v>
      </c>
      <c r="AO19" s="46" cm="1">
        <f t="array" ref="AO19">IF(OR($C19={"Bill","Sch.91 Bill","Metering Fee"}),SUMIFS('Customer Detail'!$N:$N,'Customer Detail'!$F:$F,$E19,'Customer Detail'!$A:$A,$A19,'Customer Detail'!$B:$B,YEAR(AO$2)*100+MONTH(AO$2)),SUMIFS('Customer Detail'!$O:$O,'Customer Detail'!$G:$G,$E19,'Customer Detail'!$A:$A,$A19,'Customer Detail'!$B:$B,YEAR(AO$2)*100+MONTH(AO$2)))</f>
        <v>0</v>
      </c>
      <c r="AP19" s="46" cm="1">
        <f t="array" ref="AP19">IF(OR($C19={"Bill","Sch.91 Bill","Metering Fee"}),SUMIFS('Customer Detail'!$N:$N,'Customer Detail'!$F:$F,$E19,'Customer Detail'!$A:$A,$A19,'Customer Detail'!$B:$B,YEAR(AP$2)*100+MONTH(AP$2)),SUMIFS('Customer Detail'!$O:$O,'Customer Detail'!$G:$G,$E19,'Customer Detail'!$A:$A,$A19,'Customer Detail'!$B:$B,YEAR(AP$2)*100+MONTH(AP$2)))</f>
        <v>0</v>
      </c>
    </row>
    <row r="20" spans="1:42" x14ac:dyDescent="0.25">
      <c r="A20" s="60" t="s">
        <v>50</v>
      </c>
      <c r="B20" s="44" t="s">
        <v>32</v>
      </c>
      <c r="C20" s="44" t="s">
        <v>40</v>
      </c>
      <c r="D20" s="45">
        <v>44197</v>
      </c>
      <c r="E20" s="86">
        <v>-1.866E-2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70"/>
      <c r="Q20" s="46" cm="1">
        <f t="array" ref="Q20">IF(OR($C20={"Bill","Sch.91 Bill","Metering Fee"}),SUMIFS('Customer Detail'!$N:$N,'Customer Detail'!$F:$F,$E20,'Customer Detail'!$A:$A,$A20,'Customer Detail'!$B:$B,YEAR(Q$2)*100+MONTH(Q$2)),SUMIFS('Customer Detail'!$O:$O,'Customer Detail'!$G:$G,$E20,'Customer Detail'!$A:$A,$A20,'Customer Detail'!$B:$B,YEAR(Q$2)*100+MONTH(Q$2)))</f>
        <v>12480.171489817792</v>
      </c>
      <c r="R20" s="46" cm="1">
        <f t="array" ref="R20">IF(OR($C20={"Bill","Sch.91 Bill","Metering Fee"}),SUMIFS('Customer Detail'!$N:$N,'Customer Detail'!$F:$F,$E20,'Customer Detail'!$A:$A,$A20,'Customer Detail'!$B:$B,YEAR(R$2)*100+MONTH(R$2)),SUMIFS('Customer Detail'!$O:$O,'Customer Detail'!$G:$G,$E20,'Customer Detail'!$A:$A,$A20,'Customer Detail'!$B:$B,YEAR(R$2)*100+MONTH(R$2)))</f>
        <v>10240.085744908898</v>
      </c>
      <c r="S20" s="46" cm="1">
        <f t="array" ref="S20">IF(OR($C20={"Bill","Sch.91 Bill","Metering Fee"}),SUMIFS('Customer Detail'!$N:$N,'Customer Detail'!$F:$F,$E20,'Customer Detail'!$A:$A,$A20,'Customer Detail'!$B:$B,YEAR(S$2)*100+MONTH(S$2)),SUMIFS('Customer Detail'!$O:$O,'Customer Detail'!$G:$G,$E20,'Customer Detail'!$A:$A,$A20,'Customer Detail'!$B:$B,YEAR(S$2)*100+MONTH(S$2)))</f>
        <v>10000</v>
      </c>
      <c r="T20" s="46" cm="1">
        <f t="array" ref="T20">IF(OR($C20={"Bill","Sch.91 Bill","Metering Fee"}),SUMIFS('Customer Detail'!$N:$N,'Customer Detail'!$F:$F,$E20,'Customer Detail'!$A:$A,$A20,'Customer Detail'!$B:$B,YEAR(T$2)*100+MONTH(T$2)),SUMIFS('Customer Detail'!$O:$O,'Customer Detail'!$G:$G,$E20,'Customer Detail'!$A:$A,$A20,'Customer Detail'!$B:$B,YEAR(T$2)*100+MONTH(T$2)))</f>
        <v>10639.871382636657</v>
      </c>
      <c r="U20" s="46" cm="1">
        <f t="array" ref="U20">IF(OR($C20={"Bill","Sch.91 Bill","Metering Fee"}),SUMIFS('Customer Detail'!$N:$N,'Customer Detail'!$F:$F,$E20,'Customer Detail'!$A:$A,$A20,'Customer Detail'!$B:$B,YEAR(U$2)*100+MONTH(U$2)),SUMIFS('Customer Detail'!$O:$O,'Customer Detail'!$G:$G,$E20,'Customer Detail'!$A:$A,$A20,'Customer Detail'!$B:$B,YEAR(U$2)*100+MONTH(U$2)))</f>
        <v>12560.021436227225</v>
      </c>
      <c r="V20" s="46" cm="1">
        <f t="array" ref="V20">IF(OR($C20={"Bill","Sch.91 Bill","Metering Fee"}),SUMIFS('Customer Detail'!$N:$N,'Customer Detail'!$F:$F,$E20,'Customer Detail'!$A:$A,$A20,'Customer Detail'!$B:$B,YEAR(V$2)*100+MONTH(V$2)),SUMIFS('Customer Detail'!$O:$O,'Customer Detail'!$G:$G,$E20,'Customer Detail'!$A:$A,$A20,'Customer Detail'!$B:$B,YEAR(V$2)*100+MONTH(V$2)))</f>
        <v>16000</v>
      </c>
      <c r="W20" s="46" cm="1">
        <f t="array" ref="W20">IF(OR($C20={"Bill","Sch.91 Bill","Metering Fee"}),SUMIFS('Customer Detail'!$N:$N,'Customer Detail'!$F:$F,$E20,'Customer Detail'!$A:$A,$A20,'Customer Detail'!$B:$B,YEAR(W$2)*100+MONTH(W$2)),SUMIFS('Customer Detail'!$O:$O,'Customer Detail'!$G:$G,$E20,'Customer Detail'!$A:$A,$A20,'Customer Detail'!$B:$B,YEAR(W$2)*100+MONTH(W$2)))</f>
        <v>10399.78563772776</v>
      </c>
      <c r="X20" s="46" cm="1">
        <f t="array" ref="X20">IF(OR($C20={"Bill","Sch.91 Bill","Metering Fee"}),SUMIFS('Customer Detail'!$N:$N,'Customer Detail'!$F:$F,$E20,'Customer Detail'!$A:$A,$A20,'Customer Detail'!$B:$B,YEAR(X$2)*100+MONTH(X$2)),SUMIFS('Customer Detail'!$O:$O,'Customer Detail'!$G:$G,$E20,'Customer Detail'!$A:$A,$A20,'Customer Detail'!$B:$B,YEAR(X$2)*100+MONTH(X$2)))</f>
        <v>10639.871382636657</v>
      </c>
      <c r="Y20" s="46" cm="1">
        <f t="array" ref="Y20">IF(OR($C20={"Bill","Sch.91 Bill","Metering Fee"}),SUMIFS('Customer Detail'!$N:$N,'Customer Detail'!$F:$F,$E20,'Customer Detail'!$A:$A,$A20,'Customer Detail'!$B:$B,YEAR(Y$2)*100+MONTH(Y$2)),SUMIFS('Customer Detail'!$O:$O,'Customer Detail'!$G:$G,$E20,'Customer Detail'!$A:$A,$A20,'Customer Detail'!$B:$B,YEAR(Y$2)*100+MONTH(Y$2)))</f>
        <v>13199.89281886388</v>
      </c>
      <c r="Z20" s="46" cm="1">
        <f t="array" ref="Z20">IF(OR($C20={"Bill","Sch.91 Bill","Metering Fee"}),SUMIFS('Customer Detail'!$N:$N,'Customer Detail'!$F:$F,$E20,'Customer Detail'!$A:$A,$A20,'Customer Detail'!$B:$B,YEAR(Z$2)*100+MONTH(Z$2)),SUMIFS('Customer Detail'!$O:$O,'Customer Detail'!$G:$G,$E20,'Customer Detail'!$A:$A,$A20,'Customer Detail'!$B:$B,YEAR(Z$2)*100+MONTH(Z$2)))</f>
        <v>9920.1500535905689</v>
      </c>
      <c r="AA20" s="46" cm="1">
        <f t="array" ref="AA20">IF(OR($C20={"Bill","Sch.91 Bill","Metering Fee"}),SUMIFS('Customer Detail'!$N:$N,'Customer Detail'!$F:$F,$E20,'Customer Detail'!$A:$A,$A20,'Customer Detail'!$B:$B,YEAR(AA$2)*100+MONTH(AA$2)),SUMIFS('Customer Detail'!$O:$O,'Customer Detail'!$G:$G,$E20,'Customer Detail'!$A:$A,$A20,'Customer Detail'!$B:$B,YEAR(AA$2)*100+MONTH(AA$2)))</f>
        <v>14639.871382636657</v>
      </c>
      <c r="AB20" s="46" cm="1">
        <f t="array" ref="AB20">IF(OR($C20={"Bill","Sch.91 Bill","Metering Fee"}),SUMIFS('Customer Detail'!$N:$N,'Customer Detail'!$F:$F,$E20,'Customer Detail'!$A:$A,$A20,'Customer Detail'!$B:$B,YEAR(AB$2)*100+MONTH(AB$2)),SUMIFS('Customer Detail'!$O:$O,'Customer Detail'!$G:$G,$E20,'Customer Detail'!$A:$A,$A20,'Customer Detail'!$B:$B,YEAR(AB$2)*100+MONTH(AB$2)))</f>
        <v>13120.042872454447</v>
      </c>
      <c r="AC20" s="46" cm="1">
        <f t="array" ref="AC20">IF(OR($C20={"Bill","Sch.91 Bill","Metering Fee"}),SUMIFS('Customer Detail'!$N:$N,'Customer Detail'!$F:$F,$E20,'Customer Detail'!$A:$A,$A20,'Customer Detail'!$B:$B,YEAR(AC$2)*100+MONTH(AC$2)),SUMIFS('Customer Detail'!$O:$O,'Customer Detail'!$G:$G,$E20,'Customer Detail'!$A:$A,$A20,'Customer Detail'!$B:$B,YEAR(AC$2)*100+MONTH(AC$2)))</f>
        <v>12000</v>
      </c>
      <c r="AD20" s="46" cm="1">
        <f t="array" ref="AD20">IF(OR($C20={"Bill","Sch.91 Bill","Metering Fee"}),SUMIFS('Customer Detail'!$N:$N,'Customer Detail'!$F:$F,$E20,'Customer Detail'!$A:$A,$A20,'Customer Detail'!$B:$B,YEAR(AD$2)*100+MONTH(AD$2)),SUMIFS('Customer Detail'!$O:$O,'Customer Detail'!$G:$G,$E20,'Customer Detail'!$A:$A,$A20,'Customer Detail'!$B:$B,YEAR(AD$2)*100+MONTH(AD$2)))</f>
        <v>11920.150053590569</v>
      </c>
      <c r="AE20" s="46" cm="1">
        <f t="array" ref="AE20">IF(OR($C20={"Bill","Sch.91 Bill","Metering Fee"}),SUMIFS('Customer Detail'!$N:$N,'Customer Detail'!$F:$F,$E20,'Customer Detail'!$A:$A,$A20,'Customer Detail'!$B:$B,YEAR(AE$2)*100+MONTH(AE$2)),SUMIFS('Customer Detail'!$O:$O,'Customer Detail'!$G:$G,$E20,'Customer Detail'!$A:$A,$A20,'Customer Detail'!$B:$B,YEAR(AE$2)*100+MONTH(AE$2)))</f>
        <v>11120.042872454449</v>
      </c>
      <c r="AF20" s="46" cm="1">
        <f t="array" ref="AF20">IF(OR($C20={"Bill","Sch.91 Bill","Metering Fee"}),SUMIFS('Customer Detail'!$N:$N,'Customer Detail'!$F:$F,$E20,'Customer Detail'!$A:$A,$A20,'Customer Detail'!$B:$B,YEAR(AF$2)*100+MONTH(AF$2)),SUMIFS('Customer Detail'!$O:$O,'Customer Detail'!$G:$G,$E20,'Customer Detail'!$A:$A,$A20,'Customer Detail'!$B:$B,YEAR(AF$2)*100+MONTH(AF$2)))</f>
        <v>14800.107181136122</v>
      </c>
      <c r="AG20" s="46" cm="1">
        <f t="array" ref="AG20">IF(OR($C20={"Bill","Sch.91 Bill","Metering Fee"}),SUMIFS('Customer Detail'!$N:$N,'Customer Detail'!$F:$F,$E20,'Customer Detail'!$A:$A,$A20,'Customer Detail'!$B:$B,YEAR(AG$2)*100+MONTH(AG$2)),SUMIFS('Customer Detail'!$O:$O,'Customer Detail'!$G:$G,$E20,'Customer Detail'!$A:$A,$A20,'Customer Detail'!$B:$B,YEAR(AG$2)*100+MONTH(AG$2)))</f>
        <v>14639.871382636657</v>
      </c>
      <c r="AH20" s="46" cm="1">
        <f t="array" ref="AH20">IF(OR($C20={"Bill","Sch.91 Bill","Metering Fee"}),SUMIFS('Customer Detail'!$N:$N,'Customer Detail'!$F:$F,$E20,'Customer Detail'!$A:$A,$A20,'Customer Detail'!$B:$B,YEAR(AH$2)*100+MONTH(AH$2)),SUMIFS('Customer Detail'!$O:$O,'Customer Detail'!$G:$G,$E20,'Customer Detail'!$A:$A,$A20,'Customer Detail'!$B:$B,YEAR(AH$2)*100+MONTH(AH$2)))</f>
        <v>16639.871382636655</v>
      </c>
      <c r="AI20" s="46" cm="1">
        <f t="array" ref="AI20">IF(OR($C20={"Bill","Sch.91 Bill","Metering Fee"}),SUMIFS('Customer Detail'!$N:$N,'Customer Detail'!$F:$F,$E20,'Customer Detail'!$A:$A,$A20,'Customer Detail'!$B:$B,YEAR(AI$2)*100+MONTH(AI$2)),SUMIFS('Customer Detail'!$O:$O,'Customer Detail'!$G:$G,$E20,'Customer Detail'!$A:$A,$A20,'Customer Detail'!$B:$B,YEAR(AI$2)*100+MONTH(AI$2)))</f>
        <v>12800.10718113612</v>
      </c>
      <c r="AJ20" s="46" cm="1">
        <f t="array" ref="AJ20">IF(OR($C20={"Bill","Sch.91 Bill","Metering Fee"}),SUMIFS('Customer Detail'!$N:$N,'Customer Detail'!$F:$F,$E20,'Customer Detail'!$A:$A,$A20,'Customer Detail'!$B:$B,YEAR(AJ$2)*100+MONTH(AJ$2)),SUMIFS('Customer Detail'!$O:$O,'Customer Detail'!$G:$G,$E20,'Customer Detail'!$A:$A,$A20,'Customer Detail'!$B:$B,YEAR(AJ$2)*100+MONTH(AJ$2)))</f>
        <v>10720.257234726689</v>
      </c>
      <c r="AK20" s="46" cm="1">
        <f t="array" ref="AK20">IF(OR($C20={"Bill","Sch.91 Bill","Metering Fee"}),SUMIFS('Customer Detail'!$N:$N,'Customer Detail'!$F:$F,$E20,'Customer Detail'!$A:$A,$A20,'Customer Detail'!$B:$B,YEAR(AK$2)*100+MONTH(AK$2)),SUMIFS('Customer Detail'!$O:$O,'Customer Detail'!$G:$G,$E20,'Customer Detail'!$A:$A,$A20,'Customer Detail'!$B:$B,YEAR(AK$2)*100+MONTH(AK$2)))</f>
        <v>9839.7642015005367</v>
      </c>
      <c r="AL20" s="46" cm="1">
        <f t="array" ref="AL20">IF(OR($C20={"Bill","Sch.91 Bill","Metering Fee"}),SUMIFS('Customer Detail'!$N:$N,'Customer Detail'!$F:$F,$E20,'Customer Detail'!$A:$A,$A20,'Customer Detail'!$B:$B,YEAR(AL$2)*100+MONTH(AL$2)),SUMIFS('Customer Detail'!$O:$O,'Customer Detail'!$G:$G,$E20,'Customer Detail'!$A:$A,$A20,'Customer Detail'!$B:$B,YEAR(AL$2)*100+MONTH(AL$2)))</f>
        <v>11120.042872454449</v>
      </c>
      <c r="AM20" s="46" cm="1">
        <f t="array" ref="AM20">IF(OR($C20={"Bill","Sch.91 Bill","Metering Fee"}),SUMIFS('Customer Detail'!$N:$N,'Customer Detail'!$F:$F,$E20,'Customer Detail'!$A:$A,$A20,'Customer Detail'!$B:$B,YEAR(AM$2)*100+MONTH(AM$2)),SUMIFS('Customer Detail'!$O:$O,'Customer Detail'!$G:$G,$E20,'Customer Detail'!$A:$A,$A20,'Customer Detail'!$B:$B,YEAR(AM$2)*100+MONTH(AM$2)))</f>
        <v>14240.085744908898</v>
      </c>
      <c r="AN20" s="46" cm="1">
        <f t="array" ref="AN20">IF(OR($C20={"Bill","Sch.91 Bill","Metering Fee"}),SUMIFS('Customer Detail'!$N:$N,'Customer Detail'!$F:$F,$E20,'Customer Detail'!$A:$A,$A20,'Customer Detail'!$B:$B,YEAR(AN$2)*100+MONTH(AN$2)),SUMIFS('Customer Detail'!$O:$O,'Customer Detail'!$G:$G,$E20,'Customer Detail'!$A:$A,$A20,'Customer Detail'!$B:$B,YEAR(AN$2)*100+MONTH(AN$2)))</f>
        <v>13600.21436227224</v>
      </c>
      <c r="AO20" s="46" cm="1">
        <f t="array" ref="AO20">IF(OR($C20={"Bill","Sch.91 Bill","Metering Fee"}),SUMIFS('Customer Detail'!$N:$N,'Customer Detail'!$F:$F,$E20,'Customer Detail'!$A:$A,$A20,'Customer Detail'!$B:$B,YEAR(AO$2)*100+MONTH(AO$2)),SUMIFS('Customer Detail'!$O:$O,'Customer Detail'!$G:$G,$E20,'Customer Detail'!$A:$A,$A20,'Customer Detail'!$B:$B,YEAR(AO$2)*100+MONTH(AO$2)))</f>
        <v>13040.192926045018</v>
      </c>
      <c r="AP20" s="46" cm="1">
        <f t="array" ref="AP20">IF(OR($C20={"Bill","Sch.91 Bill","Metering Fee"}),SUMIFS('Customer Detail'!$N:$N,'Customer Detail'!$F:$F,$E20,'Customer Detail'!$A:$A,$A20,'Customer Detail'!$B:$B,YEAR(AP$2)*100+MONTH(AP$2)),SUMIFS('Customer Detail'!$O:$O,'Customer Detail'!$G:$G,$E20,'Customer Detail'!$A:$A,$A20,'Customer Detail'!$B:$B,YEAR(AP$2)*100+MONTH(AP$2)))</f>
        <v>11680.064308681673</v>
      </c>
    </row>
    <row r="21" spans="1:42" x14ac:dyDescent="0.25">
      <c r="A21" s="60" t="s">
        <v>50</v>
      </c>
      <c r="B21" s="44" t="s">
        <v>32</v>
      </c>
      <c r="C21" s="44" t="s">
        <v>37</v>
      </c>
      <c r="D21" s="45">
        <v>44470</v>
      </c>
      <c r="E21" s="86">
        <v>103.19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70"/>
      <c r="Q21" s="46" cm="1">
        <f t="array" ref="Q21">IF(OR($C21={"Bill","Sch.91 Bill","Metering Fee"}),SUMIFS('Customer Detail'!$N:$N,'Customer Detail'!$F:$F,$E21,'Customer Detail'!$A:$A,$A21,'Customer Detail'!$B:$B,YEAR(Q$2)*100+MONTH(Q$2)),SUMIFS('Customer Detail'!$O:$O,'Customer Detail'!$G:$G,$E21,'Customer Detail'!$A:$A,$A21,'Customer Detail'!$B:$B,YEAR(Q$2)*100+MONTH(Q$2)))</f>
        <v>0.86665374551797658</v>
      </c>
      <c r="R21" s="46" cm="1">
        <f t="array" ref="R21">IF(OR($C21={"Bill","Sch.91 Bill","Metering Fee"}),SUMIFS('Customer Detail'!$N:$N,'Customer Detail'!$F:$F,$E21,'Customer Detail'!$A:$A,$A21,'Customer Detail'!$B:$B,YEAR(R$2)*100+MONTH(R$2)),SUMIFS('Customer Detail'!$O:$O,'Customer Detail'!$G:$G,$E21,'Customer Detail'!$A:$A,$A21,'Customer Detail'!$B:$B,YEAR(R$2)*100+MONTH(R$2)))</f>
        <v>1</v>
      </c>
      <c r="S21" s="46" cm="1">
        <f t="array" ref="S21">IF(OR($C21={"Bill","Sch.91 Bill","Metering Fee"}),SUMIFS('Customer Detail'!$N:$N,'Customer Detail'!$F:$F,$E21,'Customer Detail'!$A:$A,$A21,'Customer Detail'!$B:$B,YEAR(S$2)*100+MONTH(S$2)),SUMIFS('Customer Detail'!$O:$O,'Customer Detail'!$G:$G,$E21,'Customer Detail'!$A:$A,$A21,'Customer Detail'!$B:$B,YEAR(S$2)*100+MONTH(S$2)))</f>
        <v>1</v>
      </c>
      <c r="T21" s="46" cm="1">
        <f t="array" ref="T21">IF(OR($C21={"Bill","Sch.91 Bill","Metering Fee"}),SUMIFS('Customer Detail'!$N:$N,'Customer Detail'!$F:$F,$E21,'Customer Detail'!$A:$A,$A21,'Customer Detail'!$B:$B,YEAR(T$2)*100+MONTH(T$2)),SUMIFS('Customer Detail'!$O:$O,'Customer Detail'!$G:$G,$E21,'Customer Detail'!$A:$A,$A21,'Customer Detail'!$B:$B,YEAR(T$2)*100+MONTH(T$2)))</f>
        <v>1</v>
      </c>
      <c r="U21" s="46" cm="1">
        <f t="array" ref="U21">IF(OR($C21={"Bill","Sch.91 Bill","Metering Fee"}),SUMIFS('Customer Detail'!$N:$N,'Customer Detail'!$F:$F,$E21,'Customer Detail'!$A:$A,$A21,'Customer Detail'!$B:$B,YEAR(U$2)*100+MONTH(U$2)),SUMIFS('Customer Detail'!$O:$O,'Customer Detail'!$G:$G,$E21,'Customer Detail'!$A:$A,$A21,'Customer Detail'!$B:$B,YEAR(U$2)*100+MONTH(U$2)))</f>
        <v>1</v>
      </c>
      <c r="V21" s="46" cm="1">
        <f t="array" ref="V21">IF(OR($C21={"Bill","Sch.91 Bill","Metering Fee"}),SUMIFS('Customer Detail'!$N:$N,'Customer Detail'!$F:$F,$E21,'Customer Detail'!$A:$A,$A21,'Customer Detail'!$B:$B,YEAR(V$2)*100+MONTH(V$2)),SUMIFS('Customer Detail'!$O:$O,'Customer Detail'!$G:$G,$E21,'Customer Detail'!$A:$A,$A21,'Customer Detail'!$B:$B,YEAR(V$2)*100+MONTH(V$2)))</f>
        <v>1</v>
      </c>
      <c r="W21" s="46" cm="1">
        <f t="array" ref="W21">IF(OR($C21={"Bill","Sch.91 Bill","Metering Fee"}),SUMIFS('Customer Detail'!$N:$N,'Customer Detail'!$F:$F,$E21,'Customer Detail'!$A:$A,$A21,'Customer Detail'!$B:$B,YEAR(W$2)*100+MONTH(W$2)),SUMIFS('Customer Detail'!$O:$O,'Customer Detail'!$G:$G,$E21,'Customer Detail'!$A:$A,$A21,'Customer Detail'!$B:$B,YEAR(W$2)*100+MONTH(W$2)))</f>
        <v>1</v>
      </c>
      <c r="X21" s="46" cm="1">
        <f t="array" ref="X21">IF(OR($C21={"Bill","Sch.91 Bill","Metering Fee"}),SUMIFS('Customer Detail'!$N:$N,'Customer Detail'!$F:$F,$E21,'Customer Detail'!$A:$A,$A21,'Customer Detail'!$B:$B,YEAR(X$2)*100+MONTH(X$2)),SUMIFS('Customer Detail'!$O:$O,'Customer Detail'!$G:$G,$E21,'Customer Detail'!$A:$A,$A21,'Customer Detail'!$B:$B,YEAR(X$2)*100+MONTH(X$2)))</f>
        <v>1</v>
      </c>
      <c r="Y21" s="46" cm="1">
        <f t="array" ref="Y21">IF(OR($C21={"Bill","Sch.91 Bill","Metering Fee"}),SUMIFS('Customer Detail'!$N:$N,'Customer Detail'!$F:$F,$E21,'Customer Detail'!$A:$A,$A21,'Customer Detail'!$B:$B,YEAR(Y$2)*100+MONTH(Y$2)),SUMIFS('Customer Detail'!$O:$O,'Customer Detail'!$G:$G,$E21,'Customer Detail'!$A:$A,$A21,'Customer Detail'!$B:$B,YEAR(Y$2)*100+MONTH(Y$2)))</f>
        <v>1</v>
      </c>
      <c r="Z21" s="46" cm="1">
        <f t="array" ref="Z21">IF(OR($C21={"Bill","Sch.91 Bill","Metering Fee"}),SUMIFS('Customer Detail'!$N:$N,'Customer Detail'!$F:$F,$E21,'Customer Detail'!$A:$A,$A21,'Customer Detail'!$B:$B,YEAR(Z$2)*100+MONTH(Z$2)),SUMIFS('Customer Detail'!$O:$O,'Customer Detail'!$G:$G,$E21,'Customer Detail'!$A:$A,$A21,'Customer Detail'!$B:$B,YEAR(Z$2)*100+MONTH(Z$2)))</f>
        <v>1</v>
      </c>
      <c r="AA21" s="46" cm="1">
        <f t="array" ref="AA21">IF(OR($C21={"Bill","Sch.91 Bill","Metering Fee"}),SUMIFS('Customer Detail'!$N:$N,'Customer Detail'!$F:$F,$E21,'Customer Detail'!$A:$A,$A21,'Customer Detail'!$B:$B,YEAR(AA$2)*100+MONTH(AA$2)),SUMIFS('Customer Detail'!$O:$O,'Customer Detail'!$G:$G,$E21,'Customer Detail'!$A:$A,$A21,'Customer Detail'!$B:$B,YEAR(AA$2)*100+MONTH(AA$2)))</f>
        <v>1</v>
      </c>
      <c r="AB21" s="46" cm="1">
        <f t="array" ref="AB21">IF(OR($C21={"Bill","Sch.91 Bill","Metering Fee"}),SUMIFS('Customer Detail'!$N:$N,'Customer Detail'!$F:$F,$E21,'Customer Detail'!$A:$A,$A21,'Customer Detail'!$B:$B,YEAR(AB$2)*100+MONTH(AB$2)),SUMIFS('Customer Detail'!$O:$O,'Customer Detail'!$G:$G,$E21,'Customer Detail'!$A:$A,$A21,'Customer Detail'!$B:$B,YEAR(AB$2)*100+MONTH(AB$2)))</f>
        <v>1</v>
      </c>
      <c r="AC21" s="46" cm="1">
        <f t="array" ref="AC21">IF(OR($C21={"Bill","Sch.91 Bill","Metering Fee"}),SUMIFS('Customer Detail'!$N:$N,'Customer Detail'!$F:$F,$E21,'Customer Detail'!$A:$A,$A21,'Customer Detail'!$B:$B,YEAR(AC$2)*100+MONTH(AC$2)),SUMIFS('Customer Detail'!$O:$O,'Customer Detail'!$G:$G,$E21,'Customer Detail'!$A:$A,$A21,'Customer Detail'!$B:$B,YEAR(AC$2)*100+MONTH(AC$2)))</f>
        <v>1</v>
      </c>
      <c r="AD21" s="46" cm="1">
        <f t="array" ref="AD21">IF(OR($C21={"Bill","Sch.91 Bill","Metering Fee"}),SUMIFS('Customer Detail'!$N:$N,'Customer Detail'!$F:$F,$E21,'Customer Detail'!$A:$A,$A21,'Customer Detail'!$B:$B,YEAR(AD$2)*100+MONTH(AD$2)),SUMIFS('Customer Detail'!$O:$O,'Customer Detail'!$G:$G,$E21,'Customer Detail'!$A:$A,$A21,'Customer Detail'!$B:$B,YEAR(AD$2)*100+MONTH(AD$2)))</f>
        <v>1</v>
      </c>
      <c r="AE21" s="46" cm="1">
        <f t="array" ref="AE21">IF(OR($C21={"Bill","Sch.91 Bill","Metering Fee"}),SUMIFS('Customer Detail'!$N:$N,'Customer Detail'!$F:$F,$E21,'Customer Detail'!$A:$A,$A21,'Customer Detail'!$B:$B,YEAR(AE$2)*100+MONTH(AE$2)),SUMIFS('Customer Detail'!$O:$O,'Customer Detail'!$G:$G,$E21,'Customer Detail'!$A:$A,$A21,'Customer Detail'!$B:$B,YEAR(AE$2)*100+MONTH(AE$2)))</f>
        <v>1</v>
      </c>
      <c r="AF21" s="46" cm="1">
        <f t="array" ref="AF21">IF(OR($C21={"Bill","Sch.91 Bill","Metering Fee"}),SUMIFS('Customer Detail'!$N:$N,'Customer Detail'!$F:$F,$E21,'Customer Detail'!$A:$A,$A21,'Customer Detail'!$B:$B,YEAR(AF$2)*100+MONTH(AF$2)),SUMIFS('Customer Detail'!$O:$O,'Customer Detail'!$G:$G,$E21,'Customer Detail'!$A:$A,$A21,'Customer Detail'!$B:$B,YEAR(AF$2)*100+MONTH(AF$2)))</f>
        <v>1</v>
      </c>
      <c r="AG21" s="46" cm="1">
        <f t="array" ref="AG21">IF(OR($C21={"Bill","Sch.91 Bill","Metering Fee"}),SUMIFS('Customer Detail'!$N:$N,'Customer Detail'!$F:$F,$E21,'Customer Detail'!$A:$A,$A21,'Customer Detail'!$B:$B,YEAR(AG$2)*100+MONTH(AG$2)),SUMIFS('Customer Detail'!$O:$O,'Customer Detail'!$G:$G,$E21,'Customer Detail'!$A:$A,$A21,'Customer Detail'!$B:$B,YEAR(AG$2)*100+MONTH(AG$2)))</f>
        <v>1</v>
      </c>
      <c r="AH21" s="46" cm="1">
        <f t="array" ref="AH21">IF(OR($C21={"Bill","Sch.91 Bill","Metering Fee"}),SUMIFS('Customer Detail'!$N:$N,'Customer Detail'!$F:$F,$E21,'Customer Detail'!$A:$A,$A21,'Customer Detail'!$B:$B,YEAR(AH$2)*100+MONTH(AH$2)),SUMIFS('Customer Detail'!$O:$O,'Customer Detail'!$G:$G,$E21,'Customer Detail'!$A:$A,$A21,'Customer Detail'!$B:$B,YEAR(AH$2)*100+MONTH(AH$2)))</f>
        <v>1</v>
      </c>
      <c r="AI21" s="46" cm="1">
        <f t="array" ref="AI21">IF(OR($C21={"Bill","Sch.91 Bill","Metering Fee"}),SUMIFS('Customer Detail'!$N:$N,'Customer Detail'!$F:$F,$E21,'Customer Detail'!$A:$A,$A21,'Customer Detail'!$B:$B,YEAR(AI$2)*100+MONTH(AI$2)),SUMIFS('Customer Detail'!$O:$O,'Customer Detail'!$G:$G,$E21,'Customer Detail'!$A:$A,$A21,'Customer Detail'!$B:$B,YEAR(AI$2)*100+MONTH(AI$2)))</f>
        <v>1</v>
      </c>
      <c r="AJ21" s="46" cm="1">
        <f t="array" ref="AJ21">IF(OR($C21={"Bill","Sch.91 Bill","Metering Fee"}),SUMIFS('Customer Detail'!$N:$N,'Customer Detail'!$F:$F,$E21,'Customer Detail'!$A:$A,$A21,'Customer Detail'!$B:$B,YEAR(AJ$2)*100+MONTH(AJ$2)),SUMIFS('Customer Detail'!$O:$O,'Customer Detail'!$G:$G,$E21,'Customer Detail'!$A:$A,$A21,'Customer Detail'!$B:$B,YEAR(AJ$2)*100+MONTH(AJ$2)))</f>
        <v>1</v>
      </c>
      <c r="AK21" s="46" cm="1">
        <f t="array" ref="AK21">IF(OR($C21={"Bill","Sch.91 Bill","Metering Fee"}),SUMIFS('Customer Detail'!$N:$N,'Customer Detail'!$F:$F,$E21,'Customer Detail'!$A:$A,$A21,'Customer Detail'!$B:$B,YEAR(AK$2)*100+MONTH(AK$2)),SUMIFS('Customer Detail'!$O:$O,'Customer Detail'!$G:$G,$E21,'Customer Detail'!$A:$A,$A21,'Customer Detail'!$B:$B,YEAR(AK$2)*100+MONTH(AK$2)))</f>
        <v>1</v>
      </c>
      <c r="AL21" s="46" cm="1">
        <f t="array" ref="AL21">IF(OR($C21={"Bill","Sch.91 Bill","Metering Fee"}),SUMIFS('Customer Detail'!$N:$N,'Customer Detail'!$F:$F,$E21,'Customer Detail'!$A:$A,$A21,'Customer Detail'!$B:$B,YEAR(AL$2)*100+MONTH(AL$2)),SUMIFS('Customer Detail'!$O:$O,'Customer Detail'!$G:$G,$E21,'Customer Detail'!$A:$A,$A21,'Customer Detail'!$B:$B,YEAR(AL$2)*100+MONTH(AL$2)))</f>
        <v>1</v>
      </c>
      <c r="AM21" s="46" cm="1">
        <f t="array" ref="AM21">IF(OR($C21={"Bill","Sch.91 Bill","Metering Fee"}),SUMIFS('Customer Detail'!$N:$N,'Customer Detail'!$F:$F,$E21,'Customer Detail'!$A:$A,$A21,'Customer Detail'!$B:$B,YEAR(AM$2)*100+MONTH(AM$2)),SUMIFS('Customer Detail'!$O:$O,'Customer Detail'!$G:$G,$E21,'Customer Detail'!$A:$A,$A21,'Customer Detail'!$B:$B,YEAR(AM$2)*100+MONTH(AM$2)))</f>
        <v>1</v>
      </c>
      <c r="AN21" s="46" cm="1">
        <f t="array" ref="AN21">IF(OR($C21={"Bill","Sch.91 Bill","Metering Fee"}),SUMIFS('Customer Detail'!$N:$N,'Customer Detail'!$F:$F,$E21,'Customer Detail'!$A:$A,$A21,'Customer Detail'!$B:$B,YEAR(AN$2)*100+MONTH(AN$2)),SUMIFS('Customer Detail'!$O:$O,'Customer Detail'!$G:$G,$E21,'Customer Detail'!$A:$A,$A21,'Customer Detail'!$B:$B,YEAR(AN$2)*100+MONTH(AN$2)))</f>
        <v>1</v>
      </c>
      <c r="AO21" s="46" cm="1">
        <f t="array" ref="AO21">IF(OR($C21={"Bill","Sch.91 Bill","Metering Fee"}),SUMIFS('Customer Detail'!$N:$N,'Customer Detail'!$F:$F,$E21,'Customer Detail'!$A:$A,$A21,'Customer Detail'!$B:$B,YEAR(AO$2)*100+MONTH(AO$2)),SUMIFS('Customer Detail'!$O:$O,'Customer Detail'!$G:$G,$E21,'Customer Detail'!$A:$A,$A21,'Customer Detail'!$B:$B,YEAR(AO$2)*100+MONTH(AO$2)))</f>
        <v>1</v>
      </c>
      <c r="AP21" s="46" cm="1">
        <f t="array" ref="AP21">IF(OR($C21={"Bill","Sch.91 Bill","Metering Fee"}),SUMIFS('Customer Detail'!$N:$N,'Customer Detail'!$F:$F,$E21,'Customer Detail'!$A:$A,$A21,'Customer Detail'!$B:$B,YEAR(AP$2)*100+MONTH(AP$2)),SUMIFS('Customer Detail'!$O:$O,'Customer Detail'!$G:$G,$E21,'Customer Detail'!$A:$A,$A21,'Customer Detail'!$B:$B,YEAR(AP$2)*100+MONTH(AP$2)))</f>
        <v>1</v>
      </c>
    </row>
    <row r="22" spans="1:42" x14ac:dyDescent="0.25">
      <c r="A22" s="60" t="s">
        <v>50</v>
      </c>
      <c r="B22" s="44" t="s">
        <v>32</v>
      </c>
      <c r="C22" s="44" t="s">
        <v>37</v>
      </c>
      <c r="D22" s="45">
        <v>45505</v>
      </c>
      <c r="E22" s="86">
        <v>15.62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70"/>
      <c r="Q22" s="46" cm="1">
        <f t="array" ref="Q22">IF(OR($C22={"Bill","Sch.91 Bill","Metering Fee"}),SUMIFS('Customer Detail'!$N:$N,'Customer Detail'!$F:$F,$E22,'Customer Detail'!$A:$A,$A22,'Customer Detail'!$B:$B,YEAR(Q$2)*100+MONTH(Q$2)),SUMIFS('Customer Detail'!$O:$O,'Customer Detail'!$G:$G,$E22,'Customer Detail'!$A:$A,$A22,'Customer Detail'!$B:$B,YEAR(Q$2)*100+MONTH(Q$2)))</f>
        <v>0</v>
      </c>
      <c r="R22" s="46" cm="1">
        <f t="array" ref="R22">IF(OR($C22={"Bill","Sch.91 Bill","Metering Fee"}),SUMIFS('Customer Detail'!$N:$N,'Customer Detail'!$F:$F,$E22,'Customer Detail'!$A:$A,$A22,'Customer Detail'!$B:$B,YEAR(R$2)*100+MONTH(R$2)),SUMIFS('Customer Detail'!$O:$O,'Customer Detail'!$G:$G,$E22,'Customer Detail'!$A:$A,$A22,'Customer Detail'!$B:$B,YEAR(R$2)*100+MONTH(R$2)))</f>
        <v>0</v>
      </c>
      <c r="S22" s="46" cm="1">
        <f t="array" ref="S22">IF(OR($C22={"Bill","Sch.91 Bill","Metering Fee"}),SUMIFS('Customer Detail'!$N:$N,'Customer Detail'!$F:$F,$E22,'Customer Detail'!$A:$A,$A22,'Customer Detail'!$B:$B,YEAR(S$2)*100+MONTH(S$2)),SUMIFS('Customer Detail'!$O:$O,'Customer Detail'!$G:$G,$E22,'Customer Detail'!$A:$A,$A22,'Customer Detail'!$B:$B,YEAR(S$2)*100+MONTH(S$2)))</f>
        <v>0</v>
      </c>
      <c r="T22" s="46" cm="1">
        <f t="array" ref="T22">IF(OR($C22={"Bill","Sch.91 Bill","Metering Fee"}),SUMIFS('Customer Detail'!$N:$N,'Customer Detail'!$F:$F,$E22,'Customer Detail'!$A:$A,$A22,'Customer Detail'!$B:$B,YEAR(T$2)*100+MONTH(T$2)),SUMIFS('Customer Detail'!$O:$O,'Customer Detail'!$G:$G,$E22,'Customer Detail'!$A:$A,$A22,'Customer Detail'!$B:$B,YEAR(T$2)*100+MONTH(T$2)))</f>
        <v>0</v>
      </c>
      <c r="U22" s="46" cm="1">
        <f t="array" ref="U22">IF(OR($C22={"Bill","Sch.91 Bill","Metering Fee"}),SUMIFS('Customer Detail'!$N:$N,'Customer Detail'!$F:$F,$E22,'Customer Detail'!$A:$A,$A22,'Customer Detail'!$B:$B,YEAR(U$2)*100+MONTH(U$2)),SUMIFS('Customer Detail'!$O:$O,'Customer Detail'!$G:$G,$E22,'Customer Detail'!$A:$A,$A22,'Customer Detail'!$B:$B,YEAR(U$2)*100+MONTH(U$2)))</f>
        <v>0</v>
      </c>
      <c r="V22" s="46" cm="1">
        <f t="array" ref="V22">IF(OR($C22={"Bill","Sch.91 Bill","Metering Fee"}),SUMIFS('Customer Detail'!$N:$N,'Customer Detail'!$F:$F,$E22,'Customer Detail'!$A:$A,$A22,'Customer Detail'!$B:$B,YEAR(V$2)*100+MONTH(V$2)),SUMIFS('Customer Detail'!$O:$O,'Customer Detail'!$G:$G,$E22,'Customer Detail'!$A:$A,$A22,'Customer Detail'!$B:$B,YEAR(V$2)*100+MONTH(V$2)))</f>
        <v>0</v>
      </c>
      <c r="W22" s="46" cm="1">
        <f t="array" ref="W22">IF(OR($C22={"Bill","Sch.91 Bill","Metering Fee"}),SUMIFS('Customer Detail'!$N:$N,'Customer Detail'!$F:$F,$E22,'Customer Detail'!$A:$A,$A22,'Customer Detail'!$B:$B,YEAR(W$2)*100+MONTH(W$2)),SUMIFS('Customer Detail'!$O:$O,'Customer Detail'!$G:$G,$E22,'Customer Detail'!$A:$A,$A22,'Customer Detail'!$B:$B,YEAR(W$2)*100+MONTH(W$2)))</f>
        <v>0</v>
      </c>
      <c r="X22" s="46" cm="1">
        <f t="array" ref="X22">IF(OR($C22={"Bill","Sch.91 Bill","Metering Fee"}),SUMIFS('Customer Detail'!$N:$N,'Customer Detail'!$F:$F,$E22,'Customer Detail'!$A:$A,$A22,'Customer Detail'!$B:$B,YEAR(X$2)*100+MONTH(X$2)),SUMIFS('Customer Detail'!$O:$O,'Customer Detail'!$G:$G,$E22,'Customer Detail'!$A:$A,$A22,'Customer Detail'!$B:$B,YEAR(X$2)*100+MONTH(X$2)))</f>
        <v>0</v>
      </c>
      <c r="Y22" s="46" cm="1">
        <f t="array" ref="Y22">IF(OR($C22={"Bill","Sch.91 Bill","Metering Fee"}),SUMIFS('Customer Detail'!$N:$N,'Customer Detail'!$F:$F,$E22,'Customer Detail'!$A:$A,$A22,'Customer Detail'!$B:$B,YEAR(Y$2)*100+MONTH(Y$2)),SUMIFS('Customer Detail'!$O:$O,'Customer Detail'!$G:$G,$E22,'Customer Detail'!$A:$A,$A22,'Customer Detail'!$B:$B,YEAR(Y$2)*100+MONTH(Y$2)))</f>
        <v>0</v>
      </c>
      <c r="Z22" s="46" cm="1">
        <f t="array" ref="Z22">IF(OR($C22={"Bill","Sch.91 Bill","Metering Fee"}),SUMIFS('Customer Detail'!$N:$N,'Customer Detail'!$F:$F,$E22,'Customer Detail'!$A:$A,$A22,'Customer Detail'!$B:$B,YEAR(Z$2)*100+MONTH(Z$2)),SUMIFS('Customer Detail'!$O:$O,'Customer Detail'!$G:$G,$E22,'Customer Detail'!$A:$A,$A22,'Customer Detail'!$B:$B,YEAR(Z$2)*100+MONTH(Z$2)))</f>
        <v>0</v>
      </c>
      <c r="AA22" s="46" cm="1">
        <f t="array" ref="AA22">IF(OR($C22={"Bill","Sch.91 Bill","Metering Fee"}),SUMIFS('Customer Detail'!$N:$N,'Customer Detail'!$F:$F,$E22,'Customer Detail'!$A:$A,$A22,'Customer Detail'!$B:$B,YEAR(AA$2)*100+MONTH(AA$2)),SUMIFS('Customer Detail'!$O:$O,'Customer Detail'!$G:$G,$E22,'Customer Detail'!$A:$A,$A22,'Customer Detail'!$B:$B,YEAR(AA$2)*100+MONTH(AA$2)))</f>
        <v>0</v>
      </c>
      <c r="AB22" s="46" cm="1">
        <f t="array" ref="AB22">IF(OR($C22={"Bill","Sch.91 Bill","Metering Fee"}),SUMIFS('Customer Detail'!$N:$N,'Customer Detail'!$F:$F,$E22,'Customer Detail'!$A:$A,$A22,'Customer Detail'!$B:$B,YEAR(AB$2)*100+MONTH(AB$2)),SUMIFS('Customer Detail'!$O:$O,'Customer Detail'!$G:$G,$E22,'Customer Detail'!$A:$A,$A22,'Customer Detail'!$B:$B,YEAR(AB$2)*100+MONTH(AB$2)))</f>
        <v>0</v>
      </c>
      <c r="AC22" s="46" cm="1">
        <f t="array" ref="AC22">IF(OR($C22={"Bill","Sch.91 Bill","Metering Fee"}),SUMIFS('Customer Detail'!$N:$N,'Customer Detail'!$F:$F,$E22,'Customer Detail'!$A:$A,$A22,'Customer Detail'!$B:$B,YEAR(AC$2)*100+MONTH(AC$2)),SUMIFS('Customer Detail'!$O:$O,'Customer Detail'!$G:$G,$E22,'Customer Detail'!$A:$A,$A22,'Customer Detail'!$B:$B,YEAR(AC$2)*100+MONTH(AC$2)))</f>
        <v>0</v>
      </c>
      <c r="AD22" s="46" cm="1">
        <f t="array" ref="AD22">IF(OR($C22={"Bill","Sch.91 Bill","Metering Fee"}),SUMIFS('Customer Detail'!$N:$N,'Customer Detail'!$F:$F,$E22,'Customer Detail'!$A:$A,$A22,'Customer Detail'!$B:$B,YEAR(AD$2)*100+MONTH(AD$2)),SUMIFS('Customer Detail'!$O:$O,'Customer Detail'!$G:$G,$E22,'Customer Detail'!$A:$A,$A22,'Customer Detail'!$B:$B,YEAR(AD$2)*100+MONTH(AD$2)))</f>
        <v>0</v>
      </c>
      <c r="AE22" s="46" cm="1">
        <f t="array" ref="AE22">IF(OR($C22={"Bill","Sch.91 Bill","Metering Fee"}),SUMIFS('Customer Detail'!$N:$N,'Customer Detail'!$F:$F,$E22,'Customer Detail'!$A:$A,$A22,'Customer Detail'!$B:$B,YEAR(AE$2)*100+MONTH(AE$2)),SUMIFS('Customer Detail'!$O:$O,'Customer Detail'!$G:$G,$E22,'Customer Detail'!$A:$A,$A22,'Customer Detail'!$B:$B,YEAR(AE$2)*100+MONTH(AE$2)))</f>
        <v>0</v>
      </c>
      <c r="AF22" s="46" cm="1">
        <f t="array" ref="AF22">IF(OR($C22={"Bill","Sch.91 Bill","Metering Fee"}),SUMIFS('Customer Detail'!$N:$N,'Customer Detail'!$F:$F,$E22,'Customer Detail'!$A:$A,$A22,'Customer Detail'!$B:$B,YEAR(AF$2)*100+MONTH(AF$2)),SUMIFS('Customer Detail'!$O:$O,'Customer Detail'!$G:$G,$E22,'Customer Detail'!$A:$A,$A22,'Customer Detail'!$B:$B,YEAR(AF$2)*100+MONTH(AF$2)))</f>
        <v>0</v>
      </c>
      <c r="AG22" s="46" cm="1">
        <f t="array" ref="AG22">IF(OR($C22={"Bill","Sch.91 Bill","Metering Fee"}),SUMIFS('Customer Detail'!$N:$N,'Customer Detail'!$F:$F,$E22,'Customer Detail'!$A:$A,$A22,'Customer Detail'!$B:$B,YEAR(AG$2)*100+MONTH(AG$2)),SUMIFS('Customer Detail'!$O:$O,'Customer Detail'!$G:$G,$E22,'Customer Detail'!$A:$A,$A22,'Customer Detail'!$B:$B,YEAR(AG$2)*100+MONTH(AG$2)))</f>
        <v>0</v>
      </c>
      <c r="AH22" s="46" cm="1">
        <f t="array" ref="AH22">IF(OR($C22={"Bill","Sch.91 Bill","Metering Fee"}),SUMIFS('Customer Detail'!$N:$N,'Customer Detail'!$F:$F,$E22,'Customer Detail'!$A:$A,$A22,'Customer Detail'!$B:$B,YEAR(AH$2)*100+MONTH(AH$2)),SUMIFS('Customer Detail'!$O:$O,'Customer Detail'!$G:$G,$E22,'Customer Detail'!$A:$A,$A22,'Customer Detail'!$B:$B,YEAR(AH$2)*100+MONTH(AH$2)))</f>
        <v>0</v>
      </c>
      <c r="AI22" s="46" cm="1">
        <f t="array" ref="AI22">IF(OR($C22={"Bill","Sch.91 Bill","Metering Fee"}),SUMIFS('Customer Detail'!$N:$N,'Customer Detail'!$F:$F,$E22,'Customer Detail'!$A:$A,$A22,'Customer Detail'!$B:$B,YEAR(AI$2)*100+MONTH(AI$2)),SUMIFS('Customer Detail'!$O:$O,'Customer Detail'!$G:$G,$E22,'Customer Detail'!$A:$A,$A22,'Customer Detail'!$B:$B,YEAR(AI$2)*100+MONTH(AI$2)))</f>
        <v>0</v>
      </c>
      <c r="AJ22" s="46" cm="1">
        <f t="array" ref="AJ22">IF(OR($C22={"Bill","Sch.91 Bill","Metering Fee"}),SUMIFS('Customer Detail'!$N:$N,'Customer Detail'!$F:$F,$E22,'Customer Detail'!$A:$A,$A22,'Customer Detail'!$B:$B,YEAR(AJ$2)*100+MONTH(AJ$2)),SUMIFS('Customer Detail'!$O:$O,'Customer Detail'!$G:$G,$E22,'Customer Detail'!$A:$A,$A22,'Customer Detail'!$B:$B,YEAR(AJ$2)*100+MONTH(AJ$2)))</f>
        <v>0</v>
      </c>
      <c r="AK22" s="46" cm="1">
        <f t="array" ref="AK22">IF(OR($C22={"Bill","Sch.91 Bill","Metering Fee"}),SUMIFS('Customer Detail'!$N:$N,'Customer Detail'!$F:$F,$E22,'Customer Detail'!$A:$A,$A22,'Customer Detail'!$B:$B,YEAR(AK$2)*100+MONTH(AK$2)),SUMIFS('Customer Detail'!$O:$O,'Customer Detail'!$G:$G,$E22,'Customer Detail'!$A:$A,$A22,'Customer Detail'!$B:$B,YEAR(AK$2)*100+MONTH(AK$2)))</f>
        <v>0</v>
      </c>
      <c r="AL22" s="46" cm="1">
        <f t="array" ref="AL22">IF(OR($C22={"Bill","Sch.91 Bill","Metering Fee"}),SUMIFS('Customer Detail'!$N:$N,'Customer Detail'!$F:$F,$E22,'Customer Detail'!$A:$A,$A22,'Customer Detail'!$B:$B,YEAR(AL$2)*100+MONTH(AL$2)),SUMIFS('Customer Detail'!$O:$O,'Customer Detail'!$G:$G,$E22,'Customer Detail'!$A:$A,$A22,'Customer Detail'!$B:$B,YEAR(AL$2)*100+MONTH(AL$2)))</f>
        <v>0</v>
      </c>
      <c r="AM22" s="46" cm="1">
        <f t="array" ref="AM22">IF(OR($C22={"Bill","Sch.91 Bill","Metering Fee"}),SUMIFS('Customer Detail'!$N:$N,'Customer Detail'!$F:$F,$E22,'Customer Detail'!$A:$A,$A22,'Customer Detail'!$B:$B,YEAR(AM$2)*100+MONTH(AM$2)),SUMIFS('Customer Detail'!$O:$O,'Customer Detail'!$G:$G,$E22,'Customer Detail'!$A:$A,$A22,'Customer Detail'!$B:$B,YEAR(AM$2)*100+MONTH(AM$2)))</f>
        <v>0</v>
      </c>
      <c r="AN22" s="46" cm="1">
        <f t="array" ref="AN22">IF(OR($C22={"Bill","Sch.91 Bill","Metering Fee"}),SUMIFS('Customer Detail'!$N:$N,'Customer Detail'!$F:$F,$E22,'Customer Detail'!$A:$A,$A22,'Customer Detail'!$B:$B,YEAR(AN$2)*100+MONTH(AN$2)),SUMIFS('Customer Detail'!$O:$O,'Customer Detail'!$G:$G,$E22,'Customer Detail'!$A:$A,$A22,'Customer Detail'!$B:$B,YEAR(AN$2)*100+MONTH(AN$2)))</f>
        <v>0</v>
      </c>
      <c r="AO22" s="46" cm="1">
        <f t="array" ref="AO22">IF(OR($C22={"Bill","Sch.91 Bill","Metering Fee"}),SUMIFS('Customer Detail'!$N:$N,'Customer Detail'!$F:$F,$E22,'Customer Detail'!$A:$A,$A22,'Customer Detail'!$B:$B,YEAR(AO$2)*100+MONTH(AO$2)),SUMIFS('Customer Detail'!$O:$O,'Customer Detail'!$G:$G,$E22,'Customer Detail'!$A:$A,$A22,'Customer Detail'!$B:$B,YEAR(AO$2)*100+MONTH(AO$2)))</f>
        <v>0</v>
      </c>
      <c r="AP22" s="46" cm="1">
        <f t="array" ref="AP22">IF(OR($C22={"Bill","Sch.91 Bill","Metering Fee"}),SUMIFS('Customer Detail'!$N:$N,'Customer Detail'!$F:$F,$E22,'Customer Detail'!$A:$A,$A22,'Customer Detail'!$B:$B,YEAR(AP$2)*100+MONTH(AP$2)),SUMIFS('Customer Detail'!$O:$O,'Customer Detail'!$G:$G,$E22,'Customer Detail'!$A:$A,$A22,'Customer Detail'!$B:$B,YEAR(AP$2)*100+MONTH(AP$2)))</f>
        <v>0</v>
      </c>
    </row>
    <row r="23" spans="1:42" x14ac:dyDescent="0.25">
      <c r="A23" s="60" t="s">
        <v>50</v>
      </c>
      <c r="B23" s="44" t="s">
        <v>32</v>
      </c>
      <c r="C23" s="44" t="s">
        <v>38</v>
      </c>
      <c r="D23" s="45">
        <v>44927</v>
      </c>
      <c r="E23" s="86">
        <v>3.1099999999999999E-3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70"/>
      <c r="Q23" s="46" cm="1">
        <f t="array" ref="Q23">IF(OR($C23={"Bill","Sch.91 Bill","Metering Fee"}),SUMIFS('Customer Detail'!$N:$N,'Customer Detail'!$F:$F,$E23,'Customer Detail'!$A:$A,$A23,'Customer Detail'!$B:$B,YEAR(Q$2)*100+MONTH(Q$2)),SUMIFS('Customer Detail'!$O:$O,'Customer Detail'!$G:$G,$E23,'Customer Detail'!$A:$A,$A23,'Customer Detail'!$B:$B,YEAR(Q$2)*100+MONTH(Q$2)))</f>
        <v>0</v>
      </c>
      <c r="R23" s="46" cm="1">
        <f t="array" ref="R23">IF(OR($C23={"Bill","Sch.91 Bill","Metering Fee"}),SUMIFS('Customer Detail'!$N:$N,'Customer Detail'!$F:$F,$E23,'Customer Detail'!$A:$A,$A23,'Customer Detail'!$B:$B,YEAR(R$2)*100+MONTH(R$2)),SUMIFS('Customer Detail'!$O:$O,'Customer Detail'!$G:$G,$E23,'Customer Detail'!$A:$A,$A23,'Customer Detail'!$B:$B,YEAR(R$2)*100+MONTH(R$2)))</f>
        <v>0</v>
      </c>
      <c r="S23" s="46" cm="1">
        <f t="array" ref="S23">IF(OR($C23={"Bill","Sch.91 Bill","Metering Fee"}),SUMIFS('Customer Detail'!$N:$N,'Customer Detail'!$F:$F,$E23,'Customer Detail'!$A:$A,$A23,'Customer Detail'!$B:$B,YEAR(S$2)*100+MONTH(S$2)),SUMIFS('Customer Detail'!$O:$O,'Customer Detail'!$G:$G,$E23,'Customer Detail'!$A:$A,$A23,'Customer Detail'!$B:$B,YEAR(S$2)*100+MONTH(S$2)))</f>
        <v>0</v>
      </c>
      <c r="T23" s="46" cm="1">
        <f t="array" ref="T23">IF(OR($C23={"Bill","Sch.91 Bill","Metering Fee"}),SUMIFS('Customer Detail'!$N:$N,'Customer Detail'!$F:$F,$E23,'Customer Detail'!$A:$A,$A23,'Customer Detail'!$B:$B,YEAR(T$2)*100+MONTH(T$2)),SUMIFS('Customer Detail'!$O:$O,'Customer Detail'!$G:$G,$E23,'Customer Detail'!$A:$A,$A23,'Customer Detail'!$B:$B,YEAR(T$2)*100+MONTH(T$2)))</f>
        <v>0</v>
      </c>
      <c r="U23" s="46" cm="1">
        <f t="array" ref="U23">IF(OR($C23={"Bill","Sch.91 Bill","Metering Fee"}),SUMIFS('Customer Detail'!$N:$N,'Customer Detail'!$F:$F,$E23,'Customer Detail'!$A:$A,$A23,'Customer Detail'!$B:$B,YEAR(U$2)*100+MONTH(U$2)),SUMIFS('Customer Detail'!$O:$O,'Customer Detail'!$G:$G,$E23,'Customer Detail'!$A:$A,$A23,'Customer Detail'!$B:$B,YEAR(U$2)*100+MONTH(U$2)))</f>
        <v>0</v>
      </c>
      <c r="V23" s="46" cm="1">
        <f t="array" ref="V23">IF(OR($C23={"Bill","Sch.91 Bill","Metering Fee"}),SUMIFS('Customer Detail'!$N:$N,'Customer Detail'!$F:$F,$E23,'Customer Detail'!$A:$A,$A23,'Customer Detail'!$B:$B,YEAR(V$2)*100+MONTH(V$2)),SUMIFS('Customer Detail'!$O:$O,'Customer Detail'!$G:$G,$E23,'Customer Detail'!$A:$A,$A23,'Customer Detail'!$B:$B,YEAR(V$2)*100+MONTH(V$2)))</f>
        <v>0</v>
      </c>
      <c r="W23" s="46" cm="1">
        <f t="array" ref="W23">IF(OR($C23={"Bill","Sch.91 Bill","Metering Fee"}),SUMIFS('Customer Detail'!$N:$N,'Customer Detail'!$F:$F,$E23,'Customer Detail'!$A:$A,$A23,'Customer Detail'!$B:$B,YEAR(W$2)*100+MONTH(W$2)),SUMIFS('Customer Detail'!$O:$O,'Customer Detail'!$G:$G,$E23,'Customer Detail'!$A:$A,$A23,'Customer Detail'!$B:$B,YEAR(W$2)*100+MONTH(W$2)))</f>
        <v>0</v>
      </c>
      <c r="X23" s="46" cm="1">
        <f t="array" ref="X23">IF(OR($C23={"Bill","Sch.91 Bill","Metering Fee"}),SUMIFS('Customer Detail'!$N:$N,'Customer Detail'!$F:$F,$E23,'Customer Detail'!$A:$A,$A23,'Customer Detail'!$B:$B,YEAR(X$2)*100+MONTH(X$2)),SUMIFS('Customer Detail'!$O:$O,'Customer Detail'!$G:$G,$E23,'Customer Detail'!$A:$A,$A23,'Customer Detail'!$B:$B,YEAR(X$2)*100+MONTH(X$2)))</f>
        <v>0</v>
      </c>
      <c r="Y23" s="46" cm="1">
        <f t="array" ref="Y23">IF(OR($C23={"Bill","Sch.91 Bill","Metering Fee"}),SUMIFS('Customer Detail'!$N:$N,'Customer Detail'!$F:$F,$E23,'Customer Detail'!$A:$A,$A23,'Customer Detail'!$B:$B,YEAR(Y$2)*100+MONTH(Y$2)),SUMIFS('Customer Detail'!$O:$O,'Customer Detail'!$G:$G,$E23,'Customer Detail'!$A:$A,$A23,'Customer Detail'!$B:$B,YEAR(Y$2)*100+MONTH(Y$2)))</f>
        <v>0</v>
      </c>
      <c r="Z23" s="46" cm="1">
        <f t="array" ref="Z23">IF(OR($C23={"Bill","Sch.91 Bill","Metering Fee"}),SUMIFS('Customer Detail'!$N:$N,'Customer Detail'!$F:$F,$E23,'Customer Detail'!$A:$A,$A23,'Customer Detail'!$B:$B,YEAR(Z$2)*100+MONTH(Z$2)),SUMIFS('Customer Detail'!$O:$O,'Customer Detail'!$G:$G,$E23,'Customer Detail'!$A:$A,$A23,'Customer Detail'!$B:$B,YEAR(Z$2)*100+MONTH(Z$2)))</f>
        <v>0</v>
      </c>
      <c r="AA23" s="46" cm="1">
        <f t="array" ref="AA23">IF(OR($C23={"Bill","Sch.91 Bill","Metering Fee"}),SUMIFS('Customer Detail'!$N:$N,'Customer Detail'!$F:$F,$E23,'Customer Detail'!$A:$A,$A23,'Customer Detail'!$B:$B,YEAR(AA$2)*100+MONTH(AA$2)),SUMIFS('Customer Detail'!$O:$O,'Customer Detail'!$G:$G,$E23,'Customer Detail'!$A:$A,$A23,'Customer Detail'!$B:$B,YEAR(AA$2)*100+MONTH(AA$2)))</f>
        <v>9000</v>
      </c>
      <c r="AB23" s="46" cm="1">
        <f t="array" ref="AB23">IF(OR($C23={"Bill","Sch.91 Bill","Metering Fee"}),SUMIFS('Customer Detail'!$N:$N,'Customer Detail'!$F:$F,$E23,'Customer Detail'!$A:$A,$A23,'Customer Detail'!$B:$B,YEAR(AB$2)*100+MONTH(AB$2)),SUMIFS('Customer Detail'!$O:$O,'Customer Detail'!$G:$G,$E23,'Customer Detail'!$A:$A,$A23,'Customer Detail'!$B:$B,YEAR(AB$2)*100+MONTH(AB$2)))</f>
        <v>16479.09967845659</v>
      </c>
      <c r="AC23" s="46" cm="1">
        <f t="array" ref="AC23">IF(OR($C23={"Bill","Sch.91 Bill","Metering Fee"}),SUMIFS('Customer Detail'!$N:$N,'Customer Detail'!$F:$F,$E23,'Customer Detail'!$A:$A,$A23,'Customer Detail'!$B:$B,YEAR(AC$2)*100+MONTH(AC$2)),SUMIFS('Customer Detail'!$O:$O,'Customer Detail'!$G:$G,$E23,'Customer Detail'!$A:$A,$A23,'Customer Detail'!$B:$B,YEAR(AC$2)*100+MONTH(AC$2)))</f>
        <v>15839.228295819936</v>
      </c>
      <c r="AD23" s="46" cm="1">
        <f t="array" ref="AD23">IF(OR($C23={"Bill","Sch.91 Bill","Metering Fee"}),SUMIFS('Customer Detail'!$N:$N,'Customer Detail'!$F:$F,$E23,'Customer Detail'!$A:$A,$A23,'Customer Detail'!$B:$B,YEAR(AD$2)*100+MONTH(AD$2)),SUMIFS('Customer Detail'!$O:$O,'Customer Detail'!$G:$G,$E23,'Customer Detail'!$A:$A,$A23,'Customer Detail'!$B:$B,YEAR(AD$2)*100+MONTH(AD$2)))</f>
        <v>14881.028938906753</v>
      </c>
      <c r="AE23" s="46" cm="1">
        <f t="array" ref="AE23">IF(OR($C23={"Bill","Sch.91 Bill","Metering Fee"}),SUMIFS('Customer Detail'!$N:$N,'Customer Detail'!$F:$F,$E23,'Customer Detail'!$A:$A,$A23,'Customer Detail'!$B:$B,YEAR(AE$2)*100+MONTH(AE$2)),SUMIFS('Customer Detail'!$O:$O,'Customer Detail'!$G:$G,$E23,'Customer Detail'!$A:$A,$A23,'Customer Detail'!$B:$B,YEAR(AE$2)*100+MONTH(AE$2)))</f>
        <v>13678.456591639871</v>
      </c>
      <c r="AF23" s="46" cm="1">
        <f t="array" ref="AF23">IF(OR($C23={"Bill","Sch.91 Bill","Metering Fee"}),SUMIFS('Customer Detail'!$N:$N,'Customer Detail'!$F:$F,$E23,'Customer Detail'!$A:$A,$A23,'Customer Detail'!$B:$B,YEAR(AF$2)*100+MONTH(AF$2)),SUMIFS('Customer Detail'!$O:$O,'Customer Detail'!$G:$G,$E23,'Customer Detail'!$A:$A,$A23,'Customer Detail'!$B:$B,YEAR(AF$2)*100+MONTH(AF$2)))</f>
        <v>16961.414790996783</v>
      </c>
      <c r="AG23" s="46" cm="1">
        <f t="array" ref="AG23">IF(OR($C23={"Bill","Sch.91 Bill","Metering Fee"}),SUMIFS('Customer Detail'!$N:$N,'Customer Detail'!$F:$F,$E23,'Customer Detail'!$A:$A,$A23,'Customer Detail'!$B:$B,YEAR(AG$2)*100+MONTH(AG$2)),SUMIFS('Customer Detail'!$O:$O,'Customer Detail'!$G:$G,$E23,'Customer Detail'!$A:$A,$A23,'Customer Detail'!$B:$B,YEAR(AG$2)*100+MONTH(AG$2)))</f>
        <v>16639.871382636655</v>
      </c>
      <c r="AH23" s="46" cm="1">
        <f t="array" ref="AH23">IF(OR($C23={"Bill","Sch.91 Bill","Metering Fee"}),SUMIFS('Customer Detail'!$N:$N,'Customer Detail'!$F:$F,$E23,'Customer Detail'!$A:$A,$A23,'Customer Detail'!$B:$B,YEAR(AH$2)*100+MONTH(AH$2)),SUMIFS('Customer Detail'!$O:$O,'Customer Detail'!$G:$G,$E23,'Customer Detail'!$A:$A,$A23,'Customer Detail'!$B:$B,YEAR(AH$2)*100+MONTH(AH$2)))</f>
        <v>18398.713826366558</v>
      </c>
      <c r="AI23" s="46" cm="1">
        <f t="array" ref="AI23">IF(OR($C23={"Bill","Sch.91 Bill","Metering Fee"}),SUMIFS('Customer Detail'!$N:$N,'Customer Detail'!$F:$F,$E23,'Customer Detail'!$A:$A,$A23,'Customer Detail'!$B:$B,YEAR(AI$2)*100+MONTH(AI$2)),SUMIFS('Customer Detail'!$O:$O,'Customer Detail'!$G:$G,$E23,'Customer Detail'!$A:$A,$A23,'Customer Detail'!$B:$B,YEAR(AI$2)*100+MONTH(AI$2)))</f>
        <v>14639.871382636657</v>
      </c>
      <c r="AJ23" s="46" cm="1">
        <f t="array" ref="AJ23">IF(OR($C23={"Bill","Sch.91 Bill","Metering Fee"}),SUMIFS('Customer Detail'!$N:$N,'Customer Detail'!$F:$F,$E23,'Customer Detail'!$A:$A,$A23,'Customer Detail'!$B:$B,YEAR(AJ$2)*100+MONTH(AJ$2)),SUMIFS('Customer Detail'!$O:$O,'Customer Detail'!$G:$G,$E23,'Customer Detail'!$A:$A,$A23,'Customer Detail'!$B:$B,YEAR(AJ$2)*100+MONTH(AJ$2)))</f>
        <v>13118.971061093247</v>
      </c>
      <c r="AK23" s="46" cm="1">
        <f t="array" ref="AK23">IF(OR($C23={"Bill","Sch.91 Bill","Metering Fee"}),SUMIFS('Customer Detail'!$N:$N,'Customer Detail'!$F:$F,$E23,'Customer Detail'!$A:$A,$A23,'Customer Detail'!$B:$B,YEAR(AK$2)*100+MONTH(AK$2)),SUMIFS('Customer Detail'!$O:$O,'Customer Detail'!$G:$G,$E23,'Customer Detail'!$A:$A,$A23,'Customer Detail'!$B:$B,YEAR(AK$2)*100+MONTH(AK$2)))</f>
        <v>13279.742765273311</v>
      </c>
      <c r="AL23" s="46" cm="1">
        <f t="array" ref="AL23">IF(OR($C23={"Bill","Sch.91 Bill","Metering Fee"}),SUMIFS('Customer Detail'!$N:$N,'Customer Detail'!$F:$F,$E23,'Customer Detail'!$A:$A,$A23,'Customer Detail'!$B:$B,YEAR(AL$2)*100+MONTH(AL$2)),SUMIFS('Customer Detail'!$O:$O,'Customer Detail'!$G:$G,$E23,'Customer Detail'!$A:$A,$A23,'Customer Detail'!$B:$B,YEAR(AL$2)*100+MONTH(AL$2)))</f>
        <v>14720.257234726689</v>
      </c>
      <c r="AM23" s="46" cm="1">
        <f t="array" ref="AM23">IF(OR($C23={"Bill","Sch.91 Bill","Metering Fee"}),SUMIFS('Customer Detail'!$N:$N,'Customer Detail'!$F:$F,$E23,'Customer Detail'!$A:$A,$A23,'Customer Detail'!$B:$B,YEAR(AM$2)*100+MONTH(AM$2)),SUMIFS('Customer Detail'!$O:$O,'Customer Detail'!$G:$G,$E23,'Customer Detail'!$A:$A,$A23,'Customer Detail'!$B:$B,YEAR(AM$2)*100+MONTH(AM$2)))</f>
        <v>18000</v>
      </c>
      <c r="AN23" s="46" cm="1">
        <f t="array" ref="AN23">IF(OR($C23={"Bill","Sch.91 Bill","Metering Fee"}),SUMIFS('Customer Detail'!$N:$N,'Customer Detail'!$F:$F,$E23,'Customer Detail'!$A:$A,$A23,'Customer Detail'!$B:$B,YEAR(AN$2)*100+MONTH(AN$2)),SUMIFS('Customer Detail'!$O:$O,'Customer Detail'!$G:$G,$E23,'Customer Detail'!$A:$A,$A23,'Customer Detail'!$B:$B,YEAR(AN$2)*100+MONTH(AN$2)))</f>
        <v>17038.585209003217</v>
      </c>
      <c r="AO23" s="46" cm="1">
        <f t="array" ref="AO23">IF(OR($C23={"Bill","Sch.91 Bill","Metering Fee"}),SUMIFS('Customer Detail'!$N:$N,'Customer Detail'!$F:$F,$E23,'Customer Detail'!$A:$A,$A23,'Customer Detail'!$B:$B,YEAR(AO$2)*100+MONTH(AO$2)),SUMIFS('Customer Detail'!$O:$O,'Customer Detail'!$G:$G,$E23,'Customer Detail'!$A:$A,$A23,'Customer Detail'!$B:$B,YEAR(AO$2)*100+MONTH(AO$2)))</f>
        <v>16241.157556270096</v>
      </c>
      <c r="AP23" s="46" cm="1">
        <f t="array" ref="AP23">IF(OR($C23={"Bill","Sch.91 Bill","Metering Fee"}),SUMIFS('Customer Detail'!$N:$N,'Customer Detail'!$F:$F,$E23,'Customer Detail'!$A:$A,$A23,'Customer Detail'!$B:$B,YEAR(AP$2)*100+MONTH(AP$2)),SUMIFS('Customer Detail'!$O:$O,'Customer Detail'!$G:$G,$E23,'Customer Detail'!$A:$A,$A23,'Customer Detail'!$B:$B,YEAR(AP$2)*100+MONTH(AP$2)))</f>
        <v>14241.157556270096</v>
      </c>
    </row>
    <row r="24" spans="1:42" x14ac:dyDescent="0.25">
      <c r="A24" s="60" t="s">
        <v>50</v>
      </c>
      <c r="B24" s="44" t="s">
        <v>32</v>
      </c>
      <c r="C24" s="44" t="s">
        <v>47</v>
      </c>
      <c r="D24" s="45">
        <v>44927</v>
      </c>
      <c r="E24" s="86">
        <v>-1.0290000000000001E-2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70"/>
      <c r="Q24" s="46" cm="1">
        <f t="array" ref="Q24">IF(OR($C24={"Bill","Sch.91 Bill","Metering Fee"}),SUMIFS('Customer Detail'!$N:$N,'Customer Detail'!$F:$F,$E24,'Customer Detail'!$A:$A,$A24,'Customer Detail'!$B:$B,YEAR(Q$2)*100+MONTH(Q$2)),SUMIFS('Customer Detail'!$O:$O,'Customer Detail'!$G:$G,$E24,'Customer Detail'!$A:$A,$A24,'Customer Detail'!$B:$B,YEAR(Q$2)*100+MONTH(Q$2)))</f>
        <v>0</v>
      </c>
      <c r="R24" s="46" cm="1">
        <f t="array" ref="R24">IF(OR($C24={"Bill","Sch.91 Bill","Metering Fee"}),SUMIFS('Customer Detail'!$N:$N,'Customer Detail'!$F:$F,$E24,'Customer Detail'!$A:$A,$A24,'Customer Detail'!$B:$B,YEAR(R$2)*100+MONTH(R$2)),SUMIFS('Customer Detail'!$O:$O,'Customer Detail'!$G:$G,$E24,'Customer Detail'!$A:$A,$A24,'Customer Detail'!$B:$B,YEAR(R$2)*100+MONTH(R$2)))</f>
        <v>0</v>
      </c>
      <c r="S24" s="46" cm="1">
        <f t="array" ref="S24">IF(OR($C24={"Bill","Sch.91 Bill","Metering Fee"}),SUMIFS('Customer Detail'!$N:$N,'Customer Detail'!$F:$F,$E24,'Customer Detail'!$A:$A,$A24,'Customer Detail'!$B:$B,YEAR(S$2)*100+MONTH(S$2)),SUMIFS('Customer Detail'!$O:$O,'Customer Detail'!$G:$G,$E24,'Customer Detail'!$A:$A,$A24,'Customer Detail'!$B:$B,YEAR(S$2)*100+MONTH(S$2)))</f>
        <v>0</v>
      </c>
      <c r="T24" s="46" cm="1">
        <f t="array" ref="T24">IF(OR($C24={"Bill","Sch.91 Bill","Metering Fee"}),SUMIFS('Customer Detail'!$N:$N,'Customer Detail'!$F:$F,$E24,'Customer Detail'!$A:$A,$A24,'Customer Detail'!$B:$B,YEAR(T$2)*100+MONTH(T$2)),SUMIFS('Customer Detail'!$O:$O,'Customer Detail'!$G:$G,$E24,'Customer Detail'!$A:$A,$A24,'Customer Detail'!$B:$B,YEAR(T$2)*100+MONTH(T$2)))</f>
        <v>0</v>
      </c>
      <c r="U24" s="46" cm="1">
        <f t="array" ref="U24">IF(OR($C24={"Bill","Sch.91 Bill","Metering Fee"}),SUMIFS('Customer Detail'!$N:$N,'Customer Detail'!$F:$F,$E24,'Customer Detail'!$A:$A,$A24,'Customer Detail'!$B:$B,YEAR(U$2)*100+MONTH(U$2)),SUMIFS('Customer Detail'!$O:$O,'Customer Detail'!$G:$G,$E24,'Customer Detail'!$A:$A,$A24,'Customer Detail'!$B:$B,YEAR(U$2)*100+MONTH(U$2)))</f>
        <v>0</v>
      </c>
      <c r="V24" s="46" cm="1">
        <f t="array" ref="V24">IF(OR($C24={"Bill","Sch.91 Bill","Metering Fee"}),SUMIFS('Customer Detail'!$N:$N,'Customer Detail'!$F:$F,$E24,'Customer Detail'!$A:$A,$A24,'Customer Detail'!$B:$B,YEAR(V$2)*100+MONTH(V$2)),SUMIFS('Customer Detail'!$O:$O,'Customer Detail'!$G:$G,$E24,'Customer Detail'!$A:$A,$A24,'Customer Detail'!$B:$B,YEAR(V$2)*100+MONTH(V$2)))</f>
        <v>0</v>
      </c>
      <c r="W24" s="46" cm="1">
        <f t="array" ref="W24">IF(OR($C24={"Bill","Sch.91 Bill","Metering Fee"}),SUMIFS('Customer Detail'!$N:$N,'Customer Detail'!$F:$F,$E24,'Customer Detail'!$A:$A,$A24,'Customer Detail'!$B:$B,YEAR(W$2)*100+MONTH(W$2)),SUMIFS('Customer Detail'!$O:$O,'Customer Detail'!$G:$G,$E24,'Customer Detail'!$A:$A,$A24,'Customer Detail'!$B:$B,YEAR(W$2)*100+MONTH(W$2)))</f>
        <v>0</v>
      </c>
      <c r="X24" s="46" cm="1">
        <f t="array" ref="X24">IF(OR($C24={"Bill","Sch.91 Bill","Metering Fee"}),SUMIFS('Customer Detail'!$N:$N,'Customer Detail'!$F:$F,$E24,'Customer Detail'!$A:$A,$A24,'Customer Detail'!$B:$B,YEAR(X$2)*100+MONTH(X$2)),SUMIFS('Customer Detail'!$O:$O,'Customer Detail'!$G:$G,$E24,'Customer Detail'!$A:$A,$A24,'Customer Detail'!$B:$B,YEAR(X$2)*100+MONTH(X$2)))</f>
        <v>0</v>
      </c>
      <c r="Y24" s="46" cm="1">
        <f t="array" ref="Y24">IF(OR($C24={"Bill","Sch.91 Bill","Metering Fee"}),SUMIFS('Customer Detail'!$N:$N,'Customer Detail'!$F:$F,$E24,'Customer Detail'!$A:$A,$A24,'Customer Detail'!$B:$B,YEAR(Y$2)*100+MONTH(Y$2)),SUMIFS('Customer Detail'!$O:$O,'Customer Detail'!$G:$G,$E24,'Customer Detail'!$A:$A,$A24,'Customer Detail'!$B:$B,YEAR(Y$2)*100+MONTH(Y$2)))</f>
        <v>0</v>
      </c>
      <c r="Z24" s="46" cm="1">
        <f t="array" ref="Z24">IF(OR($C24={"Bill","Sch.91 Bill","Metering Fee"}),SUMIFS('Customer Detail'!$N:$N,'Customer Detail'!$F:$F,$E24,'Customer Detail'!$A:$A,$A24,'Customer Detail'!$B:$B,YEAR(Z$2)*100+MONTH(Z$2)),SUMIFS('Customer Detail'!$O:$O,'Customer Detail'!$G:$G,$E24,'Customer Detail'!$A:$A,$A24,'Customer Detail'!$B:$B,YEAR(Z$2)*100+MONTH(Z$2)))</f>
        <v>0</v>
      </c>
      <c r="AA24" s="46" cm="1">
        <f t="array" ref="AA24">IF(OR($C24={"Bill","Sch.91 Bill","Metering Fee"}),SUMIFS('Customer Detail'!$N:$N,'Customer Detail'!$F:$F,$E24,'Customer Detail'!$A:$A,$A24,'Customer Detail'!$B:$B,YEAR(AA$2)*100+MONTH(AA$2)),SUMIFS('Customer Detail'!$O:$O,'Customer Detail'!$G:$G,$E24,'Customer Detail'!$A:$A,$A24,'Customer Detail'!$B:$B,YEAR(AA$2)*100+MONTH(AA$2)))</f>
        <v>0</v>
      </c>
      <c r="AB24" s="46" cm="1">
        <f t="array" ref="AB24">IF(OR($C24={"Bill","Sch.91 Bill","Metering Fee"}),SUMIFS('Customer Detail'!$N:$N,'Customer Detail'!$F:$F,$E24,'Customer Detail'!$A:$A,$A24,'Customer Detail'!$B:$B,YEAR(AB$2)*100+MONTH(AB$2)),SUMIFS('Customer Detail'!$O:$O,'Customer Detail'!$G:$G,$E24,'Customer Detail'!$A:$A,$A24,'Customer Detail'!$B:$B,YEAR(AB$2)*100+MONTH(AB$2)))</f>
        <v>0</v>
      </c>
      <c r="AC24" s="46" cm="1">
        <f t="array" ref="AC24">IF(OR($C24={"Bill","Sch.91 Bill","Metering Fee"}),SUMIFS('Customer Detail'!$N:$N,'Customer Detail'!$F:$F,$E24,'Customer Detail'!$A:$A,$A24,'Customer Detail'!$B:$B,YEAR(AC$2)*100+MONTH(AC$2)),SUMIFS('Customer Detail'!$O:$O,'Customer Detail'!$G:$G,$E24,'Customer Detail'!$A:$A,$A24,'Customer Detail'!$B:$B,YEAR(AC$2)*100+MONTH(AC$2)))</f>
        <v>0</v>
      </c>
      <c r="AD24" s="46" cm="1">
        <f t="array" ref="AD24">IF(OR($C24={"Bill","Sch.91 Bill","Metering Fee"}),SUMIFS('Customer Detail'!$N:$N,'Customer Detail'!$F:$F,$E24,'Customer Detail'!$A:$A,$A24,'Customer Detail'!$B:$B,YEAR(AD$2)*100+MONTH(AD$2)),SUMIFS('Customer Detail'!$O:$O,'Customer Detail'!$G:$G,$E24,'Customer Detail'!$A:$A,$A24,'Customer Detail'!$B:$B,YEAR(AD$2)*100+MONTH(AD$2)))</f>
        <v>0</v>
      </c>
      <c r="AE24" s="46" cm="1">
        <f t="array" ref="AE24">IF(OR($C24={"Bill","Sch.91 Bill","Metering Fee"}),SUMIFS('Customer Detail'!$N:$N,'Customer Detail'!$F:$F,$E24,'Customer Detail'!$A:$A,$A24,'Customer Detail'!$B:$B,YEAR(AE$2)*100+MONTH(AE$2)),SUMIFS('Customer Detail'!$O:$O,'Customer Detail'!$G:$G,$E24,'Customer Detail'!$A:$A,$A24,'Customer Detail'!$B:$B,YEAR(AE$2)*100+MONTH(AE$2)))</f>
        <v>0</v>
      </c>
      <c r="AF24" s="46" cm="1">
        <f t="array" ref="AF24">IF(OR($C24={"Bill","Sch.91 Bill","Metering Fee"}),SUMIFS('Customer Detail'!$N:$N,'Customer Detail'!$F:$F,$E24,'Customer Detail'!$A:$A,$A24,'Customer Detail'!$B:$B,YEAR(AF$2)*100+MONTH(AF$2)),SUMIFS('Customer Detail'!$O:$O,'Customer Detail'!$G:$G,$E24,'Customer Detail'!$A:$A,$A24,'Customer Detail'!$B:$B,YEAR(AF$2)*100+MONTH(AF$2)))</f>
        <v>0</v>
      </c>
      <c r="AG24" s="46" cm="1">
        <f t="array" ref="AG24">IF(OR($C24={"Bill","Sch.91 Bill","Metering Fee"}),SUMIFS('Customer Detail'!$N:$N,'Customer Detail'!$F:$F,$E24,'Customer Detail'!$A:$A,$A24,'Customer Detail'!$B:$B,YEAR(AG$2)*100+MONTH(AG$2)),SUMIFS('Customer Detail'!$O:$O,'Customer Detail'!$G:$G,$E24,'Customer Detail'!$A:$A,$A24,'Customer Detail'!$B:$B,YEAR(AG$2)*100+MONTH(AG$2)))</f>
        <v>0</v>
      </c>
      <c r="AH24" s="46" cm="1">
        <f t="array" ref="AH24">IF(OR($C24={"Bill","Sch.91 Bill","Metering Fee"}),SUMIFS('Customer Detail'!$N:$N,'Customer Detail'!$F:$F,$E24,'Customer Detail'!$A:$A,$A24,'Customer Detail'!$B:$B,YEAR(AH$2)*100+MONTH(AH$2)),SUMIFS('Customer Detail'!$O:$O,'Customer Detail'!$G:$G,$E24,'Customer Detail'!$A:$A,$A24,'Customer Detail'!$B:$B,YEAR(AH$2)*100+MONTH(AH$2)))</f>
        <v>0</v>
      </c>
      <c r="AI24" s="46" cm="1">
        <f t="array" ref="AI24">IF(OR($C24={"Bill","Sch.91 Bill","Metering Fee"}),SUMIFS('Customer Detail'!$N:$N,'Customer Detail'!$F:$F,$E24,'Customer Detail'!$A:$A,$A24,'Customer Detail'!$B:$B,YEAR(AI$2)*100+MONTH(AI$2)),SUMIFS('Customer Detail'!$O:$O,'Customer Detail'!$G:$G,$E24,'Customer Detail'!$A:$A,$A24,'Customer Detail'!$B:$B,YEAR(AI$2)*100+MONTH(AI$2)))</f>
        <v>0</v>
      </c>
      <c r="AJ24" s="46" cm="1">
        <f t="array" ref="AJ24">IF(OR($C24={"Bill","Sch.91 Bill","Metering Fee"}),SUMIFS('Customer Detail'!$N:$N,'Customer Detail'!$F:$F,$E24,'Customer Detail'!$A:$A,$A24,'Customer Detail'!$B:$B,YEAR(AJ$2)*100+MONTH(AJ$2)),SUMIFS('Customer Detail'!$O:$O,'Customer Detail'!$G:$G,$E24,'Customer Detail'!$A:$A,$A24,'Customer Detail'!$B:$B,YEAR(AJ$2)*100+MONTH(AJ$2)))</f>
        <v>0</v>
      </c>
      <c r="AK24" s="46" cm="1">
        <f t="array" ref="AK24">IF(OR($C24={"Bill","Sch.91 Bill","Metering Fee"}),SUMIFS('Customer Detail'!$N:$N,'Customer Detail'!$F:$F,$E24,'Customer Detail'!$A:$A,$A24,'Customer Detail'!$B:$B,YEAR(AK$2)*100+MONTH(AK$2)),SUMIFS('Customer Detail'!$O:$O,'Customer Detail'!$G:$G,$E24,'Customer Detail'!$A:$A,$A24,'Customer Detail'!$B:$B,YEAR(AK$2)*100+MONTH(AK$2)))</f>
        <v>0</v>
      </c>
      <c r="AL24" s="46" cm="1">
        <f t="array" ref="AL24">IF(OR($C24={"Bill","Sch.91 Bill","Metering Fee"}),SUMIFS('Customer Detail'!$N:$N,'Customer Detail'!$F:$F,$E24,'Customer Detail'!$A:$A,$A24,'Customer Detail'!$B:$B,YEAR(AL$2)*100+MONTH(AL$2)),SUMIFS('Customer Detail'!$O:$O,'Customer Detail'!$G:$G,$E24,'Customer Detail'!$A:$A,$A24,'Customer Detail'!$B:$B,YEAR(AL$2)*100+MONTH(AL$2)))</f>
        <v>0</v>
      </c>
      <c r="AM24" s="46" cm="1">
        <f t="array" ref="AM24">IF(OR($C24={"Bill","Sch.91 Bill","Metering Fee"}),SUMIFS('Customer Detail'!$N:$N,'Customer Detail'!$F:$F,$E24,'Customer Detail'!$A:$A,$A24,'Customer Detail'!$B:$B,YEAR(AM$2)*100+MONTH(AM$2)),SUMIFS('Customer Detail'!$O:$O,'Customer Detail'!$G:$G,$E24,'Customer Detail'!$A:$A,$A24,'Customer Detail'!$B:$B,YEAR(AM$2)*100+MONTH(AM$2)))</f>
        <v>0</v>
      </c>
      <c r="AN24" s="46" cm="1">
        <f t="array" ref="AN24">IF(OR($C24={"Bill","Sch.91 Bill","Metering Fee"}),SUMIFS('Customer Detail'!$N:$N,'Customer Detail'!$F:$F,$E24,'Customer Detail'!$A:$A,$A24,'Customer Detail'!$B:$B,YEAR(AN$2)*100+MONTH(AN$2)),SUMIFS('Customer Detail'!$O:$O,'Customer Detail'!$G:$G,$E24,'Customer Detail'!$A:$A,$A24,'Customer Detail'!$B:$B,YEAR(AN$2)*100+MONTH(AN$2)))</f>
        <v>0</v>
      </c>
      <c r="AO24" s="46" cm="1">
        <f t="array" ref="AO24">IF(OR($C24={"Bill","Sch.91 Bill","Metering Fee"}),SUMIFS('Customer Detail'!$N:$N,'Customer Detail'!$F:$F,$E24,'Customer Detail'!$A:$A,$A24,'Customer Detail'!$B:$B,YEAR(AO$2)*100+MONTH(AO$2)),SUMIFS('Customer Detail'!$O:$O,'Customer Detail'!$G:$G,$E24,'Customer Detail'!$A:$A,$A24,'Customer Detail'!$B:$B,YEAR(AO$2)*100+MONTH(AO$2)))</f>
        <v>0</v>
      </c>
      <c r="AP24" s="46" cm="1">
        <f t="array" ref="AP24">IF(OR($C24={"Bill","Sch.91 Bill","Metering Fee"}),SUMIFS('Customer Detail'!$N:$N,'Customer Detail'!$F:$F,$E24,'Customer Detail'!$A:$A,$A24,'Customer Detail'!$B:$B,YEAR(AP$2)*100+MONTH(AP$2)),SUMIFS('Customer Detail'!$O:$O,'Customer Detail'!$G:$G,$E24,'Customer Detail'!$A:$A,$A24,'Customer Detail'!$B:$B,YEAR(AP$2)*100+MONTH(AP$2)))</f>
        <v>0</v>
      </c>
    </row>
    <row r="25" spans="1:42" x14ac:dyDescent="0.25">
      <c r="A25" s="60" t="s">
        <v>50</v>
      </c>
      <c r="B25" s="44" t="s">
        <v>32</v>
      </c>
      <c r="C25" s="44" t="s">
        <v>47</v>
      </c>
      <c r="D25" s="45">
        <v>45200</v>
      </c>
      <c r="E25" s="86">
        <v>-7.9100000000000004E-3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70"/>
      <c r="Q25" s="46" cm="1">
        <f t="array" ref="Q25">IF(OR($C25={"Bill","Sch.91 Bill","Metering Fee"}),SUMIFS('Customer Detail'!$N:$N,'Customer Detail'!$F:$F,$E25,'Customer Detail'!$A:$A,$A25,'Customer Detail'!$B:$B,YEAR(Q$2)*100+MONTH(Q$2)),SUMIFS('Customer Detail'!$O:$O,'Customer Detail'!$G:$G,$E25,'Customer Detail'!$A:$A,$A25,'Customer Detail'!$B:$B,YEAR(Q$2)*100+MONTH(Q$2)))</f>
        <v>0</v>
      </c>
      <c r="R25" s="46" cm="1">
        <f t="array" ref="R25">IF(OR($C25={"Bill","Sch.91 Bill","Metering Fee"}),SUMIFS('Customer Detail'!$N:$N,'Customer Detail'!$F:$F,$E25,'Customer Detail'!$A:$A,$A25,'Customer Detail'!$B:$B,YEAR(R$2)*100+MONTH(R$2)),SUMIFS('Customer Detail'!$O:$O,'Customer Detail'!$G:$G,$E25,'Customer Detail'!$A:$A,$A25,'Customer Detail'!$B:$B,YEAR(R$2)*100+MONTH(R$2)))</f>
        <v>0</v>
      </c>
      <c r="S25" s="46" cm="1">
        <f t="array" ref="S25">IF(OR($C25={"Bill","Sch.91 Bill","Metering Fee"}),SUMIFS('Customer Detail'!$N:$N,'Customer Detail'!$F:$F,$E25,'Customer Detail'!$A:$A,$A25,'Customer Detail'!$B:$B,YEAR(S$2)*100+MONTH(S$2)),SUMIFS('Customer Detail'!$O:$O,'Customer Detail'!$G:$G,$E25,'Customer Detail'!$A:$A,$A25,'Customer Detail'!$B:$B,YEAR(S$2)*100+MONTH(S$2)))</f>
        <v>0</v>
      </c>
      <c r="T25" s="46" cm="1">
        <f t="array" ref="T25">IF(OR($C25={"Bill","Sch.91 Bill","Metering Fee"}),SUMIFS('Customer Detail'!$N:$N,'Customer Detail'!$F:$F,$E25,'Customer Detail'!$A:$A,$A25,'Customer Detail'!$B:$B,YEAR(T$2)*100+MONTH(T$2)),SUMIFS('Customer Detail'!$O:$O,'Customer Detail'!$G:$G,$E25,'Customer Detail'!$A:$A,$A25,'Customer Detail'!$B:$B,YEAR(T$2)*100+MONTH(T$2)))</f>
        <v>0</v>
      </c>
      <c r="U25" s="46" cm="1">
        <f t="array" ref="U25">IF(OR($C25={"Bill","Sch.91 Bill","Metering Fee"}),SUMIFS('Customer Detail'!$N:$N,'Customer Detail'!$F:$F,$E25,'Customer Detail'!$A:$A,$A25,'Customer Detail'!$B:$B,YEAR(U$2)*100+MONTH(U$2)),SUMIFS('Customer Detail'!$O:$O,'Customer Detail'!$G:$G,$E25,'Customer Detail'!$A:$A,$A25,'Customer Detail'!$B:$B,YEAR(U$2)*100+MONTH(U$2)))</f>
        <v>0</v>
      </c>
      <c r="V25" s="46" cm="1">
        <f t="array" ref="V25">IF(OR($C25={"Bill","Sch.91 Bill","Metering Fee"}),SUMIFS('Customer Detail'!$N:$N,'Customer Detail'!$F:$F,$E25,'Customer Detail'!$A:$A,$A25,'Customer Detail'!$B:$B,YEAR(V$2)*100+MONTH(V$2)),SUMIFS('Customer Detail'!$O:$O,'Customer Detail'!$G:$G,$E25,'Customer Detail'!$A:$A,$A25,'Customer Detail'!$B:$B,YEAR(V$2)*100+MONTH(V$2)))</f>
        <v>0</v>
      </c>
      <c r="W25" s="46" cm="1">
        <f t="array" ref="W25">IF(OR($C25={"Bill","Sch.91 Bill","Metering Fee"}),SUMIFS('Customer Detail'!$N:$N,'Customer Detail'!$F:$F,$E25,'Customer Detail'!$A:$A,$A25,'Customer Detail'!$B:$B,YEAR(W$2)*100+MONTH(W$2)),SUMIFS('Customer Detail'!$O:$O,'Customer Detail'!$G:$G,$E25,'Customer Detail'!$A:$A,$A25,'Customer Detail'!$B:$B,YEAR(W$2)*100+MONTH(W$2)))</f>
        <v>0</v>
      </c>
      <c r="X25" s="46" cm="1">
        <f t="array" ref="X25">IF(OR($C25={"Bill","Sch.91 Bill","Metering Fee"}),SUMIFS('Customer Detail'!$N:$N,'Customer Detail'!$F:$F,$E25,'Customer Detail'!$A:$A,$A25,'Customer Detail'!$B:$B,YEAR(X$2)*100+MONTH(X$2)),SUMIFS('Customer Detail'!$O:$O,'Customer Detail'!$G:$G,$E25,'Customer Detail'!$A:$A,$A25,'Customer Detail'!$B:$B,YEAR(X$2)*100+MONTH(X$2)))</f>
        <v>0</v>
      </c>
      <c r="Y25" s="46" cm="1">
        <f t="array" ref="Y25">IF(OR($C25={"Bill","Sch.91 Bill","Metering Fee"}),SUMIFS('Customer Detail'!$N:$N,'Customer Detail'!$F:$F,$E25,'Customer Detail'!$A:$A,$A25,'Customer Detail'!$B:$B,YEAR(Y$2)*100+MONTH(Y$2)),SUMIFS('Customer Detail'!$O:$O,'Customer Detail'!$G:$G,$E25,'Customer Detail'!$A:$A,$A25,'Customer Detail'!$B:$B,YEAR(Y$2)*100+MONTH(Y$2)))</f>
        <v>0</v>
      </c>
      <c r="Z25" s="46" cm="1">
        <f t="array" ref="Z25">IF(OR($C25={"Bill","Sch.91 Bill","Metering Fee"}),SUMIFS('Customer Detail'!$N:$N,'Customer Detail'!$F:$F,$E25,'Customer Detail'!$A:$A,$A25,'Customer Detail'!$B:$B,YEAR(Z$2)*100+MONTH(Z$2)),SUMIFS('Customer Detail'!$O:$O,'Customer Detail'!$G:$G,$E25,'Customer Detail'!$A:$A,$A25,'Customer Detail'!$B:$B,YEAR(Z$2)*100+MONTH(Z$2)))</f>
        <v>0</v>
      </c>
      <c r="AA25" s="46" cm="1">
        <f t="array" ref="AA25">IF(OR($C25={"Bill","Sch.91 Bill","Metering Fee"}),SUMIFS('Customer Detail'!$N:$N,'Customer Detail'!$F:$F,$E25,'Customer Detail'!$A:$A,$A25,'Customer Detail'!$B:$B,YEAR(AA$2)*100+MONTH(AA$2)),SUMIFS('Customer Detail'!$O:$O,'Customer Detail'!$G:$G,$E25,'Customer Detail'!$A:$A,$A25,'Customer Detail'!$B:$B,YEAR(AA$2)*100+MONTH(AA$2)))</f>
        <v>0</v>
      </c>
      <c r="AB25" s="46" cm="1">
        <f t="array" ref="AB25">IF(OR($C25={"Bill","Sch.91 Bill","Metering Fee"}),SUMIFS('Customer Detail'!$N:$N,'Customer Detail'!$F:$F,$E25,'Customer Detail'!$A:$A,$A25,'Customer Detail'!$B:$B,YEAR(AB$2)*100+MONTH(AB$2)),SUMIFS('Customer Detail'!$O:$O,'Customer Detail'!$G:$G,$E25,'Customer Detail'!$A:$A,$A25,'Customer Detail'!$B:$B,YEAR(AB$2)*100+MONTH(AB$2)))</f>
        <v>0</v>
      </c>
      <c r="AC25" s="46" cm="1">
        <f t="array" ref="AC25">IF(OR($C25={"Bill","Sch.91 Bill","Metering Fee"}),SUMIFS('Customer Detail'!$N:$N,'Customer Detail'!$F:$F,$E25,'Customer Detail'!$A:$A,$A25,'Customer Detail'!$B:$B,YEAR(AC$2)*100+MONTH(AC$2)),SUMIFS('Customer Detail'!$O:$O,'Customer Detail'!$G:$G,$E25,'Customer Detail'!$A:$A,$A25,'Customer Detail'!$B:$B,YEAR(AC$2)*100+MONTH(AC$2)))</f>
        <v>0</v>
      </c>
      <c r="AD25" s="46" cm="1">
        <f t="array" ref="AD25">IF(OR($C25={"Bill","Sch.91 Bill","Metering Fee"}),SUMIFS('Customer Detail'!$N:$N,'Customer Detail'!$F:$F,$E25,'Customer Detail'!$A:$A,$A25,'Customer Detail'!$B:$B,YEAR(AD$2)*100+MONTH(AD$2)),SUMIFS('Customer Detail'!$O:$O,'Customer Detail'!$G:$G,$E25,'Customer Detail'!$A:$A,$A25,'Customer Detail'!$B:$B,YEAR(AD$2)*100+MONTH(AD$2)))</f>
        <v>0</v>
      </c>
      <c r="AE25" s="46" cm="1">
        <f t="array" ref="AE25">IF(OR($C25={"Bill","Sch.91 Bill","Metering Fee"}),SUMIFS('Customer Detail'!$N:$N,'Customer Detail'!$F:$F,$E25,'Customer Detail'!$A:$A,$A25,'Customer Detail'!$B:$B,YEAR(AE$2)*100+MONTH(AE$2)),SUMIFS('Customer Detail'!$O:$O,'Customer Detail'!$G:$G,$E25,'Customer Detail'!$A:$A,$A25,'Customer Detail'!$B:$B,YEAR(AE$2)*100+MONTH(AE$2)))</f>
        <v>0</v>
      </c>
      <c r="AF25" s="46" cm="1">
        <f t="array" ref="AF25">IF(OR($C25={"Bill","Sch.91 Bill","Metering Fee"}),SUMIFS('Customer Detail'!$N:$N,'Customer Detail'!$F:$F,$E25,'Customer Detail'!$A:$A,$A25,'Customer Detail'!$B:$B,YEAR(AF$2)*100+MONTH(AF$2)),SUMIFS('Customer Detail'!$O:$O,'Customer Detail'!$G:$G,$E25,'Customer Detail'!$A:$A,$A25,'Customer Detail'!$B:$B,YEAR(AF$2)*100+MONTH(AF$2)))</f>
        <v>0</v>
      </c>
      <c r="AG25" s="46" cm="1">
        <f t="array" ref="AG25">IF(OR($C25={"Bill","Sch.91 Bill","Metering Fee"}),SUMIFS('Customer Detail'!$N:$N,'Customer Detail'!$F:$F,$E25,'Customer Detail'!$A:$A,$A25,'Customer Detail'!$B:$B,YEAR(AG$2)*100+MONTH(AG$2)),SUMIFS('Customer Detail'!$O:$O,'Customer Detail'!$G:$G,$E25,'Customer Detail'!$A:$A,$A25,'Customer Detail'!$B:$B,YEAR(AG$2)*100+MONTH(AG$2)))</f>
        <v>0</v>
      </c>
      <c r="AH25" s="46" cm="1">
        <f t="array" ref="AH25">IF(OR($C25={"Bill","Sch.91 Bill","Metering Fee"}),SUMIFS('Customer Detail'!$N:$N,'Customer Detail'!$F:$F,$E25,'Customer Detail'!$A:$A,$A25,'Customer Detail'!$B:$B,YEAR(AH$2)*100+MONTH(AH$2)),SUMIFS('Customer Detail'!$O:$O,'Customer Detail'!$G:$G,$E25,'Customer Detail'!$A:$A,$A25,'Customer Detail'!$B:$B,YEAR(AH$2)*100+MONTH(AH$2)))</f>
        <v>0</v>
      </c>
      <c r="AI25" s="46" cm="1">
        <f t="array" ref="AI25">IF(OR($C25={"Bill","Sch.91 Bill","Metering Fee"}),SUMIFS('Customer Detail'!$N:$N,'Customer Detail'!$F:$F,$E25,'Customer Detail'!$A:$A,$A25,'Customer Detail'!$B:$B,YEAR(AI$2)*100+MONTH(AI$2)),SUMIFS('Customer Detail'!$O:$O,'Customer Detail'!$G:$G,$E25,'Customer Detail'!$A:$A,$A25,'Customer Detail'!$B:$B,YEAR(AI$2)*100+MONTH(AI$2)))</f>
        <v>0</v>
      </c>
      <c r="AJ25" s="46" cm="1">
        <f t="array" ref="AJ25">IF(OR($C25={"Bill","Sch.91 Bill","Metering Fee"}),SUMIFS('Customer Detail'!$N:$N,'Customer Detail'!$F:$F,$E25,'Customer Detail'!$A:$A,$A25,'Customer Detail'!$B:$B,YEAR(AJ$2)*100+MONTH(AJ$2)),SUMIFS('Customer Detail'!$O:$O,'Customer Detail'!$G:$G,$E25,'Customer Detail'!$A:$A,$A25,'Customer Detail'!$B:$B,YEAR(AJ$2)*100+MONTH(AJ$2)))</f>
        <v>0</v>
      </c>
      <c r="AK25" s="46" cm="1">
        <f t="array" ref="AK25">IF(OR($C25={"Bill","Sch.91 Bill","Metering Fee"}),SUMIFS('Customer Detail'!$N:$N,'Customer Detail'!$F:$F,$E25,'Customer Detail'!$A:$A,$A25,'Customer Detail'!$B:$B,YEAR(AK$2)*100+MONTH(AK$2)),SUMIFS('Customer Detail'!$O:$O,'Customer Detail'!$G:$G,$E25,'Customer Detail'!$A:$A,$A25,'Customer Detail'!$B:$B,YEAR(AK$2)*100+MONTH(AK$2)))</f>
        <v>0</v>
      </c>
      <c r="AL25" s="46" cm="1">
        <f t="array" ref="AL25">IF(OR($C25={"Bill","Sch.91 Bill","Metering Fee"}),SUMIFS('Customer Detail'!$N:$N,'Customer Detail'!$F:$F,$E25,'Customer Detail'!$A:$A,$A25,'Customer Detail'!$B:$B,YEAR(AL$2)*100+MONTH(AL$2)),SUMIFS('Customer Detail'!$O:$O,'Customer Detail'!$G:$G,$E25,'Customer Detail'!$A:$A,$A25,'Customer Detail'!$B:$B,YEAR(AL$2)*100+MONTH(AL$2)))</f>
        <v>0</v>
      </c>
      <c r="AM25" s="46" cm="1">
        <f t="array" ref="AM25">IF(OR($C25={"Bill","Sch.91 Bill","Metering Fee"}),SUMIFS('Customer Detail'!$N:$N,'Customer Detail'!$F:$F,$E25,'Customer Detail'!$A:$A,$A25,'Customer Detail'!$B:$B,YEAR(AM$2)*100+MONTH(AM$2)),SUMIFS('Customer Detail'!$O:$O,'Customer Detail'!$G:$G,$E25,'Customer Detail'!$A:$A,$A25,'Customer Detail'!$B:$B,YEAR(AM$2)*100+MONTH(AM$2)))</f>
        <v>0</v>
      </c>
      <c r="AN25" s="46" cm="1">
        <f t="array" ref="AN25">IF(OR($C25={"Bill","Sch.91 Bill","Metering Fee"}),SUMIFS('Customer Detail'!$N:$N,'Customer Detail'!$F:$F,$E25,'Customer Detail'!$A:$A,$A25,'Customer Detail'!$B:$B,YEAR(AN$2)*100+MONTH(AN$2)),SUMIFS('Customer Detail'!$O:$O,'Customer Detail'!$G:$G,$E25,'Customer Detail'!$A:$A,$A25,'Customer Detail'!$B:$B,YEAR(AN$2)*100+MONTH(AN$2)))</f>
        <v>0</v>
      </c>
      <c r="AO25" s="46" cm="1">
        <f t="array" ref="AO25">IF(OR($C25={"Bill","Sch.91 Bill","Metering Fee"}),SUMIFS('Customer Detail'!$N:$N,'Customer Detail'!$F:$F,$E25,'Customer Detail'!$A:$A,$A25,'Customer Detail'!$B:$B,YEAR(AO$2)*100+MONTH(AO$2)),SUMIFS('Customer Detail'!$O:$O,'Customer Detail'!$G:$G,$E25,'Customer Detail'!$A:$A,$A25,'Customer Detail'!$B:$B,YEAR(AO$2)*100+MONTH(AO$2)))</f>
        <v>0</v>
      </c>
      <c r="AP25" s="46" cm="1">
        <f t="array" ref="AP25">IF(OR($C25={"Bill","Sch.91 Bill","Metering Fee"}),SUMIFS('Customer Detail'!$N:$N,'Customer Detail'!$F:$F,$E25,'Customer Detail'!$A:$A,$A25,'Customer Detail'!$B:$B,YEAR(AP$2)*100+MONTH(AP$2)),SUMIFS('Customer Detail'!$O:$O,'Customer Detail'!$G:$G,$E25,'Customer Detail'!$A:$A,$A25,'Customer Detail'!$B:$B,YEAR(AP$2)*100+MONTH(AP$2)))</f>
        <v>0</v>
      </c>
    </row>
    <row r="26" spans="1:42" x14ac:dyDescent="0.25">
      <c r="A26" s="60" t="s">
        <v>50</v>
      </c>
      <c r="B26" s="44" t="s">
        <v>32</v>
      </c>
      <c r="C26" s="44" t="s">
        <v>39</v>
      </c>
      <c r="D26" s="45">
        <v>44927</v>
      </c>
      <c r="E26" s="86">
        <v>7.2999999999999996E-4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70"/>
      <c r="Q26" s="46" cm="1">
        <f t="array" ref="Q26">IF(OR($C26={"Bill","Sch.91 Bill","Metering Fee"}),SUMIFS('Customer Detail'!$N:$N,'Customer Detail'!$F:$F,$E26,'Customer Detail'!$A:$A,$A26,'Customer Detail'!$B:$B,YEAR(Q$2)*100+MONTH(Q$2)),SUMIFS('Customer Detail'!$O:$O,'Customer Detail'!$G:$G,$E26,'Customer Detail'!$A:$A,$A26,'Customer Detail'!$B:$B,YEAR(Q$2)*100+MONTH(Q$2)))</f>
        <v>0</v>
      </c>
      <c r="R26" s="46" cm="1">
        <f t="array" ref="R26">IF(OR($C26={"Bill","Sch.91 Bill","Metering Fee"}),SUMIFS('Customer Detail'!$N:$N,'Customer Detail'!$F:$F,$E26,'Customer Detail'!$A:$A,$A26,'Customer Detail'!$B:$B,YEAR(R$2)*100+MONTH(R$2)),SUMIFS('Customer Detail'!$O:$O,'Customer Detail'!$G:$G,$E26,'Customer Detail'!$A:$A,$A26,'Customer Detail'!$B:$B,YEAR(R$2)*100+MONTH(R$2)))</f>
        <v>0</v>
      </c>
      <c r="S26" s="46" cm="1">
        <f t="array" ref="S26">IF(OR($C26={"Bill","Sch.91 Bill","Metering Fee"}),SUMIFS('Customer Detail'!$N:$N,'Customer Detail'!$F:$F,$E26,'Customer Detail'!$A:$A,$A26,'Customer Detail'!$B:$B,YEAR(S$2)*100+MONTH(S$2)),SUMIFS('Customer Detail'!$O:$O,'Customer Detail'!$G:$G,$E26,'Customer Detail'!$A:$A,$A26,'Customer Detail'!$B:$B,YEAR(S$2)*100+MONTH(S$2)))</f>
        <v>0</v>
      </c>
      <c r="T26" s="46" cm="1">
        <f t="array" ref="T26">IF(OR($C26={"Bill","Sch.91 Bill","Metering Fee"}),SUMIFS('Customer Detail'!$N:$N,'Customer Detail'!$F:$F,$E26,'Customer Detail'!$A:$A,$A26,'Customer Detail'!$B:$B,YEAR(T$2)*100+MONTH(T$2)),SUMIFS('Customer Detail'!$O:$O,'Customer Detail'!$G:$G,$E26,'Customer Detail'!$A:$A,$A26,'Customer Detail'!$B:$B,YEAR(T$2)*100+MONTH(T$2)))</f>
        <v>0</v>
      </c>
      <c r="U26" s="46" cm="1">
        <f t="array" ref="U26">IF(OR($C26={"Bill","Sch.91 Bill","Metering Fee"}),SUMIFS('Customer Detail'!$N:$N,'Customer Detail'!$F:$F,$E26,'Customer Detail'!$A:$A,$A26,'Customer Detail'!$B:$B,YEAR(U$2)*100+MONTH(U$2)),SUMIFS('Customer Detail'!$O:$O,'Customer Detail'!$G:$G,$E26,'Customer Detail'!$A:$A,$A26,'Customer Detail'!$B:$B,YEAR(U$2)*100+MONTH(U$2)))</f>
        <v>0</v>
      </c>
      <c r="V26" s="46" cm="1">
        <f t="array" ref="V26">IF(OR($C26={"Bill","Sch.91 Bill","Metering Fee"}),SUMIFS('Customer Detail'!$N:$N,'Customer Detail'!$F:$F,$E26,'Customer Detail'!$A:$A,$A26,'Customer Detail'!$B:$B,YEAR(V$2)*100+MONTH(V$2)),SUMIFS('Customer Detail'!$O:$O,'Customer Detail'!$G:$G,$E26,'Customer Detail'!$A:$A,$A26,'Customer Detail'!$B:$B,YEAR(V$2)*100+MONTH(V$2)))</f>
        <v>0</v>
      </c>
      <c r="W26" s="46" cm="1">
        <f t="array" ref="W26">IF(OR($C26={"Bill","Sch.91 Bill","Metering Fee"}),SUMIFS('Customer Detail'!$N:$N,'Customer Detail'!$F:$F,$E26,'Customer Detail'!$A:$A,$A26,'Customer Detail'!$B:$B,YEAR(W$2)*100+MONTH(W$2)),SUMIFS('Customer Detail'!$O:$O,'Customer Detail'!$G:$G,$E26,'Customer Detail'!$A:$A,$A26,'Customer Detail'!$B:$B,YEAR(W$2)*100+MONTH(W$2)))</f>
        <v>0</v>
      </c>
      <c r="X26" s="46" cm="1">
        <f t="array" ref="X26">IF(OR($C26={"Bill","Sch.91 Bill","Metering Fee"}),SUMIFS('Customer Detail'!$N:$N,'Customer Detail'!$F:$F,$E26,'Customer Detail'!$A:$A,$A26,'Customer Detail'!$B:$B,YEAR(X$2)*100+MONTH(X$2)),SUMIFS('Customer Detail'!$O:$O,'Customer Detail'!$G:$G,$E26,'Customer Detail'!$A:$A,$A26,'Customer Detail'!$B:$B,YEAR(X$2)*100+MONTH(X$2)))</f>
        <v>0</v>
      </c>
      <c r="Y26" s="46" cm="1">
        <f t="array" ref="Y26">IF(OR($C26={"Bill","Sch.91 Bill","Metering Fee"}),SUMIFS('Customer Detail'!$N:$N,'Customer Detail'!$F:$F,$E26,'Customer Detail'!$A:$A,$A26,'Customer Detail'!$B:$B,YEAR(Y$2)*100+MONTH(Y$2)),SUMIFS('Customer Detail'!$O:$O,'Customer Detail'!$G:$G,$E26,'Customer Detail'!$A:$A,$A26,'Customer Detail'!$B:$B,YEAR(Y$2)*100+MONTH(Y$2)))</f>
        <v>0</v>
      </c>
      <c r="Z26" s="46" cm="1">
        <f t="array" ref="Z26">IF(OR($C26={"Bill","Sch.91 Bill","Metering Fee"}),SUMIFS('Customer Detail'!$N:$N,'Customer Detail'!$F:$F,$E26,'Customer Detail'!$A:$A,$A26,'Customer Detail'!$B:$B,YEAR(Z$2)*100+MONTH(Z$2)),SUMIFS('Customer Detail'!$O:$O,'Customer Detail'!$G:$G,$E26,'Customer Detail'!$A:$A,$A26,'Customer Detail'!$B:$B,YEAR(Z$2)*100+MONTH(Z$2)))</f>
        <v>0</v>
      </c>
      <c r="AA26" s="46" cm="1">
        <f t="array" ref="AA26">IF(OR($C26={"Bill","Sch.91 Bill","Metering Fee"}),SUMIFS('Customer Detail'!$N:$N,'Customer Detail'!$F:$F,$E26,'Customer Detail'!$A:$A,$A26,'Customer Detail'!$B:$B,YEAR(AA$2)*100+MONTH(AA$2)),SUMIFS('Customer Detail'!$O:$O,'Customer Detail'!$G:$G,$E26,'Customer Detail'!$A:$A,$A26,'Customer Detail'!$B:$B,YEAR(AA$2)*100+MONTH(AA$2)))</f>
        <v>9000</v>
      </c>
      <c r="AB26" s="46" cm="1">
        <f t="array" ref="AB26">IF(OR($C26={"Bill","Sch.91 Bill","Metering Fee"}),SUMIFS('Customer Detail'!$N:$N,'Customer Detail'!$F:$F,$E26,'Customer Detail'!$A:$A,$A26,'Customer Detail'!$B:$B,YEAR(AB$2)*100+MONTH(AB$2)),SUMIFS('Customer Detail'!$O:$O,'Customer Detail'!$G:$G,$E26,'Customer Detail'!$A:$A,$A26,'Customer Detail'!$B:$B,YEAR(AB$2)*100+MONTH(AB$2)))</f>
        <v>16479.452054794521</v>
      </c>
      <c r="AC26" s="46" cm="1">
        <f t="array" ref="AC26">IF(OR($C26={"Bill","Sch.91 Bill","Metering Fee"}),SUMIFS('Customer Detail'!$N:$N,'Customer Detail'!$F:$F,$E26,'Customer Detail'!$A:$A,$A26,'Customer Detail'!$B:$B,YEAR(AC$2)*100+MONTH(AC$2)),SUMIFS('Customer Detail'!$O:$O,'Customer Detail'!$G:$G,$E26,'Customer Detail'!$A:$A,$A26,'Customer Detail'!$B:$B,YEAR(AC$2)*100+MONTH(AC$2)))</f>
        <v>15835.616438356166</v>
      </c>
      <c r="AD26" s="46" cm="1">
        <f t="array" ref="AD26">IF(OR($C26={"Bill","Sch.91 Bill","Metering Fee"}),SUMIFS('Customer Detail'!$N:$N,'Customer Detail'!$F:$F,$E26,'Customer Detail'!$A:$A,$A26,'Customer Detail'!$B:$B,YEAR(AD$2)*100+MONTH(AD$2)),SUMIFS('Customer Detail'!$O:$O,'Customer Detail'!$G:$G,$E26,'Customer Detail'!$A:$A,$A26,'Customer Detail'!$B:$B,YEAR(AD$2)*100+MONTH(AD$2)))</f>
        <v>14876.712328767124</v>
      </c>
      <c r="AE26" s="46" cm="1">
        <f t="array" ref="AE26">IF(OR($C26={"Bill","Sch.91 Bill","Metering Fee"}),SUMIFS('Customer Detail'!$N:$N,'Customer Detail'!$F:$F,$E26,'Customer Detail'!$A:$A,$A26,'Customer Detail'!$B:$B,YEAR(AE$2)*100+MONTH(AE$2)),SUMIFS('Customer Detail'!$O:$O,'Customer Detail'!$G:$G,$E26,'Customer Detail'!$A:$A,$A26,'Customer Detail'!$B:$B,YEAR(AE$2)*100+MONTH(AE$2)))</f>
        <v>13684.931506849316</v>
      </c>
      <c r="AF26" s="46" cm="1">
        <f t="array" ref="AF26">IF(OR($C26={"Bill","Sch.91 Bill","Metering Fee"}),SUMIFS('Customer Detail'!$N:$N,'Customer Detail'!$F:$F,$E26,'Customer Detail'!$A:$A,$A26,'Customer Detail'!$B:$B,YEAR(AF$2)*100+MONTH(AF$2)),SUMIFS('Customer Detail'!$O:$O,'Customer Detail'!$G:$G,$E26,'Customer Detail'!$A:$A,$A26,'Customer Detail'!$B:$B,YEAR(AF$2)*100+MONTH(AF$2)))</f>
        <v>16958.904109589042</v>
      </c>
      <c r="AG26" s="46" cm="1">
        <f t="array" ref="AG26">IF(OR($C26={"Bill","Sch.91 Bill","Metering Fee"}),SUMIFS('Customer Detail'!$N:$N,'Customer Detail'!$F:$F,$E26,'Customer Detail'!$A:$A,$A26,'Customer Detail'!$B:$B,YEAR(AG$2)*100+MONTH(AG$2)),SUMIFS('Customer Detail'!$O:$O,'Customer Detail'!$G:$G,$E26,'Customer Detail'!$A:$A,$A26,'Customer Detail'!$B:$B,YEAR(AG$2)*100+MONTH(AG$2)))</f>
        <v>16643.835616438359</v>
      </c>
      <c r="AH26" s="46" cm="1">
        <f t="array" ref="AH26">IF(OR($C26={"Bill","Sch.91 Bill","Metering Fee"}),SUMIFS('Customer Detail'!$N:$N,'Customer Detail'!$F:$F,$E26,'Customer Detail'!$A:$A,$A26,'Customer Detail'!$B:$B,YEAR(AH$2)*100+MONTH(AH$2)),SUMIFS('Customer Detail'!$O:$O,'Customer Detail'!$G:$G,$E26,'Customer Detail'!$A:$A,$A26,'Customer Detail'!$B:$B,YEAR(AH$2)*100+MONTH(AH$2)))</f>
        <v>18397.260273972603</v>
      </c>
      <c r="AI26" s="46" cm="1">
        <f t="array" ref="AI26">IF(OR($C26={"Bill","Sch.91 Bill","Metering Fee"}),SUMIFS('Customer Detail'!$N:$N,'Customer Detail'!$F:$F,$E26,'Customer Detail'!$A:$A,$A26,'Customer Detail'!$B:$B,YEAR(AI$2)*100+MONTH(AI$2)),SUMIFS('Customer Detail'!$O:$O,'Customer Detail'!$G:$G,$E26,'Customer Detail'!$A:$A,$A26,'Customer Detail'!$B:$B,YEAR(AI$2)*100+MONTH(AI$2)))</f>
        <v>14643.835616438357</v>
      </c>
      <c r="AJ26" s="46" cm="1">
        <f t="array" ref="AJ26">IF(OR($C26={"Bill","Sch.91 Bill","Metering Fee"}),SUMIFS('Customer Detail'!$N:$N,'Customer Detail'!$F:$F,$E26,'Customer Detail'!$A:$A,$A26,'Customer Detail'!$B:$B,YEAR(AJ$2)*100+MONTH(AJ$2)),SUMIFS('Customer Detail'!$O:$O,'Customer Detail'!$G:$G,$E26,'Customer Detail'!$A:$A,$A26,'Customer Detail'!$B:$B,YEAR(AJ$2)*100+MONTH(AJ$2)))</f>
        <v>13123.287671232878</v>
      </c>
      <c r="AK26" s="46" cm="1">
        <f t="array" ref="AK26">IF(OR($C26={"Bill","Sch.91 Bill","Metering Fee"}),SUMIFS('Customer Detail'!$N:$N,'Customer Detail'!$F:$F,$E26,'Customer Detail'!$A:$A,$A26,'Customer Detail'!$B:$B,YEAR(AK$2)*100+MONTH(AK$2)),SUMIFS('Customer Detail'!$O:$O,'Customer Detail'!$G:$G,$E26,'Customer Detail'!$A:$A,$A26,'Customer Detail'!$B:$B,YEAR(AK$2)*100+MONTH(AK$2)))</f>
        <v>13273.972602739726</v>
      </c>
      <c r="AL26" s="46" cm="1">
        <f t="array" ref="AL26">IF(OR($C26={"Bill","Sch.91 Bill","Metering Fee"}),SUMIFS('Customer Detail'!$N:$N,'Customer Detail'!$F:$F,$E26,'Customer Detail'!$A:$A,$A26,'Customer Detail'!$B:$B,YEAR(AL$2)*100+MONTH(AL$2)),SUMIFS('Customer Detail'!$O:$O,'Customer Detail'!$G:$G,$E26,'Customer Detail'!$A:$A,$A26,'Customer Detail'!$B:$B,YEAR(AL$2)*100+MONTH(AL$2)))</f>
        <v>14726.027397260275</v>
      </c>
      <c r="AM26" s="46" cm="1">
        <f t="array" ref="AM26">IF(OR($C26={"Bill","Sch.91 Bill","Metering Fee"}),SUMIFS('Customer Detail'!$N:$N,'Customer Detail'!$F:$F,$E26,'Customer Detail'!$A:$A,$A26,'Customer Detail'!$B:$B,YEAR(AM$2)*100+MONTH(AM$2)),SUMIFS('Customer Detail'!$O:$O,'Customer Detail'!$G:$G,$E26,'Customer Detail'!$A:$A,$A26,'Customer Detail'!$B:$B,YEAR(AM$2)*100+MONTH(AM$2)))</f>
        <v>18000</v>
      </c>
      <c r="AN26" s="46" cm="1">
        <f t="array" ref="AN26">IF(OR($C26={"Bill","Sch.91 Bill","Metering Fee"}),SUMIFS('Customer Detail'!$N:$N,'Customer Detail'!$F:$F,$E26,'Customer Detail'!$A:$A,$A26,'Customer Detail'!$B:$B,YEAR(AN$2)*100+MONTH(AN$2)),SUMIFS('Customer Detail'!$O:$O,'Customer Detail'!$G:$G,$E26,'Customer Detail'!$A:$A,$A26,'Customer Detail'!$B:$B,YEAR(AN$2)*100+MONTH(AN$2)))</f>
        <v>17041.095890410958</v>
      </c>
      <c r="AO26" s="46" cm="1">
        <f t="array" ref="AO26">IF(OR($C26={"Bill","Sch.91 Bill","Metering Fee"}),SUMIFS('Customer Detail'!$N:$N,'Customer Detail'!$F:$F,$E26,'Customer Detail'!$A:$A,$A26,'Customer Detail'!$B:$B,YEAR(AO$2)*100+MONTH(AO$2)),SUMIFS('Customer Detail'!$O:$O,'Customer Detail'!$G:$G,$E26,'Customer Detail'!$A:$A,$A26,'Customer Detail'!$B:$B,YEAR(AO$2)*100+MONTH(AO$2)))</f>
        <v>16246.575342465754</v>
      </c>
      <c r="AP26" s="46" cm="1">
        <f t="array" ref="AP26">IF(OR($C26={"Bill","Sch.91 Bill","Metering Fee"}),SUMIFS('Customer Detail'!$N:$N,'Customer Detail'!$F:$F,$E26,'Customer Detail'!$A:$A,$A26,'Customer Detail'!$B:$B,YEAR(AP$2)*100+MONTH(AP$2)),SUMIFS('Customer Detail'!$O:$O,'Customer Detail'!$G:$G,$E26,'Customer Detail'!$A:$A,$A26,'Customer Detail'!$B:$B,YEAR(AP$2)*100+MONTH(AP$2)))</f>
        <v>14246.575342465754</v>
      </c>
    </row>
    <row r="27" spans="1:42" x14ac:dyDescent="0.25">
      <c r="A27" s="60" t="s">
        <v>50</v>
      </c>
      <c r="B27" s="49" t="s">
        <v>32</v>
      </c>
      <c r="C27" s="49" t="s">
        <v>36</v>
      </c>
      <c r="D27" s="50">
        <v>44197</v>
      </c>
      <c r="E27" s="85">
        <v>-2.5500000000000002E-3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1"/>
      <c r="Q27" s="51" cm="1">
        <f t="array" ref="Q27">IF(OR($C27={"Bill","Sch.91 Bill","Metering Fee"}),SUMIFS('Customer Detail'!$N:$N,'Customer Detail'!$F:$F,$E27,'Customer Detail'!$A:$A,$A27,'Customer Detail'!$B:$B,YEAR(Q$2)*100+MONTH(Q$2)),SUMIFS('Customer Detail'!$O:$O,'Customer Detail'!$G:$G,$E27,'Customer Detail'!$A:$A,$A27,'Customer Detail'!$B:$B,YEAR(Q$2)*100+MONTH(Q$2)))</f>
        <v>16239.215686274507</v>
      </c>
      <c r="R27" s="51" cm="1">
        <f t="array" ref="R27">IF(OR($C27={"Bill","Sch.91 Bill","Metering Fee"}),SUMIFS('Customer Detail'!$N:$N,'Customer Detail'!$F:$F,$E27,'Customer Detail'!$A:$A,$A27,'Customer Detail'!$B:$B,YEAR(R$2)*100+MONTH(R$2)),SUMIFS('Customer Detail'!$O:$O,'Customer Detail'!$G:$G,$E27,'Customer Detail'!$A:$A,$A27,'Customer Detail'!$B:$B,YEAR(R$2)*100+MONTH(R$2)))</f>
        <v>14078.431372549017</v>
      </c>
      <c r="S27" s="51" cm="1">
        <f t="array" ref="S27">IF(OR($C27={"Bill","Sch.91 Bill","Metering Fee"}),SUMIFS('Customer Detail'!$N:$N,'Customer Detail'!$F:$F,$E27,'Customer Detail'!$A:$A,$A27,'Customer Detail'!$B:$B,YEAR(S$2)*100+MONTH(S$2)),SUMIFS('Customer Detail'!$O:$O,'Customer Detail'!$G:$G,$E27,'Customer Detail'!$A:$A,$A27,'Customer Detail'!$B:$B,YEAR(S$2)*100+MONTH(S$2)))</f>
        <v>12478.431372549019</v>
      </c>
      <c r="T27" s="51" cm="1">
        <f t="array" ref="T27">IF(OR($C27={"Bill","Sch.91 Bill","Metering Fee"}),SUMIFS('Customer Detail'!$N:$N,'Customer Detail'!$F:$F,$E27,'Customer Detail'!$A:$A,$A27,'Customer Detail'!$B:$B,YEAR(T$2)*100+MONTH(T$2)),SUMIFS('Customer Detail'!$O:$O,'Customer Detail'!$G:$G,$E27,'Customer Detail'!$A:$A,$A27,'Customer Detail'!$B:$B,YEAR(T$2)*100+MONTH(T$2)))</f>
        <v>12321.568627450981</v>
      </c>
      <c r="U27" s="51" cm="1">
        <f t="array" ref="U27">IF(OR($C27={"Bill","Sch.91 Bill","Metering Fee"}),SUMIFS('Customer Detail'!$N:$N,'Customer Detail'!$F:$F,$E27,'Customer Detail'!$A:$A,$A27,'Customer Detail'!$B:$B,YEAR(U$2)*100+MONTH(U$2)),SUMIFS('Customer Detail'!$O:$O,'Customer Detail'!$G:$G,$E27,'Customer Detail'!$A:$A,$A27,'Customer Detail'!$B:$B,YEAR(U$2)*100+MONTH(U$2)))</f>
        <v>13678.431372549019</v>
      </c>
      <c r="V27" s="51" cm="1">
        <f t="array" ref="V27">IF(OR($C27={"Bill","Sch.91 Bill","Metering Fee"}),SUMIFS('Customer Detail'!$N:$N,'Customer Detail'!$F:$F,$E27,'Customer Detail'!$A:$A,$A27,'Customer Detail'!$B:$B,YEAR(V$2)*100+MONTH(V$2)),SUMIFS('Customer Detail'!$O:$O,'Customer Detail'!$G:$G,$E27,'Customer Detail'!$A:$A,$A27,'Customer Detail'!$B:$B,YEAR(V$2)*100+MONTH(V$2)))</f>
        <v>17839.215686274511</v>
      </c>
      <c r="W27" s="51" cm="1">
        <f t="array" ref="W27">IF(OR($C27={"Bill","Sch.91 Bill","Metering Fee"}),SUMIFS('Customer Detail'!$N:$N,'Customer Detail'!$F:$F,$E27,'Customer Detail'!$A:$A,$A27,'Customer Detail'!$B:$B,YEAR(W$2)*100+MONTH(W$2)),SUMIFS('Customer Detail'!$O:$O,'Customer Detail'!$G:$G,$E27,'Customer Detail'!$A:$A,$A27,'Customer Detail'!$B:$B,YEAR(W$2)*100+MONTH(W$2)))</f>
        <v>13121.568627450979</v>
      </c>
      <c r="X27" s="51" cm="1">
        <f t="array" ref="X27">IF(OR($C27={"Bill","Sch.91 Bill","Metering Fee"}),SUMIFS('Customer Detail'!$N:$N,'Customer Detail'!$F:$F,$E27,'Customer Detail'!$A:$A,$A27,'Customer Detail'!$B:$B,YEAR(X$2)*100+MONTH(X$2)),SUMIFS('Customer Detail'!$O:$O,'Customer Detail'!$G:$G,$E27,'Customer Detail'!$A:$A,$A27,'Customer Detail'!$B:$B,YEAR(X$2)*100+MONTH(X$2)))</f>
        <v>12160.784313725489</v>
      </c>
      <c r="Y27" s="51" cm="1">
        <f t="array" ref="Y27">IF(OR($C27={"Bill","Sch.91 Bill","Metering Fee"}),SUMIFS('Customer Detail'!$N:$N,'Customer Detail'!$F:$F,$E27,'Customer Detail'!$A:$A,$A27,'Customer Detail'!$B:$B,YEAR(Y$2)*100+MONTH(Y$2)),SUMIFS('Customer Detail'!$O:$O,'Customer Detail'!$G:$G,$E27,'Customer Detail'!$A:$A,$A27,'Customer Detail'!$B:$B,YEAR(Y$2)*100+MONTH(Y$2)))</f>
        <v>15760.784313725488</v>
      </c>
      <c r="Z27" s="51" cm="1">
        <f t="array" ref="Z27">IF(OR($C27={"Bill","Sch.91 Bill","Metering Fee"}),SUMIFS('Customer Detail'!$N:$N,'Customer Detail'!$F:$F,$E27,'Customer Detail'!$A:$A,$A27,'Customer Detail'!$B:$B,YEAR(Z$2)*100+MONTH(Z$2)),SUMIFS('Customer Detail'!$O:$O,'Customer Detail'!$G:$G,$E27,'Customer Detail'!$A:$A,$A27,'Customer Detail'!$B:$B,YEAR(Z$2)*100+MONTH(Z$2)))</f>
        <v>14639.215686274509</v>
      </c>
      <c r="AA27" s="51" cm="1">
        <f t="array" ref="AA27">IF(OR($C27={"Bill","Sch.91 Bill","Metering Fee"}),SUMIFS('Customer Detail'!$N:$N,'Customer Detail'!$F:$F,$E27,'Customer Detail'!$A:$A,$A27,'Customer Detail'!$B:$B,YEAR(AA$2)*100+MONTH(AA$2)),SUMIFS('Customer Detail'!$O:$O,'Customer Detail'!$G:$G,$E27,'Customer Detail'!$A:$A,$A27,'Customer Detail'!$B:$B,YEAR(AA$2)*100+MONTH(AA$2)))</f>
        <v>18560.784313725489</v>
      </c>
      <c r="AB27" s="51" cm="1">
        <f t="array" ref="AB27">IF(OR($C27={"Bill","Sch.91 Bill","Metering Fee"}),SUMIFS('Customer Detail'!$N:$N,'Customer Detail'!$F:$F,$E27,'Customer Detail'!$A:$A,$A27,'Customer Detail'!$B:$B,YEAR(AB$2)*100+MONTH(AB$2)),SUMIFS('Customer Detail'!$O:$O,'Customer Detail'!$G:$G,$E27,'Customer Detail'!$A:$A,$A27,'Customer Detail'!$B:$B,YEAR(AB$2)*100+MONTH(AB$2)))</f>
        <v>16478.431372549021</v>
      </c>
      <c r="AC27" s="51" cm="1">
        <f t="array" ref="AC27">IF(OR($C27={"Bill","Sch.91 Bill","Metering Fee"}),SUMIFS('Customer Detail'!$N:$N,'Customer Detail'!$F:$F,$E27,'Customer Detail'!$A:$A,$A27,'Customer Detail'!$B:$B,YEAR(AC$2)*100+MONTH(AC$2)),SUMIFS('Customer Detail'!$O:$O,'Customer Detail'!$G:$G,$E27,'Customer Detail'!$A:$A,$A27,'Customer Detail'!$B:$B,YEAR(AC$2)*100+MONTH(AC$2)))</f>
        <v>15839.215686274509</v>
      </c>
      <c r="AD27" s="51" cm="1">
        <f t="array" ref="AD27">IF(OR($C27={"Bill","Sch.91 Bill","Metering Fee"}),SUMIFS('Customer Detail'!$N:$N,'Customer Detail'!$F:$F,$E27,'Customer Detail'!$A:$A,$A27,'Customer Detail'!$B:$B,YEAR(AD$2)*100+MONTH(AD$2)),SUMIFS('Customer Detail'!$O:$O,'Customer Detail'!$G:$G,$E27,'Customer Detail'!$A:$A,$A27,'Customer Detail'!$B:$B,YEAR(AD$2)*100+MONTH(AD$2)))</f>
        <v>14878.431372549017</v>
      </c>
      <c r="AE27" s="51" cm="1">
        <f t="array" ref="AE27">IF(OR($C27={"Bill","Sch.91 Bill","Metering Fee"}),SUMIFS('Customer Detail'!$N:$N,'Customer Detail'!$F:$F,$E27,'Customer Detail'!$A:$A,$A27,'Customer Detail'!$B:$B,YEAR(AE$2)*100+MONTH(AE$2)),SUMIFS('Customer Detail'!$O:$O,'Customer Detail'!$G:$G,$E27,'Customer Detail'!$A:$A,$A27,'Customer Detail'!$B:$B,YEAR(AE$2)*100+MONTH(AE$2)))</f>
        <v>13678.431372549019</v>
      </c>
      <c r="AF27" s="51" cm="1">
        <f t="array" ref="AF27">IF(OR($C27={"Bill","Sch.91 Bill","Metering Fee"}),SUMIFS('Customer Detail'!$N:$N,'Customer Detail'!$F:$F,$E27,'Customer Detail'!$A:$A,$A27,'Customer Detail'!$B:$B,YEAR(AF$2)*100+MONTH(AF$2)),SUMIFS('Customer Detail'!$O:$O,'Customer Detail'!$G:$G,$E27,'Customer Detail'!$A:$A,$A27,'Customer Detail'!$B:$B,YEAR(AF$2)*100+MONTH(AF$2)))</f>
        <v>16960.784313725489</v>
      </c>
      <c r="AG27" s="51" cm="1">
        <f t="array" ref="AG27">IF(OR($C27={"Bill","Sch.91 Bill","Metering Fee"}),SUMIFS('Customer Detail'!$N:$N,'Customer Detail'!$F:$F,$E27,'Customer Detail'!$A:$A,$A27,'Customer Detail'!$B:$B,YEAR(AG$2)*100+MONTH(AG$2)),SUMIFS('Customer Detail'!$O:$O,'Customer Detail'!$G:$G,$E27,'Customer Detail'!$A:$A,$A27,'Customer Detail'!$B:$B,YEAR(AG$2)*100+MONTH(AG$2)))</f>
        <v>16639.215686274507</v>
      </c>
      <c r="AH27" s="51" cm="1">
        <f t="array" ref="AH27">IF(OR($C27={"Bill","Sch.91 Bill","Metering Fee"}),SUMIFS('Customer Detail'!$N:$N,'Customer Detail'!$F:$F,$E27,'Customer Detail'!$A:$A,$A27,'Customer Detail'!$B:$B,YEAR(AH$2)*100+MONTH(AH$2)),SUMIFS('Customer Detail'!$O:$O,'Customer Detail'!$G:$G,$E27,'Customer Detail'!$A:$A,$A27,'Customer Detail'!$B:$B,YEAR(AH$2)*100+MONTH(AH$2)))</f>
        <v>18400</v>
      </c>
      <c r="AI27" s="51" cm="1">
        <f t="array" ref="AI27">IF(OR($C27={"Bill","Sch.91 Bill","Metering Fee"}),SUMIFS('Customer Detail'!$N:$N,'Customer Detail'!$F:$F,$E27,'Customer Detail'!$A:$A,$A27,'Customer Detail'!$B:$B,YEAR(AI$2)*100+MONTH(AI$2)),SUMIFS('Customer Detail'!$O:$O,'Customer Detail'!$G:$G,$E27,'Customer Detail'!$A:$A,$A27,'Customer Detail'!$B:$B,YEAR(AI$2)*100+MONTH(AI$2)))</f>
        <v>14639.215686274509</v>
      </c>
      <c r="AJ27" s="51" cm="1">
        <f t="array" ref="AJ27">IF(OR($C27={"Bill","Sch.91 Bill","Metering Fee"}),SUMIFS('Customer Detail'!$N:$N,'Customer Detail'!$F:$F,$E27,'Customer Detail'!$A:$A,$A27,'Customer Detail'!$B:$B,YEAR(AJ$2)*100+MONTH(AJ$2)),SUMIFS('Customer Detail'!$O:$O,'Customer Detail'!$G:$G,$E27,'Customer Detail'!$A:$A,$A27,'Customer Detail'!$B:$B,YEAR(AJ$2)*100+MONTH(AJ$2)))</f>
        <v>13121.568627450979</v>
      </c>
      <c r="AK27" s="51" cm="1">
        <f t="array" ref="AK27">IF(OR($C27={"Bill","Sch.91 Bill","Metering Fee"}),SUMIFS('Customer Detail'!$N:$N,'Customer Detail'!$F:$F,$E27,'Customer Detail'!$A:$A,$A27,'Customer Detail'!$B:$B,YEAR(AK$2)*100+MONTH(AK$2)),SUMIFS('Customer Detail'!$O:$O,'Customer Detail'!$G:$G,$E27,'Customer Detail'!$A:$A,$A27,'Customer Detail'!$B:$B,YEAR(AK$2)*100+MONTH(AK$2)))</f>
        <v>13278.431372549019</v>
      </c>
      <c r="AL27" s="51" cm="1">
        <f t="array" ref="AL27">IF(OR($C27={"Bill","Sch.91 Bill","Metering Fee"}),SUMIFS('Customer Detail'!$N:$N,'Customer Detail'!$F:$F,$E27,'Customer Detail'!$A:$A,$A27,'Customer Detail'!$B:$B,YEAR(AL$2)*100+MONTH(AL$2)),SUMIFS('Customer Detail'!$O:$O,'Customer Detail'!$G:$G,$E27,'Customer Detail'!$A:$A,$A27,'Customer Detail'!$B:$B,YEAR(AL$2)*100+MONTH(AL$2)))</f>
        <v>14721.568627450979</v>
      </c>
      <c r="AM27" s="51" cm="1">
        <f t="array" ref="AM27">IF(OR($C27={"Bill","Sch.91 Bill","Metering Fee"}),SUMIFS('Customer Detail'!$N:$N,'Customer Detail'!$F:$F,$E27,'Customer Detail'!$A:$A,$A27,'Customer Detail'!$B:$B,YEAR(AM$2)*100+MONTH(AM$2)),SUMIFS('Customer Detail'!$O:$O,'Customer Detail'!$G:$G,$E27,'Customer Detail'!$A:$A,$A27,'Customer Detail'!$B:$B,YEAR(AM$2)*100+MONTH(AM$2)))</f>
        <v>17999.999999999996</v>
      </c>
      <c r="AN27" s="51" cm="1">
        <f t="array" ref="AN27">IF(OR($C27={"Bill","Sch.91 Bill","Metering Fee"}),SUMIFS('Customer Detail'!$N:$N,'Customer Detail'!$F:$F,$E27,'Customer Detail'!$A:$A,$A27,'Customer Detail'!$B:$B,YEAR(AN$2)*100+MONTH(AN$2)),SUMIFS('Customer Detail'!$O:$O,'Customer Detail'!$G:$G,$E27,'Customer Detail'!$A:$A,$A27,'Customer Detail'!$B:$B,YEAR(AN$2)*100+MONTH(AN$2)))</f>
        <v>17039.215686274511</v>
      </c>
      <c r="AO27" s="51" cm="1">
        <f t="array" ref="AO27">IF(OR($C27={"Bill","Sch.91 Bill","Metering Fee"}),SUMIFS('Customer Detail'!$N:$N,'Customer Detail'!$F:$F,$E27,'Customer Detail'!$A:$A,$A27,'Customer Detail'!$B:$B,YEAR(AO$2)*100+MONTH(AO$2)),SUMIFS('Customer Detail'!$O:$O,'Customer Detail'!$G:$G,$E27,'Customer Detail'!$A:$A,$A27,'Customer Detail'!$B:$B,YEAR(AO$2)*100+MONTH(AO$2)))</f>
        <v>16239.215686274507</v>
      </c>
      <c r="AP27" s="51" cm="1">
        <f t="array" ref="AP27">IF(OR($C27={"Bill","Sch.91 Bill","Metering Fee"}),SUMIFS('Customer Detail'!$N:$N,'Customer Detail'!$F:$F,$E27,'Customer Detail'!$A:$A,$A27,'Customer Detail'!$B:$B,YEAR(AP$2)*100+MONTH(AP$2)),SUMIFS('Customer Detail'!$O:$O,'Customer Detail'!$G:$G,$E27,'Customer Detail'!$A:$A,$A27,'Customer Detail'!$B:$B,YEAR(AP$2)*100+MONTH(AP$2)))</f>
        <v>14239.215686274511</v>
      </c>
    </row>
    <row r="28" spans="1:42" x14ac:dyDescent="0.25">
      <c r="A28" s="61" t="s">
        <v>50</v>
      </c>
      <c r="B28" s="47"/>
      <c r="C28" s="52" t="s">
        <v>48</v>
      </c>
      <c r="D28" s="53"/>
      <c r="E28" s="84" t="s">
        <v>1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69"/>
      <c r="Q28" s="48">
        <f>SUMPRODUCT($E5:$E20,Q5:Q20)+SUMPRODUCT($E23:$E23,Q23:Q23)+SUMPRODUCT($E27,Q27)</f>
        <v>2419.6913793103449</v>
      </c>
      <c r="R28" s="48">
        <f t="shared" ref="R28:AP28" si="0">SUMPRODUCT($E5:$E20,R5:R20)+SUMPRODUCT($E23:$E23,R23:R23)+SUMPRODUCT($E27,R27)</f>
        <v>2521.4299999999998</v>
      </c>
      <c r="S28" s="48">
        <f t="shared" si="0"/>
        <v>2274.15</v>
      </c>
      <c r="T28" s="48">
        <f t="shared" si="0"/>
        <v>2306.88</v>
      </c>
      <c r="U28" s="48">
        <f t="shared" si="0"/>
        <v>2545.5300000000002</v>
      </c>
      <c r="V28" s="48">
        <f t="shared" si="0"/>
        <v>3072.9300000000007</v>
      </c>
      <c r="W28" s="48">
        <f t="shared" si="0"/>
        <v>2497.35</v>
      </c>
      <c r="X28" s="48">
        <f t="shared" si="0"/>
        <v>2297.33</v>
      </c>
      <c r="Y28" s="48">
        <f t="shared" si="0"/>
        <v>2982.84</v>
      </c>
      <c r="Z28" s="48">
        <f t="shared" si="0"/>
        <v>2815.91</v>
      </c>
      <c r="AA28" s="48">
        <f t="shared" si="0"/>
        <v>3426.9599999999996</v>
      </c>
      <c r="AB28" s="48">
        <f t="shared" si="0"/>
        <v>3187.5</v>
      </c>
      <c r="AC28" s="48">
        <f t="shared" si="0"/>
        <v>3081.2500000000005</v>
      </c>
      <c r="AD28" s="48">
        <f t="shared" si="0"/>
        <v>2883.5800000000004</v>
      </c>
      <c r="AE28" s="48">
        <f t="shared" si="0"/>
        <v>2649.5499999999997</v>
      </c>
      <c r="AF28" s="48">
        <f t="shared" si="0"/>
        <v>3261.3499999999995</v>
      </c>
      <c r="AG28" s="48">
        <f t="shared" si="0"/>
        <v>3197.9600000000005</v>
      </c>
      <c r="AH28" s="48">
        <f t="shared" si="0"/>
        <v>3399.5699999999997</v>
      </c>
      <c r="AI28" s="48">
        <f t="shared" si="0"/>
        <v>2818.9500000000003</v>
      </c>
      <c r="AJ28" s="48">
        <f t="shared" si="0"/>
        <v>2544.11</v>
      </c>
      <c r="AK28" s="48">
        <f t="shared" si="0"/>
        <v>2593.7799999999997</v>
      </c>
      <c r="AL28" s="48">
        <f t="shared" si="0"/>
        <v>2706.09</v>
      </c>
      <c r="AM28" s="48">
        <f t="shared" si="0"/>
        <v>3423.2299999999996</v>
      </c>
      <c r="AN28" s="48">
        <f t="shared" si="0"/>
        <v>3304.6000000000004</v>
      </c>
      <c r="AO28" s="48">
        <f t="shared" si="0"/>
        <v>3148.8900000000003</v>
      </c>
      <c r="AP28" s="48">
        <f t="shared" si="0"/>
        <v>2771.3941379310349</v>
      </c>
    </row>
    <row r="29" spans="1:42" x14ac:dyDescent="0.25">
      <c r="A29" s="62" t="s">
        <v>50</v>
      </c>
      <c r="B29" s="49"/>
      <c r="C29" s="55" t="s">
        <v>49</v>
      </c>
      <c r="D29" s="56"/>
      <c r="E29" s="85" t="s">
        <v>1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66">
        <f>SUMPRODUCT($E21:$E22,Q21:Q22)+SUMPRODUCT($E24:$E26,Q24:Q26)</f>
        <v>89.43</v>
      </c>
      <c r="R29" s="66">
        <f t="shared" ref="R29:AP29" si="1">SUMPRODUCT($E21:$E22,R21:R22)+SUMPRODUCT($E24:$E26,R24:R26)</f>
        <v>103.19</v>
      </c>
      <c r="S29" s="66">
        <f t="shared" si="1"/>
        <v>103.19</v>
      </c>
      <c r="T29" s="66">
        <f t="shared" si="1"/>
        <v>103.19</v>
      </c>
      <c r="U29" s="66">
        <f t="shared" si="1"/>
        <v>103.19</v>
      </c>
      <c r="V29" s="66">
        <f t="shared" si="1"/>
        <v>103.19</v>
      </c>
      <c r="W29" s="66">
        <f t="shared" si="1"/>
        <v>103.19</v>
      </c>
      <c r="X29" s="66">
        <f t="shared" si="1"/>
        <v>103.19</v>
      </c>
      <c r="Y29" s="66">
        <f t="shared" si="1"/>
        <v>103.19</v>
      </c>
      <c r="Z29" s="66">
        <f t="shared" si="1"/>
        <v>103.19</v>
      </c>
      <c r="AA29" s="66">
        <f t="shared" si="1"/>
        <v>109.75999999999999</v>
      </c>
      <c r="AB29" s="66">
        <f t="shared" si="1"/>
        <v>115.22</v>
      </c>
      <c r="AC29" s="66">
        <f t="shared" si="1"/>
        <v>114.75</v>
      </c>
      <c r="AD29" s="66">
        <f t="shared" si="1"/>
        <v>114.05</v>
      </c>
      <c r="AE29" s="66">
        <f t="shared" si="1"/>
        <v>113.17999999999999</v>
      </c>
      <c r="AF29" s="66">
        <f t="shared" si="1"/>
        <v>115.57</v>
      </c>
      <c r="AG29" s="66">
        <f t="shared" si="1"/>
        <v>115.34</v>
      </c>
      <c r="AH29" s="66">
        <f t="shared" si="1"/>
        <v>116.62</v>
      </c>
      <c r="AI29" s="66">
        <f t="shared" si="1"/>
        <v>113.88</v>
      </c>
      <c r="AJ29" s="66">
        <f t="shared" si="1"/>
        <v>112.77</v>
      </c>
      <c r="AK29" s="66">
        <f t="shared" si="1"/>
        <v>112.88</v>
      </c>
      <c r="AL29" s="66">
        <f t="shared" si="1"/>
        <v>113.94</v>
      </c>
      <c r="AM29" s="66">
        <f t="shared" si="1"/>
        <v>116.33</v>
      </c>
      <c r="AN29" s="66">
        <f t="shared" si="1"/>
        <v>115.63</v>
      </c>
      <c r="AO29" s="66">
        <f t="shared" si="1"/>
        <v>115.05</v>
      </c>
      <c r="AP29" s="66">
        <f t="shared" si="1"/>
        <v>113.59</v>
      </c>
    </row>
    <row r="30" spans="1:42" x14ac:dyDescent="0.25">
      <c r="A30" s="63" t="s">
        <v>50</v>
      </c>
      <c r="B30" s="72"/>
      <c r="C30" s="57" t="s">
        <v>32</v>
      </c>
      <c r="D30" s="58"/>
      <c r="E30" s="87" t="s">
        <v>1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  <c r="Q30" s="82">
        <f>Q28+Q29</f>
        <v>2509.1213793103448</v>
      </c>
      <c r="R30" s="82">
        <f>R28+R29</f>
        <v>2624.62</v>
      </c>
      <c r="S30" s="82">
        <f>S28+S29</f>
        <v>2377.34</v>
      </c>
      <c r="T30" s="82">
        <f>T28+T29</f>
        <v>2410.0700000000002</v>
      </c>
      <c r="U30" s="82">
        <f>U28+U29</f>
        <v>2648.7200000000003</v>
      </c>
      <c r="V30" s="82">
        <f t="shared" ref="V30:AP30" si="2">V28+V29</f>
        <v>3176.1200000000008</v>
      </c>
      <c r="W30" s="82">
        <f t="shared" si="2"/>
        <v>2600.54</v>
      </c>
      <c r="X30" s="82">
        <f t="shared" si="2"/>
        <v>2400.52</v>
      </c>
      <c r="Y30" s="82">
        <f t="shared" si="2"/>
        <v>3086.03</v>
      </c>
      <c r="Z30" s="82">
        <f t="shared" si="2"/>
        <v>2919.1</v>
      </c>
      <c r="AA30" s="82">
        <f t="shared" si="2"/>
        <v>3536.7199999999993</v>
      </c>
      <c r="AB30" s="82">
        <f t="shared" si="2"/>
        <v>3302.72</v>
      </c>
      <c r="AC30" s="82">
        <f t="shared" si="2"/>
        <v>3196.0000000000005</v>
      </c>
      <c r="AD30" s="82">
        <f t="shared" si="2"/>
        <v>2997.6300000000006</v>
      </c>
      <c r="AE30" s="82">
        <f t="shared" si="2"/>
        <v>2762.7299999999996</v>
      </c>
      <c r="AF30" s="82">
        <f t="shared" si="2"/>
        <v>3376.9199999999996</v>
      </c>
      <c r="AG30" s="82">
        <f t="shared" si="2"/>
        <v>3313.3000000000006</v>
      </c>
      <c r="AH30" s="82">
        <f t="shared" si="2"/>
        <v>3516.1899999999996</v>
      </c>
      <c r="AI30" s="82">
        <f t="shared" si="2"/>
        <v>2932.8300000000004</v>
      </c>
      <c r="AJ30" s="82">
        <f t="shared" si="2"/>
        <v>2656.88</v>
      </c>
      <c r="AK30" s="82">
        <f t="shared" si="2"/>
        <v>2706.66</v>
      </c>
      <c r="AL30" s="82">
        <f t="shared" si="2"/>
        <v>2820.03</v>
      </c>
      <c r="AM30" s="82">
        <f t="shared" si="2"/>
        <v>3539.5599999999995</v>
      </c>
      <c r="AN30" s="82">
        <f t="shared" si="2"/>
        <v>3420.2300000000005</v>
      </c>
      <c r="AO30" s="82">
        <f t="shared" si="2"/>
        <v>3263.9400000000005</v>
      </c>
      <c r="AP30" s="82">
        <f t="shared" si="2"/>
        <v>2884.9841379310351</v>
      </c>
    </row>
    <row r="31" spans="1:42" x14ac:dyDescent="0.25">
      <c r="A31" s="60" t="s">
        <v>51</v>
      </c>
      <c r="B31" s="44" t="s">
        <v>43</v>
      </c>
      <c r="C31" s="44" t="s">
        <v>30</v>
      </c>
      <c r="D31" s="45">
        <v>44197</v>
      </c>
      <c r="E31" s="86">
        <v>93</v>
      </c>
      <c r="F31" s="46" cm="1">
        <f t="array" ref="F31">IF(OR($C31={"Bill","Sch.91 Bill","Metering Fee"}),SUMIFS('Customer Detail'!$N:$N,'Customer Detail'!$F:$F,$E31,'Customer Detail'!$A:$A,$A31,'Customer Detail'!$B:$B,YEAR(F$2)*100+MONTH(F$2)),SUMIFS('Customer Detail'!$O:$O,'Customer Detail'!$G:$G,$E31,'Customer Detail'!$A:$A,$A31,'Customer Detail'!$B:$B,YEAR(F$2)*100+MONTH(F$2)))</f>
        <v>1</v>
      </c>
      <c r="G31" s="46" cm="1">
        <f t="array" ref="G31">IF(OR($C31={"Bill","Sch.91 Bill","Metering Fee"}),SUMIFS('Customer Detail'!$N:$N,'Customer Detail'!$F:$F,$E31,'Customer Detail'!$A:$A,$A31,'Customer Detail'!$B:$B,YEAR(G$2)*100+MONTH(G$2)),SUMIFS('Customer Detail'!$O:$O,'Customer Detail'!$G:$G,$E31,'Customer Detail'!$A:$A,$A31,'Customer Detail'!$B:$B,YEAR(G$2)*100+MONTH(G$2)))</f>
        <v>1</v>
      </c>
      <c r="H31" s="46" cm="1">
        <f t="array" ref="H31">IF(OR($C31={"Bill","Sch.91 Bill","Metering Fee"}),SUMIFS('Customer Detail'!$N:$N,'Customer Detail'!$F:$F,$E31,'Customer Detail'!$A:$A,$A31,'Customer Detail'!$B:$B,YEAR(H$2)*100+MONTH(H$2)),SUMIFS('Customer Detail'!$O:$O,'Customer Detail'!$G:$G,$E31,'Customer Detail'!$A:$A,$A31,'Customer Detail'!$B:$B,YEAR(H$2)*100+MONTH(H$2)))</f>
        <v>1</v>
      </c>
      <c r="I31" s="46" cm="1">
        <f t="array" ref="I31">IF(OR($C31={"Bill","Sch.91 Bill","Metering Fee"}),SUMIFS('Customer Detail'!$N:$N,'Customer Detail'!$F:$F,$E31,'Customer Detail'!$A:$A,$A31,'Customer Detail'!$B:$B,YEAR(I$2)*100+MONTH(I$2)),SUMIFS('Customer Detail'!$O:$O,'Customer Detail'!$G:$G,$E31,'Customer Detail'!$A:$A,$A31,'Customer Detail'!$B:$B,YEAR(I$2)*100+MONTH(I$2)))</f>
        <v>1</v>
      </c>
      <c r="J31" s="46" cm="1">
        <f t="array" ref="J31">IF(OR($C31={"Bill","Sch.91 Bill","Metering Fee"}),SUMIFS('Customer Detail'!$N:$N,'Customer Detail'!$F:$F,$E31,'Customer Detail'!$A:$A,$A31,'Customer Detail'!$B:$B,YEAR(J$2)*100+MONTH(J$2)),SUMIFS('Customer Detail'!$O:$O,'Customer Detail'!$G:$G,$E31,'Customer Detail'!$A:$A,$A31,'Customer Detail'!$B:$B,YEAR(J$2)*100+MONTH(J$2)))</f>
        <v>1</v>
      </c>
      <c r="K31" s="46" cm="1">
        <f t="array" ref="K31">IF(OR($C31={"Bill","Sch.91 Bill","Metering Fee"}),SUMIFS('Customer Detail'!$N:$N,'Customer Detail'!$F:$F,$E31,'Customer Detail'!$A:$A,$A31,'Customer Detail'!$B:$B,YEAR(K$2)*100+MONTH(K$2)),SUMIFS('Customer Detail'!$O:$O,'Customer Detail'!$G:$G,$E31,'Customer Detail'!$A:$A,$A31,'Customer Detail'!$B:$B,YEAR(K$2)*100+MONTH(K$2)))</f>
        <v>1</v>
      </c>
      <c r="L31" s="46" cm="1">
        <f t="array" ref="L31">IF(OR($C31={"Bill","Sch.91 Bill","Metering Fee"}),SUMIFS('Customer Detail'!$N:$N,'Customer Detail'!$F:$F,$E31,'Customer Detail'!$A:$A,$A31,'Customer Detail'!$B:$B,YEAR(L$2)*100+MONTH(L$2)),SUMIFS('Customer Detail'!$O:$O,'Customer Detail'!$G:$G,$E31,'Customer Detail'!$A:$A,$A31,'Customer Detail'!$B:$B,YEAR(L$2)*100+MONTH(L$2)))</f>
        <v>1</v>
      </c>
      <c r="M31" s="46" cm="1">
        <f t="array" ref="M31">IF(OR($C31={"Bill","Sch.91 Bill","Metering Fee"}),SUMIFS('Customer Detail'!$N:$N,'Customer Detail'!$F:$F,$E31,'Customer Detail'!$A:$A,$A31,'Customer Detail'!$B:$B,YEAR(M$2)*100+MONTH(M$2)),SUMIFS('Customer Detail'!$O:$O,'Customer Detail'!$G:$G,$E31,'Customer Detail'!$A:$A,$A31,'Customer Detail'!$B:$B,YEAR(M$2)*100+MONTH(M$2)))</f>
        <v>1</v>
      </c>
      <c r="N31" s="46" cm="1">
        <f t="array" ref="N31">IF(OR($C31={"Bill","Sch.91 Bill","Metering Fee"}),SUMIFS('Customer Detail'!$N:$N,'Customer Detail'!$F:$F,$E31,'Customer Detail'!$A:$A,$A31,'Customer Detail'!$B:$B,YEAR(N$2)*100+MONTH(N$2)),SUMIFS('Customer Detail'!$O:$O,'Customer Detail'!$G:$G,$E31,'Customer Detail'!$A:$A,$A31,'Customer Detail'!$B:$B,YEAR(N$2)*100+MONTH(N$2)))</f>
        <v>1</v>
      </c>
      <c r="O31" s="46" cm="1">
        <f t="array" ref="O31">IF(OR($C31={"Bill","Sch.91 Bill","Metering Fee"}),SUMIFS('Customer Detail'!$N:$N,'Customer Detail'!$F:$F,$E31,'Customer Detail'!$A:$A,$A31,'Customer Detail'!$B:$B,YEAR(O$2)*100+MONTH(O$2)),SUMIFS('Customer Detail'!$O:$O,'Customer Detail'!$G:$G,$E31,'Customer Detail'!$A:$A,$A31,'Customer Detail'!$B:$B,YEAR(O$2)*100+MONTH(O$2)))</f>
        <v>1</v>
      </c>
      <c r="P31" s="46" cm="1">
        <f t="array" ref="P31">IF(OR($C31={"Bill","Sch.91 Bill","Metering Fee"}),SUMIFS('Customer Detail'!$N:$N,'Customer Detail'!$F:$F,$E31,'Customer Detail'!$A:$A,$A31,'Customer Detail'!$B:$B,YEAR(P$2)*100+MONTH(P$2)),SUMIFS('Customer Detail'!$O:$O,'Customer Detail'!$G:$G,$E31,'Customer Detail'!$A:$A,$A31,'Customer Detail'!$B:$B,YEAR(P$2)*100+MONTH(P$2)))</f>
        <v>1.103448275862069</v>
      </c>
      <c r="Q31" s="46">
        <f>Q5</f>
        <v>0.89655172413793105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</row>
    <row r="32" spans="1:42" x14ac:dyDescent="0.25">
      <c r="A32" s="60" t="s">
        <v>51</v>
      </c>
      <c r="B32" s="44" t="s">
        <v>43</v>
      </c>
      <c r="C32" s="44" t="s">
        <v>30</v>
      </c>
      <c r="D32" s="45">
        <v>45385</v>
      </c>
      <c r="E32" s="86">
        <v>89.38</v>
      </c>
      <c r="F32" s="46" cm="1">
        <f t="array" ref="F32">IF(OR($C32={"Bill","Sch.91 Bill","Metering Fee"}),SUMIFS('Customer Detail'!$N:$N,'Customer Detail'!$F:$F,$E32,'Customer Detail'!$A:$A,$A32,'Customer Detail'!$B:$B,YEAR(F$2)*100+MONTH(F$2)),SUMIFS('Customer Detail'!$O:$O,'Customer Detail'!$G:$G,$E32,'Customer Detail'!$A:$A,$A32,'Customer Detail'!$B:$B,YEAR(F$2)*100+MONTH(F$2)))</f>
        <v>0</v>
      </c>
      <c r="G32" s="46" cm="1">
        <f t="array" ref="G32">IF(OR($C32={"Bill","Sch.91 Bill","Metering Fee"}),SUMIFS('Customer Detail'!$N:$N,'Customer Detail'!$F:$F,$E32,'Customer Detail'!$A:$A,$A32,'Customer Detail'!$B:$B,YEAR(G$2)*100+MONTH(G$2)),SUMIFS('Customer Detail'!$O:$O,'Customer Detail'!$G:$G,$E32,'Customer Detail'!$A:$A,$A32,'Customer Detail'!$B:$B,YEAR(G$2)*100+MONTH(G$2)))</f>
        <v>0</v>
      </c>
      <c r="H32" s="46" cm="1">
        <f t="array" ref="H32">IF(OR($C32={"Bill","Sch.91 Bill","Metering Fee"}),SUMIFS('Customer Detail'!$N:$N,'Customer Detail'!$F:$F,$E32,'Customer Detail'!$A:$A,$A32,'Customer Detail'!$B:$B,YEAR(H$2)*100+MONTH(H$2)),SUMIFS('Customer Detail'!$O:$O,'Customer Detail'!$G:$G,$E32,'Customer Detail'!$A:$A,$A32,'Customer Detail'!$B:$B,YEAR(H$2)*100+MONTH(H$2)))</f>
        <v>0</v>
      </c>
      <c r="I32" s="46" cm="1">
        <f t="array" ref="I32">IF(OR($C32={"Bill","Sch.91 Bill","Metering Fee"}),SUMIFS('Customer Detail'!$N:$N,'Customer Detail'!$F:$F,$E32,'Customer Detail'!$A:$A,$A32,'Customer Detail'!$B:$B,YEAR(I$2)*100+MONTH(I$2)),SUMIFS('Customer Detail'!$O:$O,'Customer Detail'!$G:$G,$E32,'Customer Detail'!$A:$A,$A32,'Customer Detail'!$B:$B,YEAR(I$2)*100+MONTH(I$2)))</f>
        <v>0</v>
      </c>
      <c r="J32" s="46" cm="1">
        <f t="array" ref="J32">IF(OR($C32={"Bill","Sch.91 Bill","Metering Fee"}),SUMIFS('Customer Detail'!$N:$N,'Customer Detail'!$F:$F,$E32,'Customer Detail'!$A:$A,$A32,'Customer Detail'!$B:$B,YEAR(J$2)*100+MONTH(J$2)),SUMIFS('Customer Detail'!$O:$O,'Customer Detail'!$G:$G,$E32,'Customer Detail'!$A:$A,$A32,'Customer Detail'!$B:$B,YEAR(J$2)*100+MONTH(J$2)))</f>
        <v>0</v>
      </c>
      <c r="K32" s="46" cm="1">
        <f t="array" ref="K32">IF(OR($C32={"Bill","Sch.91 Bill","Metering Fee"}),SUMIFS('Customer Detail'!$N:$N,'Customer Detail'!$F:$F,$E32,'Customer Detail'!$A:$A,$A32,'Customer Detail'!$B:$B,YEAR(K$2)*100+MONTH(K$2)),SUMIFS('Customer Detail'!$O:$O,'Customer Detail'!$G:$G,$E32,'Customer Detail'!$A:$A,$A32,'Customer Detail'!$B:$B,YEAR(K$2)*100+MONTH(K$2)))</f>
        <v>0</v>
      </c>
      <c r="L32" s="46" cm="1">
        <f t="array" ref="L32">IF(OR($C32={"Bill","Sch.91 Bill","Metering Fee"}),SUMIFS('Customer Detail'!$N:$N,'Customer Detail'!$F:$F,$E32,'Customer Detail'!$A:$A,$A32,'Customer Detail'!$B:$B,YEAR(L$2)*100+MONTH(L$2)),SUMIFS('Customer Detail'!$O:$O,'Customer Detail'!$G:$G,$E32,'Customer Detail'!$A:$A,$A32,'Customer Detail'!$B:$B,YEAR(L$2)*100+MONTH(L$2)))</f>
        <v>0</v>
      </c>
      <c r="M32" s="46" cm="1">
        <f t="array" ref="M32">IF(OR($C32={"Bill","Sch.91 Bill","Metering Fee"}),SUMIFS('Customer Detail'!$N:$N,'Customer Detail'!$F:$F,$E32,'Customer Detail'!$A:$A,$A32,'Customer Detail'!$B:$B,YEAR(M$2)*100+MONTH(M$2)),SUMIFS('Customer Detail'!$O:$O,'Customer Detail'!$G:$G,$E32,'Customer Detail'!$A:$A,$A32,'Customer Detail'!$B:$B,YEAR(M$2)*100+MONTH(M$2)))</f>
        <v>0</v>
      </c>
      <c r="N32" s="46" cm="1">
        <f t="array" ref="N32">IF(OR($C32={"Bill","Sch.91 Bill","Metering Fee"}),SUMIFS('Customer Detail'!$N:$N,'Customer Detail'!$F:$F,$E32,'Customer Detail'!$A:$A,$A32,'Customer Detail'!$B:$B,YEAR(N$2)*100+MONTH(N$2)),SUMIFS('Customer Detail'!$O:$O,'Customer Detail'!$G:$G,$E32,'Customer Detail'!$A:$A,$A32,'Customer Detail'!$B:$B,YEAR(N$2)*100+MONTH(N$2)))</f>
        <v>0</v>
      </c>
      <c r="O32" s="46" cm="1">
        <f t="array" ref="O32">IF(OR($C32={"Bill","Sch.91 Bill","Metering Fee"}),SUMIFS('Customer Detail'!$N:$N,'Customer Detail'!$F:$F,$E32,'Customer Detail'!$A:$A,$A32,'Customer Detail'!$B:$B,YEAR(O$2)*100+MONTH(O$2)),SUMIFS('Customer Detail'!$O:$O,'Customer Detail'!$G:$G,$E32,'Customer Detail'!$A:$A,$A32,'Customer Detail'!$B:$B,YEAR(O$2)*100+MONTH(O$2)))</f>
        <v>0</v>
      </c>
      <c r="P32" s="46" cm="1">
        <f t="array" ref="P32">IF(OR($C32={"Bill","Sch.91 Bill","Metering Fee"}),SUMIFS('Customer Detail'!$N:$N,'Customer Detail'!$F:$F,$E32,'Customer Detail'!$A:$A,$A32,'Customer Detail'!$B:$B,YEAR(P$2)*100+MONTH(P$2)),SUMIFS('Customer Detail'!$O:$O,'Customer Detail'!$G:$G,$E32,'Customer Detail'!$A:$A,$A32,'Customer Detail'!$B:$B,YEAR(P$2)*100+MONTH(P$2)))</f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</row>
    <row r="33" spans="1:42" x14ac:dyDescent="0.25">
      <c r="A33" s="60" t="s">
        <v>51</v>
      </c>
      <c r="B33" s="44" t="s">
        <v>43</v>
      </c>
      <c r="C33" s="44" t="s">
        <v>31</v>
      </c>
      <c r="D33" s="45">
        <v>44197</v>
      </c>
      <c r="E33" s="86">
        <v>1.8</v>
      </c>
      <c r="F33" s="46" cm="1">
        <f t="array" ref="F33">IF(OR($C33={"Bill","Sch.91 Bill","Metering Fee"}),SUMIFS('Customer Detail'!$N:$N,'Customer Detail'!$F:$F,$E33,'Customer Detail'!$A:$A,$A33,'Customer Detail'!$B:$B,YEAR(F$2)*100+MONTH(F$2)),SUMIFS('Customer Detail'!$O:$O,'Customer Detail'!$G:$G,$E33,'Customer Detail'!$A:$A,$A33,'Customer Detail'!$B:$B,YEAR(F$2)*100+MONTH(F$2)))</f>
        <v>240.99999999999997</v>
      </c>
      <c r="G33" s="46" cm="1">
        <f t="array" ref="G33">IF(OR($C33={"Bill","Sch.91 Bill","Metering Fee"}),SUMIFS('Customer Detail'!$N:$N,'Customer Detail'!$F:$F,$E33,'Customer Detail'!$A:$A,$A33,'Customer Detail'!$B:$B,YEAR(G$2)*100+MONTH(G$2)),SUMIFS('Customer Detail'!$O:$O,'Customer Detail'!$G:$G,$E33,'Customer Detail'!$A:$A,$A33,'Customer Detail'!$B:$B,YEAR(G$2)*100+MONTH(G$2)))</f>
        <v>217.99999999999997</v>
      </c>
      <c r="H33" s="46" cm="1">
        <f t="array" ref="H33">IF(OR($C33={"Bill","Sch.91 Bill","Metering Fee"}),SUMIFS('Customer Detail'!$N:$N,'Customer Detail'!$F:$F,$E33,'Customer Detail'!$A:$A,$A33,'Customer Detail'!$B:$B,YEAR(H$2)*100+MONTH(H$2)),SUMIFS('Customer Detail'!$O:$O,'Customer Detail'!$G:$G,$E33,'Customer Detail'!$A:$A,$A33,'Customer Detail'!$B:$B,YEAR(H$2)*100+MONTH(H$2)))</f>
        <v>242.99999999999997</v>
      </c>
      <c r="I33" s="46" cm="1">
        <f t="array" ref="I33">IF(OR($C33={"Bill","Sch.91 Bill","Metering Fee"}),SUMIFS('Customer Detail'!$N:$N,'Customer Detail'!$F:$F,$E33,'Customer Detail'!$A:$A,$A33,'Customer Detail'!$B:$B,YEAR(I$2)*100+MONTH(I$2)),SUMIFS('Customer Detail'!$O:$O,'Customer Detail'!$G:$G,$E33,'Customer Detail'!$A:$A,$A33,'Customer Detail'!$B:$B,YEAR(I$2)*100+MONTH(I$2)))</f>
        <v>278</v>
      </c>
      <c r="J33" s="46" cm="1">
        <f t="array" ref="J33">IF(OR($C33={"Bill","Sch.91 Bill","Metering Fee"}),SUMIFS('Customer Detail'!$N:$N,'Customer Detail'!$F:$F,$E33,'Customer Detail'!$A:$A,$A33,'Customer Detail'!$B:$B,YEAR(J$2)*100+MONTH(J$2)),SUMIFS('Customer Detail'!$O:$O,'Customer Detail'!$G:$G,$E33,'Customer Detail'!$A:$A,$A33,'Customer Detail'!$B:$B,YEAR(J$2)*100+MONTH(J$2)))</f>
        <v>278</v>
      </c>
      <c r="K33" s="46" cm="1">
        <f t="array" ref="K33">IF(OR($C33={"Bill","Sch.91 Bill","Metering Fee"}),SUMIFS('Customer Detail'!$N:$N,'Customer Detail'!$F:$F,$E33,'Customer Detail'!$A:$A,$A33,'Customer Detail'!$B:$B,YEAR(K$2)*100+MONTH(K$2)),SUMIFS('Customer Detail'!$O:$O,'Customer Detail'!$G:$G,$E33,'Customer Detail'!$A:$A,$A33,'Customer Detail'!$B:$B,YEAR(K$2)*100+MONTH(K$2)))</f>
        <v>274</v>
      </c>
      <c r="L33" s="46" cm="1">
        <f t="array" ref="L33">IF(OR($C33={"Bill","Sch.91 Bill","Metering Fee"}),SUMIFS('Customer Detail'!$N:$N,'Customer Detail'!$F:$F,$E33,'Customer Detail'!$A:$A,$A33,'Customer Detail'!$B:$B,YEAR(L$2)*100+MONTH(L$2)),SUMIFS('Customer Detail'!$O:$O,'Customer Detail'!$G:$G,$E33,'Customer Detail'!$A:$A,$A33,'Customer Detail'!$B:$B,YEAR(L$2)*100+MONTH(L$2)))</f>
        <v>274</v>
      </c>
      <c r="M33" s="46" cm="1">
        <f t="array" ref="M33">IF(OR($C33={"Bill","Sch.91 Bill","Metering Fee"}),SUMIFS('Customer Detail'!$N:$N,'Customer Detail'!$F:$F,$E33,'Customer Detail'!$A:$A,$A33,'Customer Detail'!$B:$B,YEAR(M$2)*100+MONTH(M$2)),SUMIFS('Customer Detail'!$O:$O,'Customer Detail'!$G:$G,$E33,'Customer Detail'!$A:$A,$A33,'Customer Detail'!$B:$B,YEAR(M$2)*100+MONTH(M$2)))</f>
        <v>274</v>
      </c>
      <c r="N33" s="46" cm="1">
        <f t="array" ref="N33">IF(OR($C33={"Bill","Sch.91 Bill","Metering Fee"}),SUMIFS('Customer Detail'!$N:$N,'Customer Detail'!$F:$F,$E33,'Customer Detail'!$A:$A,$A33,'Customer Detail'!$B:$B,YEAR(N$2)*100+MONTH(N$2)),SUMIFS('Customer Detail'!$O:$O,'Customer Detail'!$G:$G,$E33,'Customer Detail'!$A:$A,$A33,'Customer Detail'!$B:$B,YEAR(N$2)*100+MONTH(N$2)))</f>
        <v>274</v>
      </c>
      <c r="O33" s="46" cm="1">
        <f t="array" ref="O33">IF(OR($C33={"Bill","Sch.91 Bill","Metering Fee"}),SUMIFS('Customer Detail'!$N:$N,'Customer Detail'!$F:$F,$E33,'Customer Detail'!$A:$A,$A33,'Customer Detail'!$B:$B,YEAR(O$2)*100+MONTH(O$2)),SUMIFS('Customer Detail'!$O:$O,'Customer Detail'!$G:$G,$E33,'Customer Detail'!$A:$A,$A33,'Customer Detail'!$B:$B,YEAR(O$2)*100+MONTH(O$2)))</f>
        <v>275.99999999999994</v>
      </c>
      <c r="P33" s="46" cm="1">
        <f t="array" ref="P33">IF(OR($C33={"Bill","Sch.91 Bill","Metering Fee"}),SUMIFS('Customer Detail'!$N:$N,'Customer Detail'!$F:$F,$E33,'Customer Detail'!$A:$A,$A33,'Customer Detail'!$B:$B,YEAR(P$2)*100+MONTH(P$2)),SUMIFS('Customer Detail'!$O:$O,'Customer Detail'!$G:$G,$E33,'Customer Detail'!$A:$A,$A33,'Customer Detail'!$B:$B,YEAR(P$2)*100+MONTH(P$2)))</f>
        <v>314.42183908045979</v>
      </c>
      <c r="Q33" s="46">
        <f>Q4</f>
        <v>265.37931034482762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</row>
    <row r="34" spans="1:42" x14ac:dyDescent="0.25">
      <c r="A34" s="60" t="s">
        <v>51</v>
      </c>
      <c r="B34" s="44" t="s">
        <v>43</v>
      </c>
      <c r="C34" s="44" t="s">
        <v>31</v>
      </c>
      <c r="D34" s="45">
        <v>45385</v>
      </c>
      <c r="E34" s="86">
        <v>2.58</v>
      </c>
      <c r="F34" s="46" cm="1">
        <f t="array" ref="F34">IF(OR($C34={"Bill","Sch.91 Bill","Metering Fee"}),SUMIFS('Customer Detail'!$N:$N,'Customer Detail'!$F:$F,$E34,'Customer Detail'!$A:$A,$A34,'Customer Detail'!$B:$B,YEAR(F$2)*100+MONTH(F$2)),SUMIFS('Customer Detail'!$O:$O,'Customer Detail'!$G:$G,$E34,'Customer Detail'!$A:$A,$A34,'Customer Detail'!$B:$B,YEAR(F$2)*100+MONTH(F$2)))</f>
        <v>0</v>
      </c>
      <c r="G34" s="46" cm="1">
        <f t="array" ref="G34">IF(OR($C34={"Bill","Sch.91 Bill","Metering Fee"}),SUMIFS('Customer Detail'!$N:$N,'Customer Detail'!$F:$F,$E34,'Customer Detail'!$A:$A,$A34,'Customer Detail'!$B:$B,YEAR(G$2)*100+MONTH(G$2)),SUMIFS('Customer Detail'!$O:$O,'Customer Detail'!$G:$G,$E34,'Customer Detail'!$A:$A,$A34,'Customer Detail'!$B:$B,YEAR(G$2)*100+MONTH(G$2)))</f>
        <v>0</v>
      </c>
      <c r="H34" s="46" cm="1">
        <f t="array" ref="H34">IF(OR($C34={"Bill","Sch.91 Bill","Metering Fee"}),SUMIFS('Customer Detail'!$N:$N,'Customer Detail'!$F:$F,$E34,'Customer Detail'!$A:$A,$A34,'Customer Detail'!$B:$B,YEAR(H$2)*100+MONTH(H$2)),SUMIFS('Customer Detail'!$O:$O,'Customer Detail'!$G:$G,$E34,'Customer Detail'!$A:$A,$A34,'Customer Detail'!$B:$B,YEAR(H$2)*100+MONTH(H$2)))</f>
        <v>0</v>
      </c>
      <c r="I34" s="46" cm="1">
        <f t="array" ref="I34">IF(OR($C34={"Bill","Sch.91 Bill","Metering Fee"}),SUMIFS('Customer Detail'!$N:$N,'Customer Detail'!$F:$F,$E34,'Customer Detail'!$A:$A,$A34,'Customer Detail'!$B:$B,YEAR(I$2)*100+MONTH(I$2)),SUMIFS('Customer Detail'!$O:$O,'Customer Detail'!$G:$G,$E34,'Customer Detail'!$A:$A,$A34,'Customer Detail'!$B:$B,YEAR(I$2)*100+MONTH(I$2)))</f>
        <v>0</v>
      </c>
      <c r="J34" s="46" cm="1">
        <f t="array" ref="J34">IF(OR($C34={"Bill","Sch.91 Bill","Metering Fee"}),SUMIFS('Customer Detail'!$N:$N,'Customer Detail'!$F:$F,$E34,'Customer Detail'!$A:$A,$A34,'Customer Detail'!$B:$B,YEAR(J$2)*100+MONTH(J$2)),SUMIFS('Customer Detail'!$O:$O,'Customer Detail'!$G:$G,$E34,'Customer Detail'!$A:$A,$A34,'Customer Detail'!$B:$B,YEAR(J$2)*100+MONTH(J$2)))</f>
        <v>0</v>
      </c>
      <c r="K34" s="46" cm="1">
        <f t="array" ref="K34">IF(OR($C34={"Bill","Sch.91 Bill","Metering Fee"}),SUMIFS('Customer Detail'!$N:$N,'Customer Detail'!$F:$F,$E34,'Customer Detail'!$A:$A,$A34,'Customer Detail'!$B:$B,YEAR(K$2)*100+MONTH(K$2)),SUMIFS('Customer Detail'!$O:$O,'Customer Detail'!$G:$G,$E34,'Customer Detail'!$A:$A,$A34,'Customer Detail'!$B:$B,YEAR(K$2)*100+MONTH(K$2)))</f>
        <v>0</v>
      </c>
      <c r="L34" s="46" cm="1">
        <f t="array" ref="L34">IF(OR($C34={"Bill","Sch.91 Bill","Metering Fee"}),SUMIFS('Customer Detail'!$N:$N,'Customer Detail'!$F:$F,$E34,'Customer Detail'!$A:$A,$A34,'Customer Detail'!$B:$B,YEAR(L$2)*100+MONTH(L$2)),SUMIFS('Customer Detail'!$O:$O,'Customer Detail'!$G:$G,$E34,'Customer Detail'!$A:$A,$A34,'Customer Detail'!$B:$B,YEAR(L$2)*100+MONTH(L$2)))</f>
        <v>0</v>
      </c>
      <c r="M34" s="46" cm="1">
        <f t="array" ref="M34">IF(OR($C34={"Bill","Sch.91 Bill","Metering Fee"}),SUMIFS('Customer Detail'!$N:$N,'Customer Detail'!$F:$F,$E34,'Customer Detail'!$A:$A,$A34,'Customer Detail'!$B:$B,YEAR(M$2)*100+MONTH(M$2)),SUMIFS('Customer Detail'!$O:$O,'Customer Detail'!$G:$G,$E34,'Customer Detail'!$A:$A,$A34,'Customer Detail'!$B:$B,YEAR(M$2)*100+MONTH(M$2)))</f>
        <v>0</v>
      </c>
      <c r="N34" s="46" cm="1">
        <f t="array" ref="N34">IF(OR($C34={"Bill","Sch.91 Bill","Metering Fee"}),SUMIFS('Customer Detail'!$N:$N,'Customer Detail'!$F:$F,$E34,'Customer Detail'!$A:$A,$A34,'Customer Detail'!$B:$B,YEAR(N$2)*100+MONTH(N$2)),SUMIFS('Customer Detail'!$O:$O,'Customer Detail'!$G:$G,$E34,'Customer Detail'!$A:$A,$A34,'Customer Detail'!$B:$B,YEAR(N$2)*100+MONTH(N$2)))</f>
        <v>0</v>
      </c>
      <c r="O34" s="46" cm="1">
        <f t="array" ref="O34">IF(OR($C34={"Bill","Sch.91 Bill","Metering Fee"}),SUMIFS('Customer Detail'!$N:$N,'Customer Detail'!$F:$F,$E34,'Customer Detail'!$A:$A,$A34,'Customer Detail'!$B:$B,YEAR(O$2)*100+MONTH(O$2)),SUMIFS('Customer Detail'!$O:$O,'Customer Detail'!$G:$G,$E34,'Customer Detail'!$A:$A,$A34,'Customer Detail'!$B:$B,YEAR(O$2)*100+MONTH(O$2)))</f>
        <v>0</v>
      </c>
      <c r="P34" s="46" cm="1">
        <f t="array" ref="P34">IF(OR($C34={"Bill","Sch.91 Bill","Metering Fee"}),SUMIFS('Customer Detail'!$N:$N,'Customer Detail'!$F:$F,$E34,'Customer Detail'!$A:$A,$A34,'Customer Detail'!$B:$B,YEAR(P$2)*100+MONTH(P$2)),SUMIFS('Customer Detail'!$O:$O,'Customer Detail'!$G:$G,$E34,'Customer Detail'!$A:$A,$A34,'Customer Detail'!$B:$B,YEAR(P$2)*100+MONTH(P$2)))</f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</row>
    <row r="35" spans="1:42" x14ac:dyDescent="0.25">
      <c r="A35" s="60" t="s">
        <v>51</v>
      </c>
      <c r="B35" s="44" t="s">
        <v>44</v>
      </c>
      <c r="C35" s="44" t="s">
        <v>30</v>
      </c>
      <c r="D35" s="45">
        <v>44197</v>
      </c>
      <c r="E35" s="86">
        <v>185</v>
      </c>
      <c r="F35" s="46" cm="1">
        <f t="array" ref="F35">IF(OR($C35={"Bill","Sch.91 Bill","Metering Fee"}),SUMIFS('Customer Detail'!$N:$N,'Customer Detail'!$F:$F,$E35,'Customer Detail'!$A:$A,$A35,'Customer Detail'!$B:$B,YEAR(F$2)*100+MONTH(F$2)),SUMIFS('Customer Detail'!$O:$O,'Customer Detail'!$G:$G,$E35,'Customer Detail'!$A:$A,$A35,'Customer Detail'!$B:$B,YEAR(F$2)*100+MONTH(F$2)))</f>
        <v>0</v>
      </c>
      <c r="G35" s="46" cm="1">
        <f t="array" ref="G35">IF(OR($C35={"Bill","Sch.91 Bill","Metering Fee"}),SUMIFS('Customer Detail'!$N:$N,'Customer Detail'!$F:$F,$E35,'Customer Detail'!$A:$A,$A35,'Customer Detail'!$B:$B,YEAR(G$2)*100+MONTH(G$2)),SUMIFS('Customer Detail'!$O:$O,'Customer Detail'!$G:$G,$E35,'Customer Detail'!$A:$A,$A35,'Customer Detail'!$B:$B,YEAR(G$2)*100+MONTH(G$2)))</f>
        <v>0</v>
      </c>
      <c r="H35" s="46" cm="1">
        <f t="array" ref="H35">IF(OR($C35={"Bill","Sch.91 Bill","Metering Fee"}),SUMIFS('Customer Detail'!$N:$N,'Customer Detail'!$F:$F,$E35,'Customer Detail'!$A:$A,$A35,'Customer Detail'!$B:$B,YEAR(H$2)*100+MONTH(H$2)),SUMIFS('Customer Detail'!$O:$O,'Customer Detail'!$G:$G,$E35,'Customer Detail'!$A:$A,$A35,'Customer Detail'!$B:$B,YEAR(H$2)*100+MONTH(H$2)))</f>
        <v>0</v>
      </c>
      <c r="I35" s="46" cm="1">
        <f t="array" ref="I35">IF(OR($C35={"Bill","Sch.91 Bill","Metering Fee"}),SUMIFS('Customer Detail'!$N:$N,'Customer Detail'!$F:$F,$E35,'Customer Detail'!$A:$A,$A35,'Customer Detail'!$B:$B,YEAR(I$2)*100+MONTH(I$2)),SUMIFS('Customer Detail'!$O:$O,'Customer Detail'!$G:$G,$E35,'Customer Detail'!$A:$A,$A35,'Customer Detail'!$B:$B,YEAR(I$2)*100+MONTH(I$2)))</f>
        <v>0</v>
      </c>
      <c r="J35" s="46" cm="1">
        <f t="array" ref="J35">IF(OR($C35={"Bill","Sch.91 Bill","Metering Fee"}),SUMIFS('Customer Detail'!$N:$N,'Customer Detail'!$F:$F,$E35,'Customer Detail'!$A:$A,$A35,'Customer Detail'!$B:$B,YEAR(J$2)*100+MONTH(J$2)),SUMIFS('Customer Detail'!$O:$O,'Customer Detail'!$G:$G,$E35,'Customer Detail'!$A:$A,$A35,'Customer Detail'!$B:$B,YEAR(J$2)*100+MONTH(J$2)))</f>
        <v>0</v>
      </c>
      <c r="K35" s="46" cm="1">
        <f t="array" ref="K35">IF(OR($C35={"Bill","Sch.91 Bill","Metering Fee"}),SUMIFS('Customer Detail'!$N:$N,'Customer Detail'!$F:$F,$E35,'Customer Detail'!$A:$A,$A35,'Customer Detail'!$B:$B,YEAR(K$2)*100+MONTH(K$2)),SUMIFS('Customer Detail'!$O:$O,'Customer Detail'!$G:$G,$E35,'Customer Detail'!$A:$A,$A35,'Customer Detail'!$B:$B,YEAR(K$2)*100+MONTH(K$2)))</f>
        <v>0</v>
      </c>
      <c r="L35" s="46" cm="1">
        <f t="array" ref="L35">IF(OR($C35={"Bill","Sch.91 Bill","Metering Fee"}),SUMIFS('Customer Detail'!$N:$N,'Customer Detail'!$F:$F,$E35,'Customer Detail'!$A:$A,$A35,'Customer Detail'!$B:$B,YEAR(L$2)*100+MONTH(L$2)),SUMIFS('Customer Detail'!$O:$O,'Customer Detail'!$G:$G,$E35,'Customer Detail'!$A:$A,$A35,'Customer Detail'!$B:$B,YEAR(L$2)*100+MONTH(L$2)))</f>
        <v>0</v>
      </c>
      <c r="M35" s="46" cm="1">
        <f t="array" ref="M35">IF(OR($C35={"Bill","Sch.91 Bill","Metering Fee"}),SUMIFS('Customer Detail'!$N:$N,'Customer Detail'!$F:$F,$E35,'Customer Detail'!$A:$A,$A35,'Customer Detail'!$B:$B,YEAR(M$2)*100+MONTH(M$2)),SUMIFS('Customer Detail'!$O:$O,'Customer Detail'!$G:$G,$E35,'Customer Detail'!$A:$A,$A35,'Customer Detail'!$B:$B,YEAR(M$2)*100+MONTH(M$2)))</f>
        <v>0</v>
      </c>
      <c r="N35" s="46" cm="1">
        <f t="array" ref="N35">IF(OR($C35={"Bill","Sch.91 Bill","Metering Fee"}),SUMIFS('Customer Detail'!$N:$N,'Customer Detail'!$F:$F,$E35,'Customer Detail'!$A:$A,$A35,'Customer Detail'!$B:$B,YEAR(N$2)*100+MONTH(N$2)),SUMIFS('Customer Detail'!$O:$O,'Customer Detail'!$G:$G,$E35,'Customer Detail'!$A:$A,$A35,'Customer Detail'!$B:$B,YEAR(N$2)*100+MONTH(N$2)))</f>
        <v>0</v>
      </c>
      <c r="O35" s="46" cm="1">
        <f t="array" ref="O35">IF(OR($C35={"Bill","Sch.91 Bill","Metering Fee"}),SUMIFS('Customer Detail'!$N:$N,'Customer Detail'!$F:$F,$E35,'Customer Detail'!$A:$A,$A35,'Customer Detail'!$B:$B,YEAR(O$2)*100+MONTH(O$2)),SUMIFS('Customer Detail'!$O:$O,'Customer Detail'!$G:$G,$E35,'Customer Detail'!$A:$A,$A35,'Customer Detail'!$B:$B,YEAR(O$2)*100+MONTH(O$2)))</f>
        <v>0</v>
      </c>
      <c r="P35" s="46" cm="1">
        <f t="array" ref="P35">IF(OR($C35={"Bill","Sch.91 Bill","Metering Fee"}),SUMIFS('Customer Detail'!$N:$N,'Customer Detail'!$F:$F,$E35,'Customer Detail'!$A:$A,$A35,'Customer Detail'!$B:$B,YEAR(P$2)*100+MONTH(P$2)),SUMIFS('Customer Detail'!$O:$O,'Customer Detail'!$G:$G,$E35,'Customer Detail'!$A:$A,$A35,'Customer Detail'!$B:$B,YEAR(P$2)*100+MONTH(P$2)))</f>
        <v>0</v>
      </c>
      <c r="Q35" s="46">
        <v>0</v>
      </c>
      <c r="R35" s="46">
        <f>R5</f>
        <v>1</v>
      </c>
      <c r="S35" s="46">
        <f>S5</f>
        <v>1</v>
      </c>
      <c r="T35" s="46">
        <f>T5</f>
        <v>1</v>
      </c>
      <c r="U35" s="46">
        <f>U5</f>
        <v>1</v>
      </c>
      <c r="V35" s="46">
        <f>V5</f>
        <v>1</v>
      </c>
      <c r="W35" s="46">
        <f>W5</f>
        <v>1</v>
      </c>
      <c r="X35" s="46">
        <f>X5</f>
        <v>1</v>
      </c>
      <c r="Y35" s="46">
        <f>Y5</f>
        <v>1</v>
      </c>
      <c r="Z35" s="46">
        <f>Z5</f>
        <v>1</v>
      </c>
      <c r="AA35" s="46">
        <f>AA5</f>
        <v>1</v>
      </c>
      <c r="AB35" s="46">
        <f>AB5</f>
        <v>1</v>
      </c>
      <c r="AC35" s="46">
        <f>AC5</f>
        <v>1</v>
      </c>
      <c r="AD35" s="46">
        <f>AD5</f>
        <v>1</v>
      </c>
      <c r="AE35" s="46">
        <f>AE5</f>
        <v>1</v>
      </c>
      <c r="AF35" s="46">
        <f>AF5</f>
        <v>1</v>
      </c>
      <c r="AG35" s="46">
        <f>AG5</f>
        <v>1</v>
      </c>
      <c r="AH35" s="46">
        <f>AH5</f>
        <v>1</v>
      </c>
      <c r="AI35" s="46">
        <f>AI5</f>
        <v>1</v>
      </c>
      <c r="AJ35" s="46">
        <f>AJ5</f>
        <v>1</v>
      </c>
      <c r="AK35" s="46">
        <f>AK5</f>
        <v>1</v>
      </c>
      <c r="AL35" s="46">
        <f>AL5</f>
        <v>1</v>
      </c>
      <c r="AM35" s="46">
        <f>AM5</f>
        <v>1</v>
      </c>
      <c r="AN35" s="46">
        <f>AN5</f>
        <v>1</v>
      </c>
      <c r="AO35" s="46">
        <f>AO5</f>
        <v>1</v>
      </c>
      <c r="AP35" s="46">
        <f>AP5</f>
        <v>0.65517241379310343</v>
      </c>
    </row>
    <row r="36" spans="1:42" x14ac:dyDescent="0.25">
      <c r="A36" s="60" t="s">
        <v>51</v>
      </c>
      <c r="B36" s="44" t="s">
        <v>44</v>
      </c>
      <c r="C36" s="44" t="s">
        <v>30</v>
      </c>
      <c r="D36" s="45">
        <v>45385</v>
      </c>
      <c r="E36" s="86">
        <v>177.79</v>
      </c>
      <c r="F36" s="46" cm="1">
        <f t="array" ref="F36">IF(OR($C36={"Bill","Sch.91 Bill","Metering Fee"}),SUMIFS('Customer Detail'!$N:$N,'Customer Detail'!$F:$F,$E36,'Customer Detail'!$A:$A,$A36,'Customer Detail'!$B:$B,YEAR(F$2)*100+MONTH(F$2)),SUMIFS('Customer Detail'!$O:$O,'Customer Detail'!$G:$G,$E36,'Customer Detail'!$A:$A,$A36,'Customer Detail'!$B:$B,YEAR(F$2)*100+MONTH(F$2)))</f>
        <v>0</v>
      </c>
      <c r="G36" s="46" cm="1">
        <f t="array" ref="G36">IF(OR($C36={"Bill","Sch.91 Bill","Metering Fee"}),SUMIFS('Customer Detail'!$N:$N,'Customer Detail'!$F:$F,$E36,'Customer Detail'!$A:$A,$A36,'Customer Detail'!$B:$B,YEAR(G$2)*100+MONTH(G$2)),SUMIFS('Customer Detail'!$O:$O,'Customer Detail'!$G:$G,$E36,'Customer Detail'!$A:$A,$A36,'Customer Detail'!$B:$B,YEAR(G$2)*100+MONTH(G$2)))</f>
        <v>0</v>
      </c>
      <c r="H36" s="46" cm="1">
        <f t="array" ref="H36">IF(OR($C36={"Bill","Sch.91 Bill","Metering Fee"}),SUMIFS('Customer Detail'!$N:$N,'Customer Detail'!$F:$F,$E36,'Customer Detail'!$A:$A,$A36,'Customer Detail'!$B:$B,YEAR(H$2)*100+MONTH(H$2)),SUMIFS('Customer Detail'!$O:$O,'Customer Detail'!$G:$G,$E36,'Customer Detail'!$A:$A,$A36,'Customer Detail'!$B:$B,YEAR(H$2)*100+MONTH(H$2)))</f>
        <v>0</v>
      </c>
      <c r="I36" s="46" cm="1">
        <f t="array" ref="I36">IF(OR($C36={"Bill","Sch.91 Bill","Metering Fee"}),SUMIFS('Customer Detail'!$N:$N,'Customer Detail'!$F:$F,$E36,'Customer Detail'!$A:$A,$A36,'Customer Detail'!$B:$B,YEAR(I$2)*100+MONTH(I$2)),SUMIFS('Customer Detail'!$O:$O,'Customer Detail'!$G:$G,$E36,'Customer Detail'!$A:$A,$A36,'Customer Detail'!$B:$B,YEAR(I$2)*100+MONTH(I$2)))</f>
        <v>0</v>
      </c>
      <c r="J36" s="46" cm="1">
        <f t="array" ref="J36">IF(OR($C36={"Bill","Sch.91 Bill","Metering Fee"}),SUMIFS('Customer Detail'!$N:$N,'Customer Detail'!$F:$F,$E36,'Customer Detail'!$A:$A,$A36,'Customer Detail'!$B:$B,YEAR(J$2)*100+MONTH(J$2)),SUMIFS('Customer Detail'!$O:$O,'Customer Detail'!$G:$G,$E36,'Customer Detail'!$A:$A,$A36,'Customer Detail'!$B:$B,YEAR(J$2)*100+MONTH(J$2)))</f>
        <v>0</v>
      </c>
      <c r="K36" s="46" cm="1">
        <f t="array" ref="K36">IF(OR($C36={"Bill","Sch.91 Bill","Metering Fee"}),SUMIFS('Customer Detail'!$N:$N,'Customer Detail'!$F:$F,$E36,'Customer Detail'!$A:$A,$A36,'Customer Detail'!$B:$B,YEAR(K$2)*100+MONTH(K$2)),SUMIFS('Customer Detail'!$O:$O,'Customer Detail'!$G:$G,$E36,'Customer Detail'!$A:$A,$A36,'Customer Detail'!$B:$B,YEAR(K$2)*100+MONTH(K$2)))</f>
        <v>0</v>
      </c>
      <c r="L36" s="46" cm="1">
        <f t="array" ref="L36">IF(OR($C36={"Bill","Sch.91 Bill","Metering Fee"}),SUMIFS('Customer Detail'!$N:$N,'Customer Detail'!$F:$F,$E36,'Customer Detail'!$A:$A,$A36,'Customer Detail'!$B:$B,YEAR(L$2)*100+MONTH(L$2)),SUMIFS('Customer Detail'!$O:$O,'Customer Detail'!$G:$G,$E36,'Customer Detail'!$A:$A,$A36,'Customer Detail'!$B:$B,YEAR(L$2)*100+MONTH(L$2)))</f>
        <v>0</v>
      </c>
      <c r="M36" s="46" cm="1">
        <f t="array" ref="M36">IF(OR($C36={"Bill","Sch.91 Bill","Metering Fee"}),SUMIFS('Customer Detail'!$N:$N,'Customer Detail'!$F:$F,$E36,'Customer Detail'!$A:$A,$A36,'Customer Detail'!$B:$B,YEAR(M$2)*100+MONTH(M$2)),SUMIFS('Customer Detail'!$O:$O,'Customer Detail'!$G:$G,$E36,'Customer Detail'!$A:$A,$A36,'Customer Detail'!$B:$B,YEAR(M$2)*100+MONTH(M$2)))</f>
        <v>0</v>
      </c>
      <c r="N36" s="46" cm="1">
        <f t="array" ref="N36">IF(OR($C36={"Bill","Sch.91 Bill","Metering Fee"}),SUMIFS('Customer Detail'!$N:$N,'Customer Detail'!$F:$F,$E36,'Customer Detail'!$A:$A,$A36,'Customer Detail'!$B:$B,YEAR(N$2)*100+MONTH(N$2)),SUMIFS('Customer Detail'!$O:$O,'Customer Detail'!$G:$G,$E36,'Customer Detail'!$A:$A,$A36,'Customer Detail'!$B:$B,YEAR(N$2)*100+MONTH(N$2)))</f>
        <v>0</v>
      </c>
      <c r="O36" s="46" cm="1">
        <f t="array" ref="O36">IF(OR($C36={"Bill","Sch.91 Bill","Metering Fee"}),SUMIFS('Customer Detail'!$N:$N,'Customer Detail'!$F:$F,$E36,'Customer Detail'!$A:$A,$A36,'Customer Detail'!$B:$B,YEAR(O$2)*100+MONTH(O$2)),SUMIFS('Customer Detail'!$O:$O,'Customer Detail'!$G:$G,$E36,'Customer Detail'!$A:$A,$A36,'Customer Detail'!$B:$B,YEAR(O$2)*100+MONTH(O$2)))</f>
        <v>0</v>
      </c>
      <c r="P36" s="46" cm="1">
        <f t="array" ref="P36">IF(OR($C36={"Bill","Sch.91 Bill","Metering Fee"}),SUMIFS('Customer Detail'!$N:$N,'Customer Detail'!$F:$F,$E36,'Customer Detail'!$A:$A,$A36,'Customer Detail'!$B:$B,YEAR(P$2)*100+MONTH(P$2)),SUMIFS('Customer Detail'!$O:$O,'Customer Detail'!$G:$G,$E36,'Customer Detail'!$A:$A,$A36,'Customer Detail'!$B:$B,YEAR(P$2)*100+MONTH(P$2)))</f>
        <v>0</v>
      </c>
      <c r="Q36" s="46">
        <v>0</v>
      </c>
      <c r="R36" s="46">
        <f>R6</f>
        <v>0</v>
      </c>
      <c r="S36" s="46">
        <f>S6</f>
        <v>0</v>
      </c>
      <c r="T36" s="46">
        <f>T6</f>
        <v>0</v>
      </c>
      <c r="U36" s="46">
        <f>U6</f>
        <v>0</v>
      </c>
      <c r="V36" s="46">
        <f>V6</f>
        <v>0</v>
      </c>
      <c r="W36" s="46">
        <f>W6</f>
        <v>0</v>
      </c>
      <c r="X36" s="46">
        <f>X6</f>
        <v>0</v>
      </c>
      <c r="Y36" s="46">
        <f>Y6</f>
        <v>0</v>
      </c>
      <c r="Z36" s="46">
        <f>Z6</f>
        <v>0</v>
      </c>
      <c r="AA36" s="46">
        <f>AA6</f>
        <v>0</v>
      </c>
      <c r="AB36" s="46">
        <f>AB6</f>
        <v>0</v>
      </c>
      <c r="AC36" s="46">
        <f>AC6</f>
        <v>0</v>
      </c>
      <c r="AD36" s="46">
        <f>AD6</f>
        <v>0</v>
      </c>
      <c r="AE36" s="46">
        <f>AE6</f>
        <v>0</v>
      </c>
      <c r="AF36" s="46">
        <f>AF6</f>
        <v>0</v>
      </c>
      <c r="AG36" s="46">
        <f>AG6</f>
        <v>0</v>
      </c>
      <c r="AH36" s="46">
        <f>AH6</f>
        <v>0</v>
      </c>
      <c r="AI36" s="46">
        <f>AI6</f>
        <v>0</v>
      </c>
      <c r="AJ36" s="46">
        <f>AJ6</f>
        <v>0</v>
      </c>
      <c r="AK36" s="46">
        <f>AK6</f>
        <v>0</v>
      </c>
      <c r="AL36" s="46">
        <f>AL6</f>
        <v>0</v>
      </c>
      <c r="AM36" s="46">
        <f>AM6</f>
        <v>0</v>
      </c>
      <c r="AN36" s="46">
        <f>AN6</f>
        <v>0</v>
      </c>
      <c r="AO36" s="46">
        <f>AO6</f>
        <v>0</v>
      </c>
      <c r="AP36" s="46">
        <f>AP6</f>
        <v>0.34482758620689657</v>
      </c>
    </row>
    <row r="37" spans="1:42" x14ac:dyDescent="0.25">
      <c r="A37" s="60" t="s">
        <v>51</v>
      </c>
      <c r="B37" s="44" t="s">
        <v>44</v>
      </c>
      <c r="C37" s="44" t="s">
        <v>31</v>
      </c>
      <c r="D37" s="45">
        <v>44197</v>
      </c>
      <c r="E37" s="86">
        <v>1.48</v>
      </c>
      <c r="F37" s="46" cm="1">
        <f t="array" ref="F37">IF(OR($C37={"Bill","Sch.91 Bill","Metering Fee"}),SUMIFS('Customer Detail'!$N:$N,'Customer Detail'!$F:$F,$E37,'Customer Detail'!$A:$A,$A37,'Customer Detail'!$B:$B,YEAR(F$2)*100+MONTH(F$2)),SUMIFS('Customer Detail'!$O:$O,'Customer Detail'!$G:$G,$E37,'Customer Detail'!$A:$A,$A37,'Customer Detail'!$B:$B,YEAR(F$2)*100+MONTH(F$2)))</f>
        <v>0</v>
      </c>
      <c r="G37" s="46" cm="1">
        <f t="array" ref="G37">IF(OR($C37={"Bill","Sch.91 Bill","Metering Fee"}),SUMIFS('Customer Detail'!$N:$N,'Customer Detail'!$F:$F,$E37,'Customer Detail'!$A:$A,$A37,'Customer Detail'!$B:$B,YEAR(G$2)*100+MONTH(G$2)),SUMIFS('Customer Detail'!$O:$O,'Customer Detail'!$G:$G,$E37,'Customer Detail'!$A:$A,$A37,'Customer Detail'!$B:$B,YEAR(G$2)*100+MONTH(G$2)))</f>
        <v>0</v>
      </c>
      <c r="H37" s="46" cm="1">
        <f t="array" ref="H37">IF(OR($C37={"Bill","Sch.91 Bill","Metering Fee"}),SUMIFS('Customer Detail'!$N:$N,'Customer Detail'!$F:$F,$E37,'Customer Detail'!$A:$A,$A37,'Customer Detail'!$B:$B,YEAR(H$2)*100+MONTH(H$2)),SUMIFS('Customer Detail'!$O:$O,'Customer Detail'!$G:$G,$E37,'Customer Detail'!$A:$A,$A37,'Customer Detail'!$B:$B,YEAR(H$2)*100+MONTH(H$2)))</f>
        <v>0</v>
      </c>
      <c r="I37" s="46" cm="1">
        <f t="array" ref="I37">IF(OR($C37={"Bill","Sch.91 Bill","Metering Fee"}),SUMIFS('Customer Detail'!$N:$N,'Customer Detail'!$F:$F,$E37,'Customer Detail'!$A:$A,$A37,'Customer Detail'!$B:$B,YEAR(I$2)*100+MONTH(I$2)),SUMIFS('Customer Detail'!$O:$O,'Customer Detail'!$G:$G,$E37,'Customer Detail'!$A:$A,$A37,'Customer Detail'!$B:$B,YEAR(I$2)*100+MONTH(I$2)))</f>
        <v>0</v>
      </c>
      <c r="J37" s="46" cm="1">
        <f t="array" ref="J37">IF(OR($C37={"Bill","Sch.91 Bill","Metering Fee"}),SUMIFS('Customer Detail'!$N:$N,'Customer Detail'!$F:$F,$E37,'Customer Detail'!$A:$A,$A37,'Customer Detail'!$B:$B,YEAR(J$2)*100+MONTH(J$2)),SUMIFS('Customer Detail'!$O:$O,'Customer Detail'!$G:$G,$E37,'Customer Detail'!$A:$A,$A37,'Customer Detail'!$B:$B,YEAR(J$2)*100+MONTH(J$2)))</f>
        <v>0</v>
      </c>
      <c r="K37" s="46" cm="1">
        <f t="array" ref="K37">IF(OR($C37={"Bill","Sch.91 Bill","Metering Fee"}),SUMIFS('Customer Detail'!$N:$N,'Customer Detail'!$F:$F,$E37,'Customer Detail'!$A:$A,$A37,'Customer Detail'!$B:$B,YEAR(K$2)*100+MONTH(K$2)),SUMIFS('Customer Detail'!$O:$O,'Customer Detail'!$G:$G,$E37,'Customer Detail'!$A:$A,$A37,'Customer Detail'!$B:$B,YEAR(K$2)*100+MONTH(K$2)))</f>
        <v>0</v>
      </c>
      <c r="L37" s="46" cm="1">
        <f t="array" ref="L37">IF(OR($C37={"Bill","Sch.91 Bill","Metering Fee"}),SUMIFS('Customer Detail'!$N:$N,'Customer Detail'!$F:$F,$E37,'Customer Detail'!$A:$A,$A37,'Customer Detail'!$B:$B,YEAR(L$2)*100+MONTH(L$2)),SUMIFS('Customer Detail'!$O:$O,'Customer Detail'!$G:$G,$E37,'Customer Detail'!$A:$A,$A37,'Customer Detail'!$B:$B,YEAR(L$2)*100+MONTH(L$2)))</f>
        <v>0</v>
      </c>
      <c r="M37" s="46" cm="1">
        <f t="array" ref="M37">IF(OR($C37={"Bill","Sch.91 Bill","Metering Fee"}),SUMIFS('Customer Detail'!$N:$N,'Customer Detail'!$F:$F,$E37,'Customer Detail'!$A:$A,$A37,'Customer Detail'!$B:$B,YEAR(M$2)*100+MONTH(M$2)),SUMIFS('Customer Detail'!$O:$O,'Customer Detail'!$G:$G,$E37,'Customer Detail'!$A:$A,$A37,'Customer Detail'!$B:$B,YEAR(M$2)*100+MONTH(M$2)))</f>
        <v>0</v>
      </c>
      <c r="N37" s="46" cm="1">
        <f t="array" ref="N37">IF(OR($C37={"Bill","Sch.91 Bill","Metering Fee"}),SUMIFS('Customer Detail'!$N:$N,'Customer Detail'!$F:$F,$E37,'Customer Detail'!$A:$A,$A37,'Customer Detail'!$B:$B,YEAR(N$2)*100+MONTH(N$2)),SUMIFS('Customer Detail'!$O:$O,'Customer Detail'!$G:$G,$E37,'Customer Detail'!$A:$A,$A37,'Customer Detail'!$B:$B,YEAR(N$2)*100+MONTH(N$2)))</f>
        <v>0</v>
      </c>
      <c r="O37" s="46" cm="1">
        <f t="array" ref="O37">IF(OR($C37={"Bill","Sch.91 Bill","Metering Fee"}),SUMIFS('Customer Detail'!$N:$N,'Customer Detail'!$F:$F,$E37,'Customer Detail'!$A:$A,$A37,'Customer Detail'!$B:$B,YEAR(O$2)*100+MONTH(O$2)),SUMIFS('Customer Detail'!$O:$O,'Customer Detail'!$G:$G,$E37,'Customer Detail'!$A:$A,$A37,'Customer Detail'!$B:$B,YEAR(O$2)*100+MONTH(O$2)))</f>
        <v>0</v>
      </c>
      <c r="P37" s="46" cm="1">
        <f t="array" ref="P37">IF(OR($C37={"Bill","Sch.91 Bill","Metering Fee"}),SUMIFS('Customer Detail'!$N:$N,'Customer Detail'!$F:$F,$E37,'Customer Detail'!$A:$A,$A37,'Customer Detail'!$B:$B,YEAR(P$2)*100+MONTH(P$2)),SUMIFS('Customer Detail'!$O:$O,'Customer Detail'!$G:$G,$E37,'Customer Detail'!$A:$A,$A37,'Customer Detail'!$B:$B,YEAR(P$2)*100+MONTH(P$2)))</f>
        <v>0</v>
      </c>
      <c r="Q37" s="46">
        <v>0</v>
      </c>
      <c r="R37" s="46">
        <f>R4*R35</f>
        <v>310.5</v>
      </c>
      <c r="S37" s="46">
        <f>S4*S35</f>
        <v>310.5</v>
      </c>
      <c r="T37" s="46">
        <f>T4*T35</f>
        <v>326</v>
      </c>
      <c r="U37" s="46">
        <f>U4*U35</f>
        <v>340</v>
      </c>
      <c r="V37" s="46">
        <f>V4*V35</f>
        <v>340</v>
      </c>
      <c r="W37" s="46">
        <f>W4*W35</f>
        <v>340</v>
      </c>
      <c r="X37" s="46">
        <f>X4*X35</f>
        <v>340</v>
      </c>
      <c r="Y37" s="46">
        <f>Y4*Y35</f>
        <v>348</v>
      </c>
      <c r="Z37" s="46">
        <f>Z4*Z35</f>
        <v>356.5</v>
      </c>
      <c r="AA37" s="46">
        <f>AA4*AA35</f>
        <v>356.5</v>
      </c>
      <c r="AB37" s="46">
        <f>AB4*AB35</f>
        <v>361.5</v>
      </c>
      <c r="AC37" s="46">
        <f>AC4*AC35</f>
        <v>361.5</v>
      </c>
      <c r="AD37" s="46">
        <f>AD4*AD35</f>
        <v>361.5</v>
      </c>
      <c r="AE37" s="46">
        <f>AE4*AE35</f>
        <v>361.5</v>
      </c>
      <c r="AF37" s="46">
        <f>AF4*AF35</f>
        <v>361.5</v>
      </c>
      <c r="AG37" s="46">
        <f>AG4*AG35</f>
        <v>361.5</v>
      </c>
      <c r="AH37" s="46">
        <f>AH4*AH35</f>
        <v>361.5</v>
      </c>
      <c r="AI37" s="46">
        <f>AI4*AI35</f>
        <v>361.5</v>
      </c>
      <c r="AJ37" s="46">
        <f>AJ4*AJ35</f>
        <v>361.5</v>
      </c>
      <c r="AK37" s="46">
        <f>AK4*AK35</f>
        <v>361.5</v>
      </c>
      <c r="AL37" s="46">
        <f>AL4*AL35</f>
        <v>361</v>
      </c>
      <c r="AM37" s="46">
        <f>AM4*AM35</f>
        <v>361</v>
      </c>
      <c r="AN37" s="46">
        <f>AN4*AN35</f>
        <v>355.5</v>
      </c>
      <c r="AO37" s="46">
        <f>AO4*AO35</f>
        <v>353.5</v>
      </c>
      <c r="AP37" s="46">
        <f>AP4*AP35</f>
        <v>231.60344827586206</v>
      </c>
    </row>
    <row r="38" spans="1:42" x14ac:dyDescent="0.25">
      <c r="A38" s="60" t="s">
        <v>51</v>
      </c>
      <c r="B38" s="44" t="s">
        <v>44</v>
      </c>
      <c r="C38" s="44" t="s">
        <v>31</v>
      </c>
      <c r="D38" s="45">
        <v>45385</v>
      </c>
      <c r="E38" s="86">
        <v>2.12</v>
      </c>
      <c r="F38" s="46" cm="1">
        <f t="array" ref="F38">IF(OR($C38={"Bill","Sch.91 Bill","Metering Fee"}),SUMIFS('Customer Detail'!$N:$N,'Customer Detail'!$F:$F,$E38,'Customer Detail'!$A:$A,$A38,'Customer Detail'!$B:$B,YEAR(F$2)*100+MONTH(F$2)),SUMIFS('Customer Detail'!$O:$O,'Customer Detail'!$G:$G,$E38,'Customer Detail'!$A:$A,$A38,'Customer Detail'!$B:$B,YEAR(F$2)*100+MONTH(F$2)))</f>
        <v>0</v>
      </c>
      <c r="G38" s="46" cm="1">
        <f t="array" ref="G38">IF(OR($C38={"Bill","Sch.91 Bill","Metering Fee"}),SUMIFS('Customer Detail'!$N:$N,'Customer Detail'!$F:$F,$E38,'Customer Detail'!$A:$A,$A38,'Customer Detail'!$B:$B,YEAR(G$2)*100+MONTH(G$2)),SUMIFS('Customer Detail'!$O:$O,'Customer Detail'!$G:$G,$E38,'Customer Detail'!$A:$A,$A38,'Customer Detail'!$B:$B,YEAR(G$2)*100+MONTH(G$2)))</f>
        <v>0</v>
      </c>
      <c r="H38" s="46" cm="1">
        <f t="array" ref="H38">IF(OR($C38={"Bill","Sch.91 Bill","Metering Fee"}),SUMIFS('Customer Detail'!$N:$N,'Customer Detail'!$F:$F,$E38,'Customer Detail'!$A:$A,$A38,'Customer Detail'!$B:$B,YEAR(H$2)*100+MONTH(H$2)),SUMIFS('Customer Detail'!$O:$O,'Customer Detail'!$G:$G,$E38,'Customer Detail'!$A:$A,$A38,'Customer Detail'!$B:$B,YEAR(H$2)*100+MONTH(H$2)))</f>
        <v>0</v>
      </c>
      <c r="I38" s="46" cm="1">
        <f t="array" ref="I38">IF(OR($C38={"Bill","Sch.91 Bill","Metering Fee"}),SUMIFS('Customer Detail'!$N:$N,'Customer Detail'!$F:$F,$E38,'Customer Detail'!$A:$A,$A38,'Customer Detail'!$B:$B,YEAR(I$2)*100+MONTH(I$2)),SUMIFS('Customer Detail'!$O:$O,'Customer Detail'!$G:$G,$E38,'Customer Detail'!$A:$A,$A38,'Customer Detail'!$B:$B,YEAR(I$2)*100+MONTH(I$2)))</f>
        <v>0</v>
      </c>
      <c r="J38" s="46" cm="1">
        <f t="array" ref="J38">IF(OR($C38={"Bill","Sch.91 Bill","Metering Fee"}),SUMIFS('Customer Detail'!$N:$N,'Customer Detail'!$F:$F,$E38,'Customer Detail'!$A:$A,$A38,'Customer Detail'!$B:$B,YEAR(J$2)*100+MONTH(J$2)),SUMIFS('Customer Detail'!$O:$O,'Customer Detail'!$G:$G,$E38,'Customer Detail'!$A:$A,$A38,'Customer Detail'!$B:$B,YEAR(J$2)*100+MONTH(J$2)))</f>
        <v>0</v>
      </c>
      <c r="K38" s="46" cm="1">
        <f t="array" ref="K38">IF(OR($C38={"Bill","Sch.91 Bill","Metering Fee"}),SUMIFS('Customer Detail'!$N:$N,'Customer Detail'!$F:$F,$E38,'Customer Detail'!$A:$A,$A38,'Customer Detail'!$B:$B,YEAR(K$2)*100+MONTH(K$2)),SUMIFS('Customer Detail'!$O:$O,'Customer Detail'!$G:$G,$E38,'Customer Detail'!$A:$A,$A38,'Customer Detail'!$B:$B,YEAR(K$2)*100+MONTH(K$2)))</f>
        <v>0</v>
      </c>
      <c r="L38" s="46" cm="1">
        <f t="array" ref="L38">IF(OR($C38={"Bill","Sch.91 Bill","Metering Fee"}),SUMIFS('Customer Detail'!$N:$N,'Customer Detail'!$F:$F,$E38,'Customer Detail'!$A:$A,$A38,'Customer Detail'!$B:$B,YEAR(L$2)*100+MONTH(L$2)),SUMIFS('Customer Detail'!$O:$O,'Customer Detail'!$G:$G,$E38,'Customer Detail'!$A:$A,$A38,'Customer Detail'!$B:$B,YEAR(L$2)*100+MONTH(L$2)))</f>
        <v>0</v>
      </c>
      <c r="M38" s="46" cm="1">
        <f t="array" ref="M38">IF(OR($C38={"Bill","Sch.91 Bill","Metering Fee"}),SUMIFS('Customer Detail'!$N:$N,'Customer Detail'!$F:$F,$E38,'Customer Detail'!$A:$A,$A38,'Customer Detail'!$B:$B,YEAR(M$2)*100+MONTH(M$2)),SUMIFS('Customer Detail'!$O:$O,'Customer Detail'!$G:$G,$E38,'Customer Detail'!$A:$A,$A38,'Customer Detail'!$B:$B,YEAR(M$2)*100+MONTH(M$2)))</f>
        <v>0</v>
      </c>
      <c r="N38" s="46" cm="1">
        <f t="array" ref="N38">IF(OR($C38={"Bill","Sch.91 Bill","Metering Fee"}),SUMIFS('Customer Detail'!$N:$N,'Customer Detail'!$F:$F,$E38,'Customer Detail'!$A:$A,$A38,'Customer Detail'!$B:$B,YEAR(N$2)*100+MONTH(N$2)),SUMIFS('Customer Detail'!$O:$O,'Customer Detail'!$G:$G,$E38,'Customer Detail'!$A:$A,$A38,'Customer Detail'!$B:$B,YEAR(N$2)*100+MONTH(N$2)))</f>
        <v>0</v>
      </c>
      <c r="O38" s="46" cm="1">
        <f t="array" ref="O38">IF(OR($C38={"Bill","Sch.91 Bill","Metering Fee"}),SUMIFS('Customer Detail'!$N:$N,'Customer Detail'!$F:$F,$E38,'Customer Detail'!$A:$A,$A38,'Customer Detail'!$B:$B,YEAR(O$2)*100+MONTH(O$2)),SUMIFS('Customer Detail'!$O:$O,'Customer Detail'!$G:$G,$E38,'Customer Detail'!$A:$A,$A38,'Customer Detail'!$B:$B,YEAR(O$2)*100+MONTH(O$2)))</f>
        <v>0</v>
      </c>
      <c r="P38" s="46" cm="1">
        <f t="array" ref="P38">IF(OR($C38={"Bill","Sch.91 Bill","Metering Fee"}),SUMIFS('Customer Detail'!$N:$N,'Customer Detail'!$F:$F,$E38,'Customer Detail'!$A:$A,$A38,'Customer Detail'!$B:$B,YEAR(P$2)*100+MONTH(P$2)),SUMIFS('Customer Detail'!$O:$O,'Customer Detail'!$G:$G,$E38,'Customer Detail'!$A:$A,$A38,'Customer Detail'!$B:$B,YEAR(P$2)*100+MONTH(P$2)))</f>
        <v>0</v>
      </c>
      <c r="Q38" s="46">
        <v>0</v>
      </c>
      <c r="R38" s="46">
        <f>R4*R36</f>
        <v>0</v>
      </c>
      <c r="S38" s="46">
        <f>S4*S36</f>
        <v>0</v>
      </c>
      <c r="T38" s="46">
        <f>T4*T36</f>
        <v>0</v>
      </c>
      <c r="U38" s="46">
        <f>U4*U36</f>
        <v>0</v>
      </c>
      <c r="V38" s="46">
        <f>V4*V36</f>
        <v>0</v>
      </c>
      <c r="W38" s="46">
        <f>W4*W36</f>
        <v>0</v>
      </c>
      <c r="X38" s="46">
        <f>X4*X36</f>
        <v>0</v>
      </c>
      <c r="Y38" s="46">
        <f>Y4*Y36</f>
        <v>0</v>
      </c>
      <c r="Z38" s="46">
        <f>Z4*Z36</f>
        <v>0</v>
      </c>
      <c r="AA38" s="46">
        <f>AA4*AA36</f>
        <v>0</v>
      </c>
      <c r="AB38" s="46">
        <f>AB4*AB36</f>
        <v>0</v>
      </c>
      <c r="AC38" s="46">
        <f>AC4*AC36</f>
        <v>0</v>
      </c>
      <c r="AD38" s="46">
        <f>AD4*AD36</f>
        <v>0</v>
      </c>
      <c r="AE38" s="46">
        <f>AE4*AE36</f>
        <v>0</v>
      </c>
      <c r="AF38" s="46">
        <f>AF4*AF36</f>
        <v>0</v>
      </c>
      <c r="AG38" s="46">
        <f>AG4*AG36</f>
        <v>0</v>
      </c>
      <c r="AH38" s="46">
        <f>AH4*AH36</f>
        <v>0</v>
      </c>
      <c r="AI38" s="46">
        <f>AI4*AI36</f>
        <v>0</v>
      </c>
      <c r="AJ38" s="46">
        <f>AJ4*AJ36</f>
        <v>0</v>
      </c>
      <c r="AK38" s="46">
        <f>AK4*AK36</f>
        <v>0</v>
      </c>
      <c r="AL38" s="46">
        <f>AL4*AL36</f>
        <v>0</v>
      </c>
      <c r="AM38" s="46">
        <f>AM4*AM36</f>
        <v>0</v>
      </c>
      <c r="AN38" s="46">
        <f>AN4*AN36</f>
        <v>0</v>
      </c>
      <c r="AO38" s="46">
        <f>AO4*AO36</f>
        <v>0</v>
      </c>
      <c r="AP38" s="46">
        <f>AP4*AP36</f>
        <v>121.89655172413794</v>
      </c>
    </row>
    <row r="39" spans="1:42" x14ac:dyDescent="0.25">
      <c r="A39" s="60" t="s">
        <v>51</v>
      </c>
      <c r="B39" s="44" t="s">
        <v>32</v>
      </c>
      <c r="C39" s="44" t="s">
        <v>33</v>
      </c>
      <c r="D39" s="45">
        <v>44197</v>
      </c>
      <c r="E39" s="86">
        <v>6.3</v>
      </c>
      <c r="F39" s="46" cm="1">
        <f t="array" ref="F39">IF(OR($C39={"Bill","Sch.91 Bill","Metering Fee"}),SUMIFS('Customer Detail'!$N:$N,'Customer Detail'!$F:$F,$E39,'Customer Detail'!$A:$A,$A39,'Customer Detail'!$B:$B,YEAR(F$2)*100+MONTH(F$2)),SUMIFS('Customer Detail'!$O:$O,'Customer Detail'!$G:$G,$E39,'Customer Detail'!$A:$A,$A39,'Customer Detail'!$B:$B,YEAR(F$2)*100+MONTH(F$2)))</f>
        <v>132</v>
      </c>
      <c r="G39" s="46" cm="1">
        <f t="array" ref="G39">IF(OR($C39={"Bill","Sch.91 Bill","Metering Fee"}),SUMIFS('Customer Detail'!$N:$N,'Customer Detail'!$F:$F,$E39,'Customer Detail'!$A:$A,$A39,'Customer Detail'!$B:$B,YEAR(G$2)*100+MONTH(G$2)),SUMIFS('Customer Detail'!$O:$O,'Customer Detail'!$G:$G,$E39,'Customer Detail'!$A:$A,$A39,'Customer Detail'!$B:$B,YEAR(G$2)*100+MONTH(G$2)))</f>
        <v>161</v>
      </c>
      <c r="H39" s="46" cm="1">
        <f t="array" ref="H39">IF(OR($C39={"Bill","Sch.91 Bill","Metering Fee"}),SUMIFS('Customer Detail'!$N:$N,'Customer Detail'!$F:$F,$E39,'Customer Detail'!$A:$A,$A39,'Customer Detail'!$B:$B,YEAR(H$2)*100+MONTH(H$2)),SUMIFS('Customer Detail'!$O:$O,'Customer Detail'!$G:$G,$E39,'Customer Detail'!$A:$A,$A39,'Customer Detail'!$B:$B,YEAR(H$2)*100+MONTH(H$2)))</f>
        <v>239</v>
      </c>
      <c r="I39" s="46" cm="1">
        <f t="array" ref="I39">IF(OR($C39={"Bill","Sch.91 Bill","Metering Fee"}),SUMIFS('Customer Detail'!$N:$N,'Customer Detail'!$F:$F,$E39,'Customer Detail'!$A:$A,$A39,'Customer Detail'!$B:$B,YEAR(I$2)*100+MONTH(I$2)),SUMIFS('Customer Detail'!$O:$O,'Customer Detail'!$G:$G,$E39,'Customer Detail'!$A:$A,$A39,'Customer Detail'!$B:$B,YEAR(I$2)*100+MONTH(I$2)))</f>
        <v>309</v>
      </c>
      <c r="J39" s="46" cm="1">
        <f t="array" ref="J39">IF(OR($C39={"Bill","Sch.91 Bill","Metering Fee"}),SUMIFS('Customer Detail'!$N:$N,'Customer Detail'!$F:$F,$E39,'Customer Detail'!$A:$A,$A39,'Customer Detail'!$B:$B,YEAR(J$2)*100+MONTH(J$2)),SUMIFS('Customer Detail'!$O:$O,'Customer Detail'!$G:$G,$E39,'Customer Detail'!$A:$A,$A39,'Customer Detail'!$B:$B,YEAR(J$2)*100+MONTH(J$2)))</f>
        <v>125</v>
      </c>
      <c r="K39" s="46" cm="1">
        <f t="array" ref="K39">IF(OR($C39={"Bill","Sch.91 Bill","Metering Fee"}),SUMIFS('Customer Detail'!$N:$N,'Customer Detail'!$F:$F,$E39,'Customer Detail'!$A:$A,$A39,'Customer Detail'!$B:$B,YEAR(K$2)*100+MONTH(K$2)),SUMIFS('Customer Detail'!$O:$O,'Customer Detail'!$G:$G,$E39,'Customer Detail'!$A:$A,$A39,'Customer Detail'!$B:$B,YEAR(K$2)*100+MONTH(K$2)))</f>
        <v>124.00000000000001</v>
      </c>
      <c r="L39" s="46" cm="1">
        <f t="array" ref="L39">IF(OR($C39={"Bill","Sch.91 Bill","Metering Fee"}),SUMIFS('Customer Detail'!$N:$N,'Customer Detail'!$F:$F,$E39,'Customer Detail'!$A:$A,$A39,'Customer Detail'!$B:$B,YEAR(L$2)*100+MONTH(L$2)),SUMIFS('Customer Detail'!$O:$O,'Customer Detail'!$G:$G,$E39,'Customer Detail'!$A:$A,$A39,'Customer Detail'!$B:$B,YEAR(L$2)*100+MONTH(L$2)))</f>
        <v>195</v>
      </c>
      <c r="M39" s="46" cm="1">
        <f t="array" ref="M39">IF(OR($C39={"Bill","Sch.91 Bill","Metering Fee"}),SUMIFS('Customer Detail'!$N:$N,'Customer Detail'!$F:$F,$E39,'Customer Detail'!$A:$A,$A39,'Customer Detail'!$B:$B,YEAR(M$2)*100+MONTH(M$2)),SUMIFS('Customer Detail'!$O:$O,'Customer Detail'!$G:$G,$E39,'Customer Detail'!$A:$A,$A39,'Customer Detail'!$B:$B,YEAR(M$2)*100+MONTH(M$2)))</f>
        <v>235</v>
      </c>
      <c r="N39" s="46" cm="1">
        <f t="array" ref="N39">IF(OR($C39={"Bill","Sch.91 Bill","Metering Fee"}),SUMIFS('Customer Detail'!$N:$N,'Customer Detail'!$F:$F,$E39,'Customer Detail'!$A:$A,$A39,'Customer Detail'!$B:$B,YEAR(N$2)*100+MONTH(N$2)),SUMIFS('Customer Detail'!$O:$O,'Customer Detail'!$G:$G,$E39,'Customer Detail'!$A:$A,$A39,'Customer Detail'!$B:$B,YEAR(N$2)*100+MONTH(N$2)))</f>
        <v>204</v>
      </c>
      <c r="O39" s="46" cm="1">
        <f t="array" ref="O39">IF(OR($C39={"Bill","Sch.91 Bill","Metering Fee"}),SUMIFS('Customer Detail'!$N:$N,'Customer Detail'!$F:$F,$E39,'Customer Detail'!$A:$A,$A39,'Customer Detail'!$B:$B,YEAR(O$2)*100+MONTH(O$2)),SUMIFS('Customer Detail'!$O:$O,'Customer Detail'!$G:$G,$E39,'Customer Detail'!$A:$A,$A39,'Customer Detail'!$B:$B,YEAR(O$2)*100+MONTH(O$2)))</f>
        <v>242</v>
      </c>
      <c r="P39" s="46" cm="1">
        <f t="array" ref="P39">IF(OR($C39={"Bill","Sch.91 Bill","Metering Fee"}),SUMIFS('Customer Detail'!$N:$N,'Customer Detail'!$F:$F,$E39,'Customer Detail'!$A:$A,$A39,'Customer Detail'!$B:$B,YEAR(P$2)*100+MONTH(P$2)),SUMIFS('Customer Detail'!$O:$O,'Customer Detail'!$G:$G,$E39,'Customer Detail'!$A:$A,$A39,'Customer Detail'!$B:$B,YEAR(P$2)*100+MONTH(P$2)))</f>
        <v>289.3</v>
      </c>
      <c r="Q39" s="46">
        <f>Q3*Q5</f>
        <v>251.0344827586207</v>
      </c>
      <c r="R39" s="46">
        <f>R3*R5</f>
        <v>311.99999999999994</v>
      </c>
      <c r="S39" s="46">
        <f>S3*S5</f>
        <v>278</v>
      </c>
      <c r="T39" s="46">
        <f>T3*T5</f>
        <v>340</v>
      </c>
      <c r="U39" s="46">
        <f>U3*U5</f>
        <v>340</v>
      </c>
      <c r="V39" s="46">
        <f>V3*V5</f>
        <v>311</v>
      </c>
      <c r="W39" s="46">
        <f>W3*W5</f>
        <v>332</v>
      </c>
      <c r="X39" s="46">
        <f>X3*X5</f>
        <v>338</v>
      </c>
      <c r="Y39" s="46">
        <f>Y3*Y5</f>
        <v>356</v>
      </c>
      <c r="Z39" s="46">
        <f>Z3*Z5</f>
        <v>357</v>
      </c>
      <c r="AA39" s="46">
        <f>AA3*AA5</f>
        <v>349</v>
      </c>
      <c r="AB39" s="46">
        <f>AB3*AB5</f>
        <v>366</v>
      </c>
      <c r="AC39" s="46">
        <f>AC3*AC5</f>
        <v>356</v>
      </c>
      <c r="AD39" s="46">
        <f>AD3*AD5</f>
        <v>349</v>
      </c>
      <c r="AE39" s="46">
        <f>AE3*AE5</f>
        <v>344</v>
      </c>
      <c r="AF39" s="46">
        <f>AF3*AF5</f>
        <v>355</v>
      </c>
      <c r="AG39" s="46">
        <f>AG3*AG5</f>
        <v>341</v>
      </c>
      <c r="AH39" s="46">
        <f>AH3*AH5</f>
        <v>346</v>
      </c>
      <c r="AI39" s="46">
        <f>AI3*AI5</f>
        <v>352</v>
      </c>
      <c r="AJ39" s="46">
        <f>AJ3*AJ5</f>
        <v>345</v>
      </c>
      <c r="AK39" s="46">
        <f>AK3*AK5</f>
        <v>273</v>
      </c>
      <c r="AL39" s="46">
        <f>AL3*AL5</f>
        <v>266</v>
      </c>
      <c r="AM39" s="46">
        <f>AM3*AM5</f>
        <v>348</v>
      </c>
      <c r="AN39" s="46">
        <f>AN3*AN5</f>
        <v>348</v>
      </c>
      <c r="AO39" s="46">
        <f>AO3*AO5</f>
        <v>346</v>
      </c>
      <c r="AP39" s="46">
        <f>AP3*AP5</f>
        <v>220.79310344827584</v>
      </c>
    </row>
    <row r="40" spans="1:42" x14ac:dyDescent="0.25">
      <c r="A40" s="60" t="s">
        <v>51</v>
      </c>
      <c r="B40" s="44" t="s">
        <v>32</v>
      </c>
      <c r="C40" s="44" t="s">
        <v>33</v>
      </c>
      <c r="D40" s="45">
        <v>45385</v>
      </c>
      <c r="E40" s="86">
        <v>6.1</v>
      </c>
      <c r="F40" s="46" cm="1">
        <f t="array" ref="F40">IF(OR($C40={"Bill","Sch.91 Bill","Metering Fee"}),SUMIFS('Customer Detail'!$N:$N,'Customer Detail'!$F:$F,$E40,'Customer Detail'!$A:$A,$A40,'Customer Detail'!$B:$B,YEAR(F$2)*100+MONTH(F$2)),SUMIFS('Customer Detail'!$O:$O,'Customer Detail'!$G:$G,$E40,'Customer Detail'!$A:$A,$A40,'Customer Detail'!$B:$B,YEAR(F$2)*100+MONTH(F$2)))</f>
        <v>0</v>
      </c>
      <c r="G40" s="46" cm="1">
        <f t="array" ref="G40">IF(OR($C40={"Bill","Sch.91 Bill","Metering Fee"}),SUMIFS('Customer Detail'!$N:$N,'Customer Detail'!$F:$F,$E40,'Customer Detail'!$A:$A,$A40,'Customer Detail'!$B:$B,YEAR(G$2)*100+MONTH(G$2)),SUMIFS('Customer Detail'!$O:$O,'Customer Detail'!$G:$G,$E40,'Customer Detail'!$A:$A,$A40,'Customer Detail'!$B:$B,YEAR(G$2)*100+MONTH(G$2)))</f>
        <v>0</v>
      </c>
      <c r="H40" s="46" cm="1">
        <f t="array" ref="H40">IF(OR($C40={"Bill","Sch.91 Bill","Metering Fee"}),SUMIFS('Customer Detail'!$N:$N,'Customer Detail'!$F:$F,$E40,'Customer Detail'!$A:$A,$A40,'Customer Detail'!$B:$B,YEAR(H$2)*100+MONTH(H$2)),SUMIFS('Customer Detail'!$O:$O,'Customer Detail'!$G:$G,$E40,'Customer Detail'!$A:$A,$A40,'Customer Detail'!$B:$B,YEAR(H$2)*100+MONTH(H$2)))</f>
        <v>0</v>
      </c>
      <c r="I40" s="46" cm="1">
        <f t="array" ref="I40">IF(OR($C40={"Bill","Sch.91 Bill","Metering Fee"}),SUMIFS('Customer Detail'!$N:$N,'Customer Detail'!$F:$F,$E40,'Customer Detail'!$A:$A,$A40,'Customer Detail'!$B:$B,YEAR(I$2)*100+MONTH(I$2)),SUMIFS('Customer Detail'!$O:$O,'Customer Detail'!$G:$G,$E40,'Customer Detail'!$A:$A,$A40,'Customer Detail'!$B:$B,YEAR(I$2)*100+MONTH(I$2)))</f>
        <v>0</v>
      </c>
      <c r="J40" s="46" cm="1">
        <f t="array" ref="J40">IF(OR($C40={"Bill","Sch.91 Bill","Metering Fee"}),SUMIFS('Customer Detail'!$N:$N,'Customer Detail'!$F:$F,$E40,'Customer Detail'!$A:$A,$A40,'Customer Detail'!$B:$B,YEAR(J$2)*100+MONTH(J$2)),SUMIFS('Customer Detail'!$O:$O,'Customer Detail'!$G:$G,$E40,'Customer Detail'!$A:$A,$A40,'Customer Detail'!$B:$B,YEAR(J$2)*100+MONTH(J$2)))</f>
        <v>0</v>
      </c>
      <c r="K40" s="46" cm="1">
        <f t="array" ref="K40">IF(OR($C40={"Bill","Sch.91 Bill","Metering Fee"}),SUMIFS('Customer Detail'!$N:$N,'Customer Detail'!$F:$F,$E40,'Customer Detail'!$A:$A,$A40,'Customer Detail'!$B:$B,YEAR(K$2)*100+MONTH(K$2)),SUMIFS('Customer Detail'!$O:$O,'Customer Detail'!$G:$G,$E40,'Customer Detail'!$A:$A,$A40,'Customer Detail'!$B:$B,YEAR(K$2)*100+MONTH(K$2)))</f>
        <v>0</v>
      </c>
      <c r="L40" s="46" cm="1">
        <f t="array" ref="L40">IF(OR($C40={"Bill","Sch.91 Bill","Metering Fee"}),SUMIFS('Customer Detail'!$N:$N,'Customer Detail'!$F:$F,$E40,'Customer Detail'!$A:$A,$A40,'Customer Detail'!$B:$B,YEAR(L$2)*100+MONTH(L$2)),SUMIFS('Customer Detail'!$O:$O,'Customer Detail'!$G:$G,$E40,'Customer Detail'!$A:$A,$A40,'Customer Detail'!$B:$B,YEAR(L$2)*100+MONTH(L$2)))</f>
        <v>0</v>
      </c>
      <c r="M40" s="46" cm="1">
        <f t="array" ref="M40">IF(OR($C40={"Bill","Sch.91 Bill","Metering Fee"}),SUMIFS('Customer Detail'!$N:$N,'Customer Detail'!$F:$F,$E40,'Customer Detail'!$A:$A,$A40,'Customer Detail'!$B:$B,YEAR(M$2)*100+MONTH(M$2)),SUMIFS('Customer Detail'!$O:$O,'Customer Detail'!$G:$G,$E40,'Customer Detail'!$A:$A,$A40,'Customer Detail'!$B:$B,YEAR(M$2)*100+MONTH(M$2)))</f>
        <v>0</v>
      </c>
      <c r="N40" s="46" cm="1">
        <f t="array" ref="N40">IF(OR($C40={"Bill","Sch.91 Bill","Metering Fee"}),SUMIFS('Customer Detail'!$N:$N,'Customer Detail'!$F:$F,$E40,'Customer Detail'!$A:$A,$A40,'Customer Detail'!$B:$B,YEAR(N$2)*100+MONTH(N$2)),SUMIFS('Customer Detail'!$O:$O,'Customer Detail'!$G:$G,$E40,'Customer Detail'!$A:$A,$A40,'Customer Detail'!$B:$B,YEAR(N$2)*100+MONTH(N$2)))</f>
        <v>0</v>
      </c>
      <c r="O40" s="46" cm="1">
        <f t="array" ref="O40">IF(OR($C40={"Bill","Sch.91 Bill","Metering Fee"}),SUMIFS('Customer Detail'!$N:$N,'Customer Detail'!$F:$F,$E40,'Customer Detail'!$A:$A,$A40,'Customer Detail'!$B:$B,YEAR(O$2)*100+MONTH(O$2)),SUMIFS('Customer Detail'!$O:$O,'Customer Detail'!$G:$G,$E40,'Customer Detail'!$A:$A,$A40,'Customer Detail'!$B:$B,YEAR(O$2)*100+MONTH(O$2)))</f>
        <v>0</v>
      </c>
      <c r="P40" s="46" cm="1">
        <f t="array" ref="P40">IF(OR($C40={"Bill","Sch.91 Bill","Metering Fee"}),SUMIFS('Customer Detail'!$N:$N,'Customer Detail'!$F:$F,$E40,'Customer Detail'!$A:$A,$A40,'Customer Detail'!$B:$B,YEAR(P$2)*100+MONTH(P$2)),SUMIFS('Customer Detail'!$O:$O,'Customer Detail'!$G:$G,$E40,'Customer Detail'!$A:$A,$A40,'Customer Detail'!$B:$B,YEAR(P$2)*100+MONTH(P$2)))</f>
        <v>0</v>
      </c>
      <c r="Q40" s="46">
        <v>0</v>
      </c>
      <c r="R40" s="46">
        <f>R3*R6</f>
        <v>0</v>
      </c>
      <c r="S40" s="46">
        <f>S3*S6</f>
        <v>0</v>
      </c>
      <c r="T40" s="46">
        <f>T3*T6</f>
        <v>0</v>
      </c>
      <c r="U40" s="46">
        <f>U3*U6</f>
        <v>0</v>
      </c>
      <c r="V40" s="46">
        <f>V3*V6</f>
        <v>0</v>
      </c>
      <c r="W40" s="46">
        <f>W3*W6</f>
        <v>0</v>
      </c>
      <c r="X40" s="46">
        <f>X3*X6</f>
        <v>0</v>
      </c>
      <c r="Y40" s="46">
        <f>Y3*Y6</f>
        <v>0</v>
      </c>
      <c r="Z40" s="46">
        <f>Z3*Z6</f>
        <v>0</v>
      </c>
      <c r="AA40" s="46">
        <f>AA3*AA6</f>
        <v>0</v>
      </c>
      <c r="AB40" s="46">
        <f>AB3*AB6</f>
        <v>0</v>
      </c>
      <c r="AC40" s="46">
        <f>AC3*AC6</f>
        <v>0</v>
      </c>
      <c r="AD40" s="46">
        <f>AD3*AD6</f>
        <v>0</v>
      </c>
      <c r="AE40" s="46">
        <f>AE3*AE6</f>
        <v>0</v>
      </c>
      <c r="AF40" s="46">
        <f>AF3*AF6</f>
        <v>0</v>
      </c>
      <c r="AG40" s="46">
        <f>AG3*AG6</f>
        <v>0</v>
      </c>
      <c r="AH40" s="46">
        <f>AH3*AH6</f>
        <v>0</v>
      </c>
      <c r="AI40" s="46">
        <f>AI3*AI6</f>
        <v>0</v>
      </c>
      <c r="AJ40" s="46">
        <f>AJ3*AJ6</f>
        <v>0</v>
      </c>
      <c r="AK40" s="46">
        <f>AK3*AK6</f>
        <v>0</v>
      </c>
      <c r="AL40" s="46">
        <f>AL3*AL6</f>
        <v>0</v>
      </c>
      <c r="AM40" s="46">
        <f>AM3*AM6</f>
        <v>0</v>
      </c>
      <c r="AN40" s="46">
        <f>AN3*AN6</f>
        <v>0</v>
      </c>
      <c r="AO40" s="46">
        <f>AO3*AO6</f>
        <v>0</v>
      </c>
      <c r="AP40" s="46">
        <f>AP3*AP6</f>
        <v>116.20689655172414</v>
      </c>
    </row>
    <row r="41" spans="1:42" x14ac:dyDescent="0.25">
      <c r="A41" s="60" t="s">
        <v>51</v>
      </c>
      <c r="B41" s="44" t="s">
        <v>32</v>
      </c>
      <c r="C41" s="44" t="s">
        <v>42</v>
      </c>
      <c r="D41" s="45">
        <v>44228</v>
      </c>
      <c r="E41" s="86">
        <v>5.9929999999999997E-2</v>
      </c>
      <c r="F41" s="46" cm="1">
        <f t="array" ref="F41">IF(OR($C41={"Bill","Sch.91 Bill","Metering Fee"}),SUMIFS('Customer Detail'!$N:$N,'Customer Detail'!$F:$F,$E41,'Customer Detail'!$A:$A,$A41,'Customer Detail'!$B:$B,YEAR(F$2)*100+MONTH(F$2)),SUMIFS('Customer Detail'!$O:$O,'Customer Detail'!$G:$G,$E41,'Customer Detail'!$A:$A,$A41,'Customer Detail'!$B:$B,YEAR(F$2)*100+MONTH(F$2)))</f>
        <v>17200.066744535292</v>
      </c>
      <c r="G41" s="46" cm="1">
        <f t="array" ref="G41">IF(OR($C41={"Bill","Sch.91 Bill","Metering Fee"}),SUMIFS('Customer Detail'!$N:$N,'Customer Detail'!$F:$F,$E41,'Customer Detail'!$A:$A,$A41,'Customer Detail'!$B:$B,YEAR(G$2)*100+MONTH(G$2)),SUMIFS('Customer Detail'!$O:$O,'Customer Detail'!$G:$G,$E41,'Customer Detail'!$A:$A,$A41,'Customer Detail'!$B:$B,YEAR(G$2)*100+MONTH(G$2)))</f>
        <v>16959.953278825298</v>
      </c>
      <c r="H41" s="46" cm="1">
        <f t="array" ref="H41">IF(OR($C41={"Bill","Sch.91 Bill","Metering Fee"}),SUMIFS('Customer Detail'!$N:$N,'Customer Detail'!$F:$F,$E41,'Customer Detail'!$A:$A,$A41,'Customer Detail'!$B:$B,YEAR(H$2)*100+MONTH(H$2)),SUMIFS('Customer Detail'!$O:$O,'Customer Detail'!$G:$G,$E41,'Customer Detail'!$A:$A,$A41,'Customer Detail'!$B:$B,YEAR(H$2)*100+MONTH(H$2)))</f>
        <v>11760.053395628232</v>
      </c>
      <c r="I41" s="46" cm="1">
        <f t="array" ref="I41">IF(OR($C41={"Bill","Sch.91 Bill","Metering Fee"}),SUMIFS('Customer Detail'!$N:$N,'Customer Detail'!$F:$F,$E41,'Customer Detail'!$A:$A,$A41,'Customer Detail'!$B:$B,YEAR(I$2)*100+MONTH(I$2)),SUMIFS('Customer Detail'!$O:$O,'Customer Detail'!$G:$G,$E41,'Customer Detail'!$A:$A,$A41,'Customer Detail'!$B:$B,YEAR(I$2)*100+MONTH(I$2)))</f>
        <v>18239.946604371766</v>
      </c>
      <c r="J41" s="46" cm="1">
        <f t="array" ref="J41">IF(OR($C41={"Bill","Sch.91 Bill","Metering Fee"}),SUMIFS('Customer Detail'!$N:$N,'Customer Detail'!$F:$F,$E41,'Customer Detail'!$A:$A,$A41,'Customer Detail'!$B:$B,YEAR(J$2)*100+MONTH(J$2)),SUMIFS('Customer Detail'!$O:$O,'Customer Detail'!$G:$G,$E41,'Customer Detail'!$A:$A,$A41,'Customer Detail'!$B:$B,YEAR(J$2)*100+MONTH(J$2)))</f>
        <v>13839.979976639412</v>
      </c>
      <c r="K41" s="46" cm="1">
        <f t="array" ref="K41">IF(OR($C41={"Bill","Sch.91 Bill","Metering Fee"}),SUMIFS('Customer Detail'!$N:$N,'Customer Detail'!$F:$F,$E41,'Customer Detail'!$A:$A,$A41,'Customer Detail'!$B:$B,YEAR(K$2)*100+MONTH(K$2)),SUMIFS('Customer Detail'!$O:$O,'Customer Detail'!$G:$G,$E41,'Customer Detail'!$A:$A,$A41,'Customer Detail'!$B:$B,YEAR(K$2)*100+MONTH(K$2)))</f>
        <v>13200.066744535292</v>
      </c>
      <c r="L41" s="46" cm="1">
        <f t="array" ref="L41">IF(OR($C41={"Bill","Sch.91 Bill","Metering Fee"}),SUMIFS('Customer Detail'!$N:$N,'Customer Detail'!$F:$F,$E41,'Customer Detail'!$A:$A,$A41,'Customer Detail'!$B:$B,YEAR(L$2)*100+MONTH(L$2)),SUMIFS('Customer Detail'!$O:$O,'Customer Detail'!$G:$G,$E41,'Customer Detail'!$A:$A,$A41,'Customer Detail'!$B:$B,YEAR(L$2)*100+MONTH(L$2)))</f>
        <v>13600.033372267646</v>
      </c>
      <c r="M41" s="46" cm="1">
        <f t="array" ref="M41">IF(OR($C41={"Bill","Sch.91 Bill","Metering Fee"}),SUMIFS('Customer Detail'!$N:$N,'Customer Detail'!$F:$F,$E41,'Customer Detail'!$A:$A,$A41,'Customer Detail'!$B:$B,YEAR(M$2)*100+MONTH(M$2)),SUMIFS('Customer Detail'!$O:$O,'Customer Detail'!$G:$G,$E41,'Customer Detail'!$A:$A,$A41,'Customer Detail'!$B:$B,YEAR(M$2)*100+MONTH(M$2)))</f>
        <v>15600.033372267646</v>
      </c>
      <c r="N41" s="46" cm="1">
        <f t="array" ref="N41">IF(OR($C41={"Bill","Sch.91 Bill","Metering Fee"}),SUMIFS('Customer Detail'!$N:$N,'Customer Detail'!$F:$F,$E41,'Customer Detail'!$A:$A,$A41,'Customer Detail'!$B:$B,YEAR(N$2)*100+MONTH(N$2)),SUMIFS('Customer Detail'!$O:$O,'Customer Detail'!$G:$G,$E41,'Customer Detail'!$A:$A,$A41,'Customer Detail'!$B:$B,YEAR(N$2)*100+MONTH(N$2)))</f>
        <v>18799.933255464712</v>
      </c>
      <c r="O41" s="46" cm="1">
        <f t="array" ref="O41">IF(OR($C41={"Bill","Sch.91 Bill","Metering Fee"}),SUMIFS('Customer Detail'!$N:$N,'Customer Detail'!$F:$F,$E41,'Customer Detail'!$A:$A,$A41,'Customer Detail'!$B:$B,YEAR(O$2)*100+MONTH(O$2)),SUMIFS('Customer Detail'!$O:$O,'Customer Detail'!$G:$G,$E41,'Customer Detail'!$A:$A,$A41,'Customer Detail'!$B:$B,YEAR(O$2)*100+MONTH(O$2)))</f>
        <v>17200.066744535292</v>
      </c>
      <c r="P41" s="46" cm="1">
        <f t="array" ref="P41">IF(OR($C41={"Bill","Sch.91 Bill","Metering Fee"}),SUMIFS('Customer Detail'!$N:$N,'Customer Detail'!$F:$F,$E41,'Customer Detail'!$A:$A,$A41,'Customer Detail'!$B:$B,YEAR(P$2)*100+MONTH(P$2)),SUMIFS('Customer Detail'!$O:$O,'Customer Detail'!$G:$G,$E41,'Customer Detail'!$A:$A,$A41,'Customer Detail'!$B:$B,YEAR(P$2)*100+MONTH(P$2)))</f>
        <v>9476.0553979642918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</row>
    <row r="42" spans="1:42" x14ac:dyDescent="0.25">
      <c r="A42" s="60" t="s">
        <v>51</v>
      </c>
      <c r="B42" s="44" t="s">
        <v>32</v>
      </c>
      <c r="C42" s="44" t="s">
        <v>42</v>
      </c>
      <c r="D42" s="45">
        <v>44593</v>
      </c>
      <c r="E42" s="86">
        <v>5.883E-2</v>
      </c>
      <c r="F42" s="46" cm="1">
        <f t="array" ref="F42">IF(OR($C42={"Bill","Sch.91 Bill","Metering Fee"}),SUMIFS('Customer Detail'!$N:$N,'Customer Detail'!$F:$F,$E42,'Customer Detail'!$A:$A,$A42,'Customer Detail'!$B:$B,YEAR(F$2)*100+MONTH(F$2)),SUMIFS('Customer Detail'!$O:$O,'Customer Detail'!$G:$G,$E42,'Customer Detail'!$A:$A,$A42,'Customer Detail'!$B:$B,YEAR(F$2)*100+MONTH(F$2)))</f>
        <v>0</v>
      </c>
      <c r="G42" s="46" cm="1">
        <f t="array" ref="G42">IF(OR($C42={"Bill","Sch.91 Bill","Metering Fee"}),SUMIFS('Customer Detail'!$N:$N,'Customer Detail'!$F:$F,$E42,'Customer Detail'!$A:$A,$A42,'Customer Detail'!$B:$B,YEAR(G$2)*100+MONTH(G$2)),SUMIFS('Customer Detail'!$O:$O,'Customer Detail'!$G:$G,$E42,'Customer Detail'!$A:$A,$A42,'Customer Detail'!$B:$B,YEAR(G$2)*100+MONTH(G$2)))</f>
        <v>0</v>
      </c>
      <c r="H42" s="46" cm="1">
        <f t="array" ref="H42">IF(OR($C42={"Bill","Sch.91 Bill","Metering Fee"}),SUMIFS('Customer Detail'!$N:$N,'Customer Detail'!$F:$F,$E42,'Customer Detail'!$A:$A,$A42,'Customer Detail'!$B:$B,YEAR(H$2)*100+MONTH(H$2)),SUMIFS('Customer Detail'!$O:$O,'Customer Detail'!$G:$G,$E42,'Customer Detail'!$A:$A,$A42,'Customer Detail'!$B:$B,YEAR(H$2)*100+MONTH(H$2)))</f>
        <v>0</v>
      </c>
      <c r="I42" s="46" cm="1">
        <f t="array" ref="I42">IF(OR($C42={"Bill","Sch.91 Bill","Metering Fee"}),SUMIFS('Customer Detail'!$N:$N,'Customer Detail'!$F:$F,$E42,'Customer Detail'!$A:$A,$A42,'Customer Detail'!$B:$B,YEAR(I$2)*100+MONTH(I$2)),SUMIFS('Customer Detail'!$O:$O,'Customer Detail'!$G:$G,$E42,'Customer Detail'!$A:$A,$A42,'Customer Detail'!$B:$B,YEAR(I$2)*100+MONTH(I$2)))</f>
        <v>0</v>
      </c>
      <c r="J42" s="46" cm="1">
        <f t="array" ref="J42">IF(OR($C42={"Bill","Sch.91 Bill","Metering Fee"}),SUMIFS('Customer Detail'!$N:$N,'Customer Detail'!$F:$F,$E42,'Customer Detail'!$A:$A,$A42,'Customer Detail'!$B:$B,YEAR(J$2)*100+MONTH(J$2)),SUMIFS('Customer Detail'!$O:$O,'Customer Detail'!$G:$G,$E42,'Customer Detail'!$A:$A,$A42,'Customer Detail'!$B:$B,YEAR(J$2)*100+MONTH(J$2)))</f>
        <v>0</v>
      </c>
      <c r="K42" s="46" cm="1">
        <f t="array" ref="K42">IF(OR($C42={"Bill","Sch.91 Bill","Metering Fee"}),SUMIFS('Customer Detail'!$N:$N,'Customer Detail'!$F:$F,$E42,'Customer Detail'!$A:$A,$A42,'Customer Detail'!$B:$B,YEAR(K$2)*100+MONTH(K$2)),SUMIFS('Customer Detail'!$O:$O,'Customer Detail'!$G:$G,$E42,'Customer Detail'!$A:$A,$A42,'Customer Detail'!$B:$B,YEAR(K$2)*100+MONTH(K$2)))</f>
        <v>0</v>
      </c>
      <c r="L42" s="46" cm="1">
        <f t="array" ref="L42">IF(OR($C42={"Bill","Sch.91 Bill","Metering Fee"}),SUMIFS('Customer Detail'!$N:$N,'Customer Detail'!$F:$F,$E42,'Customer Detail'!$A:$A,$A42,'Customer Detail'!$B:$B,YEAR(L$2)*100+MONTH(L$2)),SUMIFS('Customer Detail'!$O:$O,'Customer Detail'!$G:$G,$E42,'Customer Detail'!$A:$A,$A42,'Customer Detail'!$B:$B,YEAR(L$2)*100+MONTH(L$2)))</f>
        <v>0</v>
      </c>
      <c r="M42" s="46" cm="1">
        <f t="array" ref="M42">IF(OR($C42={"Bill","Sch.91 Bill","Metering Fee"}),SUMIFS('Customer Detail'!$N:$N,'Customer Detail'!$F:$F,$E42,'Customer Detail'!$A:$A,$A42,'Customer Detail'!$B:$B,YEAR(M$2)*100+MONTH(M$2)),SUMIFS('Customer Detail'!$O:$O,'Customer Detail'!$G:$G,$E42,'Customer Detail'!$A:$A,$A42,'Customer Detail'!$B:$B,YEAR(M$2)*100+MONTH(M$2)))</f>
        <v>0</v>
      </c>
      <c r="N42" s="46" cm="1">
        <f t="array" ref="N42">IF(OR($C42={"Bill","Sch.91 Bill","Metering Fee"}),SUMIFS('Customer Detail'!$N:$N,'Customer Detail'!$F:$F,$E42,'Customer Detail'!$A:$A,$A42,'Customer Detail'!$B:$B,YEAR(N$2)*100+MONTH(N$2)),SUMIFS('Customer Detail'!$O:$O,'Customer Detail'!$G:$G,$E42,'Customer Detail'!$A:$A,$A42,'Customer Detail'!$B:$B,YEAR(N$2)*100+MONTH(N$2)))</f>
        <v>0</v>
      </c>
      <c r="O42" s="46" cm="1">
        <f t="array" ref="O42">IF(OR($C42={"Bill","Sch.91 Bill","Metering Fee"}),SUMIFS('Customer Detail'!$N:$N,'Customer Detail'!$F:$F,$E42,'Customer Detail'!$A:$A,$A42,'Customer Detail'!$B:$B,YEAR(O$2)*100+MONTH(O$2)),SUMIFS('Customer Detail'!$O:$O,'Customer Detail'!$G:$G,$E42,'Customer Detail'!$A:$A,$A42,'Customer Detail'!$B:$B,YEAR(O$2)*100+MONTH(O$2)))</f>
        <v>0</v>
      </c>
      <c r="P42" s="46" cm="1">
        <f t="array" ref="P42">IF(OR($C42={"Bill","Sch.91 Bill","Metering Fee"}),SUMIFS('Customer Detail'!$N:$N,'Customer Detail'!$F:$F,$E42,'Customer Detail'!$A:$A,$A42,'Customer Detail'!$B:$B,YEAR(P$2)*100+MONTH(P$2)),SUMIFS('Customer Detail'!$O:$O,'Customer Detail'!$G:$G,$E42,'Customer Detail'!$A:$A,$A42,'Customer Detail'!$B:$B,YEAR(P$2)*100+MONTH(P$2)))</f>
        <v>10684.004759476458</v>
      </c>
      <c r="Q42" s="46">
        <f>Q8+Q9</f>
        <v>16240.010455462245</v>
      </c>
      <c r="R42" s="46">
        <f>R8+R9</f>
        <v>14080.01031725561</v>
      </c>
      <c r="S42" s="46">
        <f>S8+S9</f>
        <v>7315.8627805003871</v>
      </c>
      <c r="T42" s="46">
        <f>T8+T9</f>
        <v>0</v>
      </c>
      <c r="U42" s="46">
        <f>U8+U9</f>
        <v>0</v>
      </c>
      <c r="V42" s="46">
        <f>V8+V9</f>
        <v>0</v>
      </c>
      <c r="W42" s="46">
        <f>W8+W9</f>
        <v>0</v>
      </c>
      <c r="X42" s="46">
        <f>X8+X9</f>
        <v>0</v>
      </c>
      <c r="Y42" s="46">
        <f>Y8+Y9</f>
        <v>0</v>
      </c>
      <c r="Z42" s="46">
        <f>Z8+Z9</f>
        <v>0</v>
      </c>
      <c r="AA42" s="46">
        <f>AA8+AA9</f>
        <v>0</v>
      </c>
      <c r="AB42" s="46">
        <f>AB8+AB9</f>
        <v>0</v>
      </c>
      <c r="AC42" s="46">
        <f>AC8+AC9</f>
        <v>0</v>
      </c>
      <c r="AD42" s="46">
        <f>AD8+AD9</f>
        <v>0</v>
      </c>
      <c r="AE42" s="46">
        <f>AE8+AE9</f>
        <v>0</v>
      </c>
      <c r="AF42" s="46">
        <f>AF8+AF9</f>
        <v>0</v>
      </c>
      <c r="AG42" s="46">
        <f>AG8+AG9</f>
        <v>0</v>
      </c>
      <c r="AH42" s="46">
        <f>AH8+AH9</f>
        <v>0</v>
      </c>
      <c r="AI42" s="46">
        <f>AI8+AI9</f>
        <v>0</v>
      </c>
      <c r="AJ42" s="46">
        <f>AJ8+AJ9</f>
        <v>0</v>
      </c>
      <c r="AK42" s="46">
        <f>AK8+AK9</f>
        <v>0</v>
      </c>
      <c r="AL42" s="46">
        <f>AL8+AL9</f>
        <v>0</v>
      </c>
      <c r="AM42" s="46">
        <f>AM8+AM9</f>
        <v>0</v>
      </c>
      <c r="AN42" s="46">
        <f>AN8+AN9</f>
        <v>0</v>
      </c>
      <c r="AO42" s="46">
        <f>AO8+AO9</f>
        <v>0</v>
      </c>
      <c r="AP42" s="46">
        <f>AP8+AP9</f>
        <v>0</v>
      </c>
    </row>
    <row r="43" spans="1:42" x14ac:dyDescent="0.25">
      <c r="A43" s="60" t="s">
        <v>51</v>
      </c>
      <c r="B43" s="44" t="s">
        <v>32</v>
      </c>
      <c r="C43" s="44" t="s">
        <v>42</v>
      </c>
      <c r="D43" s="45">
        <v>44682</v>
      </c>
      <c r="E43" s="86">
        <v>6.9349999999999995E-2</v>
      </c>
      <c r="F43" s="46" cm="1">
        <f t="array" ref="F43">IF(OR($C43={"Bill","Sch.91 Bill","Metering Fee"}),SUMIFS('Customer Detail'!$N:$N,'Customer Detail'!$F:$F,$E43,'Customer Detail'!$A:$A,$A43,'Customer Detail'!$B:$B,YEAR(F$2)*100+MONTH(F$2)),SUMIFS('Customer Detail'!$O:$O,'Customer Detail'!$G:$G,$E43,'Customer Detail'!$A:$A,$A43,'Customer Detail'!$B:$B,YEAR(F$2)*100+MONTH(F$2)))</f>
        <v>0</v>
      </c>
      <c r="G43" s="46" cm="1">
        <f t="array" ref="G43">IF(OR($C43={"Bill","Sch.91 Bill","Metering Fee"}),SUMIFS('Customer Detail'!$N:$N,'Customer Detail'!$F:$F,$E43,'Customer Detail'!$A:$A,$A43,'Customer Detail'!$B:$B,YEAR(G$2)*100+MONTH(G$2)),SUMIFS('Customer Detail'!$O:$O,'Customer Detail'!$G:$G,$E43,'Customer Detail'!$A:$A,$A43,'Customer Detail'!$B:$B,YEAR(G$2)*100+MONTH(G$2)))</f>
        <v>0</v>
      </c>
      <c r="H43" s="46" cm="1">
        <f t="array" ref="H43">IF(OR($C43={"Bill","Sch.91 Bill","Metering Fee"}),SUMIFS('Customer Detail'!$N:$N,'Customer Detail'!$F:$F,$E43,'Customer Detail'!$A:$A,$A43,'Customer Detail'!$B:$B,YEAR(H$2)*100+MONTH(H$2)),SUMIFS('Customer Detail'!$O:$O,'Customer Detail'!$G:$G,$E43,'Customer Detail'!$A:$A,$A43,'Customer Detail'!$B:$B,YEAR(H$2)*100+MONTH(H$2)))</f>
        <v>0</v>
      </c>
      <c r="I43" s="46" cm="1">
        <f t="array" ref="I43">IF(OR($C43={"Bill","Sch.91 Bill","Metering Fee"}),SUMIFS('Customer Detail'!$N:$N,'Customer Detail'!$F:$F,$E43,'Customer Detail'!$A:$A,$A43,'Customer Detail'!$B:$B,YEAR(I$2)*100+MONTH(I$2)),SUMIFS('Customer Detail'!$O:$O,'Customer Detail'!$G:$G,$E43,'Customer Detail'!$A:$A,$A43,'Customer Detail'!$B:$B,YEAR(I$2)*100+MONTH(I$2)))</f>
        <v>0</v>
      </c>
      <c r="J43" s="46" cm="1">
        <f t="array" ref="J43">IF(OR($C43={"Bill","Sch.91 Bill","Metering Fee"}),SUMIFS('Customer Detail'!$N:$N,'Customer Detail'!$F:$F,$E43,'Customer Detail'!$A:$A,$A43,'Customer Detail'!$B:$B,YEAR(J$2)*100+MONTH(J$2)),SUMIFS('Customer Detail'!$O:$O,'Customer Detail'!$G:$G,$E43,'Customer Detail'!$A:$A,$A43,'Customer Detail'!$B:$B,YEAR(J$2)*100+MONTH(J$2)))</f>
        <v>0</v>
      </c>
      <c r="K43" s="46" cm="1">
        <f t="array" ref="K43">IF(OR($C43={"Bill","Sch.91 Bill","Metering Fee"}),SUMIFS('Customer Detail'!$N:$N,'Customer Detail'!$F:$F,$E43,'Customer Detail'!$A:$A,$A43,'Customer Detail'!$B:$B,YEAR(K$2)*100+MONTH(K$2)),SUMIFS('Customer Detail'!$O:$O,'Customer Detail'!$G:$G,$E43,'Customer Detail'!$A:$A,$A43,'Customer Detail'!$B:$B,YEAR(K$2)*100+MONTH(K$2)))</f>
        <v>0</v>
      </c>
      <c r="L43" s="46" cm="1">
        <f t="array" ref="L43">IF(OR($C43={"Bill","Sch.91 Bill","Metering Fee"}),SUMIFS('Customer Detail'!$N:$N,'Customer Detail'!$F:$F,$E43,'Customer Detail'!$A:$A,$A43,'Customer Detail'!$B:$B,YEAR(L$2)*100+MONTH(L$2)),SUMIFS('Customer Detail'!$O:$O,'Customer Detail'!$G:$G,$E43,'Customer Detail'!$A:$A,$A43,'Customer Detail'!$B:$B,YEAR(L$2)*100+MONTH(L$2)))</f>
        <v>0</v>
      </c>
      <c r="M43" s="46" cm="1">
        <f t="array" ref="M43">IF(OR($C43={"Bill","Sch.91 Bill","Metering Fee"}),SUMIFS('Customer Detail'!$N:$N,'Customer Detail'!$F:$F,$E43,'Customer Detail'!$A:$A,$A43,'Customer Detail'!$B:$B,YEAR(M$2)*100+MONTH(M$2)),SUMIFS('Customer Detail'!$O:$O,'Customer Detail'!$G:$G,$E43,'Customer Detail'!$A:$A,$A43,'Customer Detail'!$B:$B,YEAR(M$2)*100+MONTH(M$2)))</f>
        <v>0</v>
      </c>
      <c r="N43" s="46" cm="1">
        <f t="array" ref="N43">IF(OR($C43={"Bill","Sch.91 Bill","Metering Fee"}),SUMIFS('Customer Detail'!$N:$N,'Customer Detail'!$F:$F,$E43,'Customer Detail'!$A:$A,$A43,'Customer Detail'!$B:$B,YEAR(N$2)*100+MONTH(N$2)),SUMIFS('Customer Detail'!$O:$O,'Customer Detail'!$G:$G,$E43,'Customer Detail'!$A:$A,$A43,'Customer Detail'!$B:$B,YEAR(N$2)*100+MONTH(N$2)))</f>
        <v>0</v>
      </c>
      <c r="O43" s="46" cm="1">
        <f t="array" ref="O43">IF(OR($C43={"Bill","Sch.91 Bill","Metering Fee"}),SUMIFS('Customer Detail'!$N:$N,'Customer Detail'!$F:$F,$E43,'Customer Detail'!$A:$A,$A43,'Customer Detail'!$B:$B,YEAR(O$2)*100+MONTH(O$2)),SUMIFS('Customer Detail'!$O:$O,'Customer Detail'!$G:$G,$E43,'Customer Detail'!$A:$A,$A43,'Customer Detail'!$B:$B,YEAR(O$2)*100+MONTH(O$2)))</f>
        <v>0</v>
      </c>
      <c r="P43" s="46" cm="1">
        <f t="array" ref="P43">IF(OR($C43={"Bill","Sch.91 Bill","Metering Fee"}),SUMIFS('Customer Detail'!$N:$N,'Customer Detail'!$F:$F,$E43,'Customer Detail'!$A:$A,$A43,'Customer Detail'!$B:$B,YEAR(P$2)*100+MONTH(P$2)),SUMIFS('Customer Detail'!$O:$O,'Customer Detail'!$G:$G,$E43,'Customer Detail'!$A:$A,$A43,'Customer Detail'!$B:$B,YEAR(P$2)*100+MONTH(P$2)))</f>
        <v>0</v>
      </c>
      <c r="Q43" s="46">
        <f>Q10+Q11</f>
        <v>0</v>
      </c>
      <c r="R43" s="46">
        <f>R10+R11</f>
        <v>0</v>
      </c>
      <c r="S43" s="46">
        <f>S10+S11</f>
        <v>5164.1141067671388</v>
      </c>
      <c r="T43" s="46">
        <f>T10+T11</f>
        <v>12320.007828937712</v>
      </c>
      <c r="U43" s="46">
        <f>U10+U11</f>
        <v>13679.992171062289</v>
      </c>
      <c r="V43" s="46">
        <f>V10+V11</f>
        <v>9969.4840135673585</v>
      </c>
      <c r="W43" s="46">
        <f>W10+W11</f>
        <v>0</v>
      </c>
      <c r="X43" s="46">
        <f>X10+X11</f>
        <v>0</v>
      </c>
      <c r="Y43" s="46">
        <f>Y10+Y11</f>
        <v>0</v>
      </c>
      <c r="Z43" s="46">
        <f>Z10+Z11</f>
        <v>0</v>
      </c>
      <c r="AA43" s="46">
        <f>AA10+AA11</f>
        <v>0</v>
      </c>
      <c r="AB43" s="46">
        <f>AB10+AB11</f>
        <v>0</v>
      </c>
      <c r="AC43" s="46">
        <f>AC10+AC11</f>
        <v>0</v>
      </c>
      <c r="AD43" s="46">
        <f>AD10+AD11</f>
        <v>0</v>
      </c>
      <c r="AE43" s="46">
        <f>AE10+AE11</f>
        <v>0</v>
      </c>
      <c r="AF43" s="46">
        <f>AF10+AF11</f>
        <v>0</v>
      </c>
      <c r="AG43" s="46">
        <f>AG10+AG11</f>
        <v>0</v>
      </c>
      <c r="AH43" s="46">
        <f>AH10+AH11</f>
        <v>0</v>
      </c>
      <c r="AI43" s="46">
        <f>AI10+AI11</f>
        <v>0</v>
      </c>
      <c r="AJ43" s="46">
        <f>AJ10+AJ11</f>
        <v>0</v>
      </c>
      <c r="AK43" s="46">
        <f>AK10+AK11</f>
        <v>0</v>
      </c>
      <c r="AL43" s="46">
        <f>AL10+AL11</f>
        <v>0</v>
      </c>
      <c r="AM43" s="46">
        <f>AM10+AM11</f>
        <v>0</v>
      </c>
      <c r="AN43" s="46">
        <f>AN10+AN11</f>
        <v>0</v>
      </c>
      <c r="AO43" s="46">
        <f>AO10+AO11</f>
        <v>0</v>
      </c>
      <c r="AP43" s="46">
        <f>AP10+AP11</f>
        <v>0</v>
      </c>
    </row>
    <row r="44" spans="1:42" x14ac:dyDescent="0.25">
      <c r="A44" s="60" t="s">
        <v>51</v>
      </c>
      <c r="B44" s="44" t="s">
        <v>32</v>
      </c>
      <c r="C44" s="44" t="s">
        <v>42</v>
      </c>
      <c r="D44" s="45">
        <v>44774</v>
      </c>
      <c r="E44" s="86">
        <v>7.1220000000000006E-2</v>
      </c>
      <c r="F44" s="46" cm="1">
        <f t="array" ref="F44">IF(OR($C44={"Bill","Sch.91 Bill","Metering Fee"}),SUMIFS('Customer Detail'!$N:$N,'Customer Detail'!$F:$F,$E44,'Customer Detail'!$A:$A,$A44,'Customer Detail'!$B:$B,YEAR(F$2)*100+MONTH(F$2)),SUMIFS('Customer Detail'!$O:$O,'Customer Detail'!$G:$G,$E44,'Customer Detail'!$A:$A,$A44,'Customer Detail'!$B:$B,YEAR(F$2)*100+MONTH(F$2)))</f>
        <v>0</v>
      </c>
      <c r="G44" s="46" cm="1">
        <f t="array" ref="G44">IF(OR($C44={"Bill","Sch.91 Bill","Metering Fee"}),SUMIFS('Customer Detail'!$N:$N,'Customer Detail'!$F:$F,$E44,'Customer Detail'!$A:$A,$A44,'Customer Detail'!$B:$B,YEAR(G$2)*100+MONTH(G$2)),SUMIFS('Customer Detail'!$O:$O,'Customer Detail'!$G:$G,$E44,'Customer Detail'!$A:$A,$A44,'Customer Detail'!$B:$B,YEAR(G$2)*100+MONTH(G$2)))</f>
        <v>0</v>
      </c>
      <c r="H44" s="46" cm="1">
        <f t="array" ref="H44">IF(OR($C44={"Bill","Sch.91 Bill","Metering Fee"}),SUMIFS('Customer Detail'!$N:$N,'Customer Detail'!$F:$F,$E44,'Customer Detail'!$A:$A,$A44,'Customer Detail'!$B:$B,YEAR(H$2)*100+MONTH(H$2)),SUMIFS('Customer Detail'!$O:$O,'Customer Detail'!$G:$G,$E44,'Customer Detail'!$A:$A,$A44,'Customer Detail'!$B:$B,YEAR(H$2)*100+MONTH(H$2)))</f>
        <v>0</v>
      </c>
      <c r="I44" s="46" cm="1">
        <f t="array" ref="I44">IF(OR($C44={"Bill","Sch.91 Bill","Metering Fee"}),SUMIFS('Customer Detail'!$N:$N,'Customer Detail'!$F:$F,$E44,'Customer Detail'!$A:$A,$A44,'Customer Detail'!$B:$B,YEAR(I$2)*100+MONTH(I$2)),SUMIFS('Customer Detail'!$O:$O,'Customer Detail'!$G:$G,$E44,'Customer Detail'!$A:$A,$A44,'Customer Detail'!$B:$B,YEAR(I$2)*100+MONTH(I$2)))</f>
        <v>0</v>
      </c>
      <c r="J44" s="46" cm="1">
        <f t="array" ref="J44">IF(OR($C44={"Bill","Sch.91 Bill","Metering Fee"}),SUMIFS('Customer Detail'!$N:$N,'Customer Detail'!$F:$F,$E44,'Customer Detail'!$A:$A,$A44,'Customer Detail'!$B:$B,YEAR(J$2)*100+MONTH(J$2)),SUMIFS('Customer Detail'!$O:$O,'Customer Detail'!$G:$G,$E44,'Customer Detail'!$A:$A,$A44,'Customer Detail'!$B:$B,YEAR(J$2)*100+MONTH(J$2)))</f>
        <v>0</v>
      </c>
      <c r="K44" s="46" cm="1">
        <f t="array" ref="K44">IF(OR($C44={"Bill","Sch.91 Bill","Metering Fee"}),SUMIFS('Customer Detail'!$N:$N,'Customer Detail'!$F:$F,$E44,'Customer Detail'!$A:$A,$A44,'Customer Detail'!$B:$B,YEAR(K$2)*100+MONTH(K$2)),SUMIFS('Customer Detail'!$O:$O,'Customer Detail'!$G:$G,$E44,'Customer Detail'!$A:$A,$A44,'Customer Detail'!$B:$B,YEAR(K$2)*100+MONTH(K$2)))</f>
        <v>0</v>
      </c>
      <c r="L44" s="46" cm="1">
        <f t="array" ref="L44">IF(OR($C44={"Bill","Sch.91 Bill","Metering Fee"}),SUMIFS('Customer Detail'!$N:$N,'Customer Detail'!$F:$F,$E44,'Customer Detail'!$A:$A,$A44,'Customer Detail'!$B:$B,YEAR(L$2)*100+MONTH(L$2)),SUMIFS('Customer Detail'!$O:$O,'Customer Detail'!$G:$G,$E44,'Customer Detail'!$A:$A,$A44,'Customer Detail'!$B:$B,YEAR(L$2)*100+MONTH(L$2)))</f>
        <v>0</v>
      </c>
      <c r="M44" s="46" cm="1">
        <f t="array" ref="M44">IF(OR($C44={"Bill","Sch.91 Bill","Metering Fee"}),SUMIFS('Customer Detail'!$N:$N,'Customer Detail'!$F:$F,$E44,'Customer Detail'!$A:$A,$A44,'Customer Detail'!$B:$B,YEAR(M$2)*100+MONTH(M$2)),SUMIFS('Customer Detail'!$O:$O,'Customer Detail'!$G:$G,$E44,'Customer Detail'!$A:$A,$A44,'Customer Detail'!$B:$B,YEAR(M$2)*100+MONTH(M$2)))</f>
        <v>0</v>
      </c>
      <c r="N44" s="46" cm="1">
        <f t="array" ref="N44">IF(OR($C44={"Bill","Sch.91 Bill","Metering Fee"}),SUMIFS('Customer Detail'!$N:$N,'Customer Detail'!$F:$F,$E44,'Customer Detail'!$A:$A,$A44,'Customer Detail'!$B:$B,YEAR(N$2)*100+MONTH(N$2)),SUMIFS('Customer Detail'!$O:$O,'Customer Detail'!$G:$G,$E44,'Customer Detail'!$A:$A,$A44,'Customer Detail'!$B:$B,YEAR(N$2)*100+MONTH(N$2)))</f>
        <v>0</v>
      </c>
      <c r="O44" s="46" cm="1">
        <f t="array" ref="O44">IF(OR($C44={"Bill","Sch.91 Bill","Metering Fee"}),SUMIFS('Customer Detail'!$N:$N,'Customer Detail'!$F:$F,$E44,'Customer Detail'!$A:$A,$A44,'Customer Detail'!$B:$B,YEAR(O$2)*100+MONTH(O$2)),SUMIFS('Customer Detail'!$O:$O,'Customer Detail'!$G:$G,$E44,'Customer Detail'!$A:$A,$A44,'Customer Detail'!$B:$B,YEAR(O$2)*100+MONTH(O$2)))</f>
        <v>0</v>
      </c>
      <c r="P44" s="46" cm="1">
        <f t="array" ref="P44">IF(OR($C44={"Bill","Sch.91 Bill","Metering Fee"}),SUMIFS('Customer Detail'!$N:$N,'Customer Detail'!$F:$F,$E44,'Customer Detail'!$A:$A,$A44,'Customer Detail'!$B:$B,YEAR(P$2)*100+MONTH(P$2)),SUMIFS('Customer Detail'!$O:$O,'Customer Detail'!$G:$G,$E44,'Customer Detail'!$A:$A,$A44,'Customer Detail'!$B:$B,YEAR(P$2)*100+MONTH(P$2)))</f>
        <v>0</v>
      </c>
      <c r="Q44" s="46">
        <f>Q12+Q13</f>
        <v>0</v>
      </c>
      <c r="R44" s="46">
        <f>R12+R13</f>
        <v>0</v>
      </c>
      <c r="S44" s="46">
        <f>S12+S13</f>
        <v>0</v>
      </c>
      <c r="T44" s="46">
        <f>T12+T13</f>
        <v>0</v>
      </c>
      <c r="U44" s="46">
        <f>U12+U13</f>
        <v>0</v>
      </c>
      <c r="V44" s="46">
        <f>V12+V13</f>
        <v>7870.5793576090309</v>
      </c>
      <c r="W44" s="46">
        <f>W12+W13</f>
        <v>13120.005818463924</v>
      </c>
      <c r="X44" s="46">
        <f>X12+X13</f>
        <v>12160.0077579519</v>
      </c>
      <c r="Y44" s="46">
        <f>Y12+Y13</f>
        <v>15759.988363072149</v>
      </c>
      <c r="Z44" s="46">
        <f>Z12+Z13</f>
        <v>14639.982544608223</v>
      </c>
      <c r="AA44" s="46">
        <f>AA12+AA13</f>
        <v>18560.040291845467</v>
      </c>
      <c r="AB44" s="46">
        <f>AB12+AB13</f>
        <v>8524.1466252909231</v>
      </c>
      <c r="AC44" s="46">
        <f>AC12+AC13</f>
        <v>0</v>
      </c>
      <c r="AD44" s="46">
        <f>AD12+AD13</f>
        <v>0</v>
      </c>
      <c r="AE44" s="46">
        <f>AE12+AE13</f>
        <v>0</v>
      </c>
      <c r="AF44" s="46">
        <f>AF12+AF13</f>
        <v>0</v>
      </c>
      <c r="AG44" s="46">
        <f>AG12+AG13</f>
        <v>0</v>
      </c>
      <c r="AH44" s="46">
        <f>AH12+AH13</f>
        <v>0</v>
      </c>
      <c r="AI44" s="46">
        <f>AI12+AI13</f>
        <v>0</v>
      </c>
      <c r="AJ44" s="46">
        <f>AJ12+AJ13</f>
        <v>0</v>
      </c>
      <c r="AK44" s="46">
        <f>AK12+AK13</f>
        <v>0</v>
      </c>
      <c r="AL44" s="46">
        <f>AL12+AL13</f>
        <v>0</v>
      </c>
      <c r="AM44" s="46">
        <f>AM12+AM13</f>
        <v>0</v>
      </c>
      <c r="AN44" s="46">
        <f>AN12+AN13</f>
        <v>0</v>
      </c>
      <c r="AO44" s="46">
        <f>AO12+AO13</f>
        <v>0</v>
      </c>
      <c r="AP44" s="46">
        <f>AP12+AP13</f>
        <v>0</v>
      </c>
    </row>
    <row r="45" spans="1:42" x14ac:dyDescent="0.25">
      <c r="A45" s="60" t="s">
        <v>51</v>
      </c>
      <c r="B45" s="44" t="s">
        <v>32</v>
      </c>
      <c r="C45" s="44" t="s">
        <v>42</v>
      </c>
      <c r="D45" s="45">
        <v>44958</v>
      </c>
      <c r="E45" s="86">
        <v>7.1879999999999999E-2</v>
      </c>
      <c r="F45" s="46" cm="1">
        <f t="array" ref="F45">IF(OR($C45={"Bill","Sch.91 Bill","Metering Fee"}),SUMIFS('Customer Detail'!$N:$N,'Customer Detail'!$F:$F,$E45,'Customer Detail'!$A:$A,$A45,'Customer Detail'!$B:$B,YEAR(F$2)*100+MONTH(F$2)),SUMIFS('Customer Detail'!$O:$O,'Customer Detail'!$G:$G,$E45,'Customer Detail'!$A:$A,$A45,'Customer Detail'!$B:$B,YEAR(F$2)*100+MONTH(F$2)))</f>
        <v>0</v>
      </c>
      <c r="G45" s="46" cm="1">
        <f t="array" ref="G45">IF(OR($C45={"Bill","Sch.91 Bill","Metering Fee"}),SUMIFS('Customer Detail'!$N:$N,'Customer Detail'!$F:$F,$E45,'Customer Detail'!$A:$A,$A45,'Customer Detail'!$B:$B,YEAR(G$2)*100+MONTH(G$2)),SUMIFS('Customer Detail'!$O:$O,'Customer Detail'!$G:$G,$E45,'Customer Detail'!$A:$A,$A45,'Customer Detail'!$B:$B,YEAR(G$2)*100+MONTH(G$2)))</f>
        <v>0</v>
      </c>
      <c r="H45" s="46" cm="1">
        <f t="array" ref="H45">IF(OR($C45={"Bill","Sch.91 Bill","Metering Fee"}),SUMIFS('Customer Detail'!$N:$N,'Customer Detail'!$F:$F,$E45,'Customer Detail'!$A:$A,$A45,'Customer Detail'!$B:$B,YEAR(H$2)*100+MONTH(H$2)),SUMIFS('Customer Detail'!$O:$O,'Customer Detail'!$G:$G,$E45,'Customer Detail'!$A:$A,$A45,'Customer Detail'!$B:$B,YEAR(H$2)*100+MONTH(H$2)))</f>
        <v>0</v>
      </c>
      <c r="I45" s="46" cm="1">
        <f t="array" ref="I45">IF(OR($C45={"Bill","Sch.91 Bill","Metering Fee"}),SUMIFS('Customer Detail'!$N:$N,'Customer Detail'!$F:$F,$E45,'Customer Detail'!$A:$A,$A45,'Customer Detail'!$B:$B,YEAR(I$2)*100+MONTH(I$2)),SUMIFS('Customer Detail'!$O:$O,'Customer Detail'!$G:$G,$E45,'Customer Detail'!$A:$A,$A45,'Customer Detail'!$B:$B,YEAR(I$2)*100+MONTH(I$2)))</f>
        <v>0</v>
      </c>
      <c r="J45" s="46" cm="1">
        <f t="array" ref="J45">IF(OR($C45={"Bill","Sch.91 Bill","Metering Fee"}),SUMIFS('Customer Detail'!$N:$N,'Customer Detail'!$F:$F,$E45,'Customer Detail'!$A:$A,$A45,'Customer Detail'!$B:$B,YEAR(J$2)*100+MONTH(J$2)),SUMIFS('Customer Detail'!$O:$O,'Customer Detail'!$G:$G,$E45,'Customer Detail'!$A:$A,$A45,'Customer Detail'!$B:$B,YEAR(J$2)*100+MONTH(J$2)))</f>
        <v>0</v>
      </c>
      <c r="K45" s="46" cm="1">
        <f t="array" ref="K45">IF(OR($C45={"Bill","Sch.91 Bill","Metering Fee"}),SUMIFS('Customer Detail'!$N:$N,'Customer Detail'!$F:$F,$E45,'Customer Detail'!$A:$A,$A45,'Customer Detail'!$B:$B,YEAR(K$2)*100+MONTH(K$2)),SUMIFS('Customer Detail'!$O:$O,'Customer Detail'!$G:$G,$E45,'Customer Detail'!$A:$A,$A45,'Customer Detail'!$B:$B,YEAR(K$2)*100+MONTH(K$2)))</f>
        <v>0</v>
      </c>
      <c r="L45" s="46" cm="1">
        <f t="array" ref="L45">IF(OR($C45={"Bill","Sch.91 Bill","Metering Fee"}),SUMIFS('Customer Detail'!$N:$N,'Customer Detail'!$F:$F,$E45,'Customer Detail'!$A:$A,$A45,'Customer Detail'!$B:$B,YEAR(L$2)*100+MONTH(L$2)),SUMIFS('Customer Detail'!$O:$O,'Customer Detail'!$G:$G,$E45,'Customer Detail'!$A:$A,$A45,'Customer Detail'!$B:$B,YEAR(L$2)*100+MONTH(L$2)))</f>
        <v>0</v>
      </c>
      <c r="M45" s="46" cm="1">
        <f t="array" ref="M45">IF(OR($C45={"Bill","Sch.91 Bill","Metering Fee"}),SUMIFS('Customer Detail'!$N:$N,'Customer Detail'!$F:$F,$E45,'Customer Detail'!$A:$A,$A45,'Customer Detail'!$B:$B,YEAR(M$2)*100+MONTH(M$2)),SUMIFS('Customer Detail'!$O:$O,'Customer Detail'!$G:$G,$E45,'Customer Detail'!$A:$A,$A45,'Customer Detail'!$B:$B,YEAR(M$2)*100+MONTH(M$2)))</f>
        <v>0</v>
      </c>
      <c r="N45" s="46" cm="1">
        <f t="array" ref="N45">IF(OR($C45={"Bill","Sch.91 Bill","Metering Fee"}),SUMIFS('Customer Detail'!$N:$N,'Customer Detail'!$F:$F,$E45,'Customer Detail'!$A:$A,$A45,'Customer Detail'!$B:$B,YEAR(N$2)*100+MONTH(N$2)),SUMIFS('Customer Detail'!$O:$O,'Customer Detail'!$G:$G,$E45,'Customer Detail'!$A:$A,$A45,'Customer Detail'!$B:$B,YEAR(N$2)*100+MONTH(N$2)))</f>
        <v>0</v>
      </c>
      <c r="O45" s="46" cm="1">
        <f t="array" ref="O45">IF(OR($C45={"Bill","Sch.91 Bill","Metering Fee"}),SUMIFS('Customer Detail'!$N:$N,'Customer Detail'!$F:$F,$E45,'Customer Detail'!$A:$A,$A45,'Customer Detail'!$B:$B,YEAR(O$2)*100+MONTH(O$2)),SUMIFS('Customer Detail'!$O:$O,'Customer Detail'!$G:$G,$E45,'Customer Detail'!$A:$A,$A45,'Customer Detail'!$B:$B,YEAR(O$2)*100+MONTH(O$2)))</f>
        <v>0</v>
      </c>
      <c r="P45" s="46" cm="1">
        <f t="array" ref="P45">IF(OR($C45={"Bill","Sch.91 Bill","Metering Fee"}),SUMIFS('Customer Detail'!$N:$N,'Customer Detail'!$F:$F,$E45,'Customer Detail'!$A:$A,$A45,'Customer Detail'!$B:$B,YEAR(P$2)*100+MONTH(P$2)),SUMIFS('Customer Detail'!$O:$O,'Customer Detail'!$G:$G,$E45,'Customer Detail'!$A:$A,$A45,'Customer Detail'!$B:$B,YEAR(P$2)*100+MONTH(P$2)))</f>
        <v>0</v>
      </c>
      <c r="Q45" s="46">
        <f>Q14+Q15</f>
        <v>0</v>
      </c>
      <c r="R45" s="46">
        <f>R14+R15</f>
        <v>0</v>
      </c>
      <c r="S45" s="46">
        <f>S14+S15</f>
        <v>0</v>
      </c>
      <c r="T45" s="46">
        <f>T14+T15</f>
        <v>0</v>
      </c>
      <c r="U45" s="46">
        <f>U14+U15</f>
        <v>0</v>
      </c>
      <c r="V45" s="46">
        <f>V14+V15</f>
        <v>0</v>
      </c>
      <c r="W45" s="46">
        <f>W14+W15</f>
        <v>0</v>
      </c>
      <c r="X45" s="46">
        <f>X14+X15</f>
        <v>0</v>
      </c>
      <c r="Y45" s="46">
        <f>Y14+Y15</f>
        <v>0</v>
      </c>
      <c r="Z45" s="46">
        <f>Z14+Z15</f>
        <v>0</v>
      </c>
      <c r="AA45" s="46">
        <f>AA14+AA15</f>
        <v>0</v>
      </c>
      <c r="AB45" s="46">
        <f>AB14+AB15</f>
        <v>7955.8724021266307</v>
      </c>
      <c r="AC45" s="46">
        <f>AC14+AC15</f>
        <v>15840.019333011118</v>
      </c>
      <c r="AD45" s="46">
        <f>AD14+AD15</f>
        <v>14879.990333494443</v>
      </c>
      <c r="AE45" s="46">
        <f>AE14+AE15</f>
        <v>13679.990333494441</v>
      </c>
      <c r="AF45" s="46">
        <f>AF14+AF15</f>
        <v>16959.980666988882</v>
      </c>
      <c r="AG45" s="46">
        <f>AG14+AG15</f>
        <v>16640.019333011118</v>
      </c>
      <c r="AH45" s="46">
        <f>AH14+AH15</f>
        <v>18400.021696680407</v>
      </c>
      <c r="AI45" s="46">
        <f>AI14+AI15</f>
        <v>8295.9884001933297</v>
      </c>
      <c r="AJ45" s="46">
        <f>AJ14+AJ15</f>
        <v>0</v>
      </c>
      <c r="AK45" s="46">
        <f>AK14+AK15</f>
        <v>0</v>
      </c>
      <c r="AL45" s="46">
        <f>AL14+AL15</f>
        <v>0</v>
      </c>
      <c r="AM45" s="46">
        <f>AM14+AM15</f>
        <v>0</v>
      </c>
      <c r="AN45" s="46">
        <f>AN14+AN15</f>
        <v>0</v>
      </c>
      <c r="AO45" s="46">
        <f>AO14+AO15</f>
        <v>0</v>
      </c>
      <c r="AP45" s="46">
        <f>AP14+AP15</f>
        <v>0</v>
      </c>
    </row>
    <row r="46" spans="1:42" x14ac:dyDescent="0.25">
      <c r="A46" s="60" t="s">
        <v>51</v>
      </c>
      <c r="B46" s="44" t="s">
        <v>32</v>
      </c>
      <c r="C46" s="44" t="s">
        <v>42</v>
      </c>
      <c r="D46" s="45">
        <v>45170</v>
      </c>
      <c r="E46" s="86">
        <v>7.213E-2</v>
      </c>
      <c r="F46" s="46" cm="1">
        <f t="array" ref="F46">IF(OR($C46={"Bill","Sch.91 Bill","Metering Fee"}),SUMIFS('Customer Detail'!$N:$N,'Customer Detail'!$F:$F,$E46,'Customer Detail'!$A:$A,$A46,'Customer Detail'!$B:$B,YEAR(F$2)*100+MONTH(F$2)),SUMIFS('Customer Detail'!$O:$O,'Customer Detail'!$G:$G,$E46,'Customer Detail'!$A:$A,$A46,'Customer Detail'!$B:$B,YEAR(F$2)*100+MONTH(F$2)))</f>
        <v>0</v>
      </c>
      <c r="G46" s="46" cm="1">
        <f t="array" ref="G46">IF(OR($C46={"Bill","Sch.91 Bill","Metering Fee"}),SUMIFS('Customer Detail'!$N:$N,'Customer Detail'!$F:$F,$E46,'Customer Detail'!$A:$A,$A46,'Customer Detail'!$B:$B,YEAR(G$2)*100+MONTH(G$2)),SUMIFS('Customer Detail'!$O:$O,'Customer Detail'!$G:$G,$E46,'Customer Detail'!$A:$A,$A46,'Customer Detail'!$B:$B,YEAR(G$2)*100+MONTH(G$2)))</f>
        <v>0</v>
      </c>
      <c r="H46" s="46" cm="1">
        <f t="array" ref="H46">IF(OR($C46={"Bill","Sch.91 Bill","Metering Fee"}),SUMIFS('Customer Detail'!$N:$N,'Customer Detail'!$F:$F,$E46,'Customer Detail'!$A:$A,$A46,'Customer Detail'!$B:$B,YEAR(H$2)*100+MONTH(H$2)),SUMIFS('Customer Detail'!$O:$O,'Customer Detail'!$G:$G,$E46,'Customer Detail'!$A:$A,$A46,'Customer Detail'!$B:$B,YEAR(H$2)*100+MONTH(H$2)))</f>
        <v>0</v>
      </c>
      <c r="I46" s="46" cm="1">
        <f t="array" ref="I46">IF(OR($C46={"Bill","Sch.91 Bill","Metering Fee"}),SUMIFS('Customer Detail'!$N:$N,'Customer Detail'!$F:$F,$E46,'Customer Detail'!$A:$A,$A46,'Customer Detail'!$B:$B,YEAR(I$2)*100+MONTH(I$2)),SUMIFS('Customer Detail'!$O:$O,'Customer Detail'!$G:$G,$E46,'Customer Detail'!$A:$A,$A46,'Customer Detail'!$B:$B,YEAR(I$2)*100+MONTH(I$2)))</f>
        <v>0</v>
      </c>
      <c r="J46" s="46" cm="1">
        <f t="array" ref="J46">IF(OR($C46={"Bill","Sch.91 Bill","Metering Fee"}),SUMIFS('Customer Detail'!$N:$N,'Customer Detail'!$F:$F,$E46,'Customer Detail'!$A:$A,$A46,'Customer Detail'!$B:$B,YEAR(J$2)*100+MONTH(J$2)),SUMIFS('Customer Detail'!$O:$O,'Customer Detail'!$G:$G,$E46,'Customer Detail'!$A:$A,$A46,'Customer Detail'!$B:$B,YEAR(J$2)*100+MONTH(J$2)))</f>
        <v>0</v>
      </c>
      <c r="K46" s="46" cm="1">
        <f t="array" ref="K46">IF(OR($C46={"Bill","Sch.91 Bill","Metering Fee"}),SUMIFS('Customer Detail'!$N:$N,'Customer Detail'!$F:$F,$E46,'Customer Detail'!$A:$A,$A46,'Customer Detail'!$B:$B,YEAR(K$2)*100+MONTH(K$2)),SUMIFS('Customer Detail'!$O:$O,'Customer Detail'!$G:$G,$E46,'Customer Detail'!$A:$A,$A46,'Customer Detail'!$B:$B,YEAR(K$2)*100+MONTH(K$2)))</f>
        <v>0</v>
      </c>
      <c r="L46" s="46" cm="1">
        <f t="array" ref="L46">IF(OR($C46={"Bill","Sch.91 Bill","Metering Fee"}),SUMIFS('Customer Detail'!$N:$N,'Customer Detail'!$F:$F,$E46,'Customer Detail'!$A:$A,$A46,'Customer Detail'!$B:$B,YEAR(L$2)*100+MONTH(L$2)),SUMIFS('Customer Detail'!$O:$O,'Customer Detail'!$G:$G,$E46,'Customer Detail'!$A:$A,$A46,'Customer Detail'!$B:$B,YEAR(L$2)*100+MONTH(L$2)))</f>
        <v>0</v>
      </c>
      <c r="M46" s="46" cm="1">
        <f t="array" ref="M46">IF(OR($C46={"Bill","Sch.91 Bill","Metering Fee"}),SUMIFS('Customer Detail'!$N:$N,'Customer Detail'!$F:$F,$E46,'Customer Detail'!$A:$A,$A46,'Customer Detail'!$B:$B,YEAR(M$2)*100+MONTH(M$2)),SUMIFS('Customer Detail'!$O:$O,'Customer Detail'!$G:$G,$E46,'Customer Detail'!$A:$A,$A46,'Customer Detail'!$B:$B,YEAR(M$2)*100+MONTH(M$2)))</f>
        <v>0</v>
      </c>
      <c r="N46" s="46" cm="1">
        <f t="array" ref="N46">IF(OR($C46={"Bill","Sch.91 Bill","Metering Fee"}),SUMIFS('Customer Detail'!$N:$N,'Customer Detail'!$F:$F,$E46,'Customer Detail'!$A:$A,$A46,'Customer Detail'!$B:$B,YEAR(N$2)*100+MONTH(N$2)),SUMIFS('Customer Detail'!$O:$O,'Customer Detail'!$G:$G,$E46,'Customer Detail'!$A:$A,$A46,'Customer Detail'!$B:$B,YEAR(N$2)*100+MONTH(N$2)))</f>
        <v>0</v>
      </c>
      <c r="O46" s="46" cm="1">
        <f t="array" ref="O46">IF(OR($C46={"Bill","Sch.91 Bill","Metering Fee"}),SUMIFS('Customer Detail'!$N:$N,'Customer Detail'!$F:$F,$E46,'Customer Detail'!$A:$A,$A46,'Customer Detail'!$B:$B,YEAR(O$2)*100+MONTH(O$2)),SUMIFS('Customer Detail'!$O:$O,'Customer Detail'!$G:$G,$E46,'Customer Detail'!$A:$A,$A46,'Customer Detail'!$B:$B,YEAR(O$2)*100+MONTH(O$2)))</f>
        <v>0</v>
      </c>
      <c r="P46" s="46" cm="1">
        <f t="array" ref="P46">IF(OR($C46={"Bill","Sch.91 Bill","Metering Fee"}),SUMIFS('Customer Detail'!$N:$N,'Customer Detail'!$F:$F,$E46,'Customer Detail'!$A:$A,$A46,'Customer Detail'!$B:$B,YEAR(P$2)*100+MONTH(P$2)),SUMIFS('Customer Detail'!$O:$O,'Customer Detail'!$G:$G,$E46,'Customer Detail'!$A:$A,$A46,'Customer Detail'!$B:$B,YEAR(P$2)*100+MONTH(P$2)))</f>
        <v>0</v>
      </c>
      <c r="Q46" s="46">
        <f>Q16+Q17</f>
        <v>0</v>
      </c>
      <c r="R46" s="46">
        <f>R16+R17</f>
        <v>0</v>
      </c>
      <c r="S46" s="46">
        <f>S16+S17</f>
        <v>0</v>
      </c>
      <c r="T46" s="46">
        <f>T16+T17</f>
        <v>0</v>
      </c>
      <c r="U46" s="46">
        <f>U16+U17</f>
        <v>0</v>
      </c>
      <c r="V46" s="46">
        <f>V16+V17</f>
        <v>0</v>
      </c>
      <c r="W46" s="46">
        <f>W16+W17</f>
        <v>0</v>
      </c>
      <c r="X46" s="46">
        <f>X16+X17</f>
        <v>0</v>
      </c>
      <c r="Y46" s="46">
        <f>Y16+Y17</f>
        <v>0</v>
      </c>
      <c r="Z46" s="46">
        <f>Z16+Z17</f>
        <v>0</v>
      </c>
      <c r="AA46" s="46">
        <f>AA16+AA17</f>
        <v>0</v>
      </c>
      <c r="AB46" s="46">
        <f>AB16+AB17</f>
        <v>0</v>
      </c>
      <c r="AC46" s="46">
        <f>AC16+AC17</f>
        <v>0</v>
      </c>
      <c r="AD46" s="46">
        <f>AD16+AD17</f>
        <v>0</v>
      </c>
      <c r="AE46" s="46">
        <f>AE16+AE17</f>
        <v>0</v>
      </c>
      <c r="AF46" s="46">
        <f>AF16+AF17</f>
        <v>0</v>
      </c>
      <c r="AG46" s="46">
        <f>AG16+AG17</f>
        <v>0</v>
      </c>
      <c r="AH46" s="46">
        <f>AH16+AH17</f>
        <v>0</v>
      </c>
      <c r="AI46" s="46">
        <f>AI16+AI17</f>
        <v>6344.0019309678983</v>
      </c>
      <c r="AJ46" s="46">
        <f>AJ16+AJ17</f>
        <v>13120.009654839489</v>
      </c>
      <c r="AK46" s="46">
        <f>AK16+AK17</f>
        <v>13279.990345160511</v>
      </c>
      <c r="AL46" s="46">
        <f>AL16+AL17</f>
        <v>14720.017645699823</v>
      </c>
      <c r="AM46" s="46">
        <f>AM16+AM17</f>
        <v>18000.02163799632</v>
      </c>
      <c r="AN46" s="46">
        <f>AN16+AN17</f>
        <v>17040.019309678977</v>
      </c>
      <c r="AO46" s="46">
        <f>AO16+AO17</f>
        <v>16240.019309678975</v>
      </c>
      <c r="AP46" s="46">
        <f>AP16+AP17</f>
        <v>9329.6644943277824</v>
      </c>
    </row>
    <row r="47" spans="1:42" x14ac:dyDescent="0.25">
      <c r="A47" s="60" t="s">
        <v>51</v>
      </c>
      <c r="B47" s="44" t="s">
        <v>32</v>
      </c>
      <c r="C47" s="44" t="s">
        <v>42</v>
      </c>
      <c r="D47" s="45">
        <v>45385</v>
      </c>
      <c r="E47" s="86">
        <v>6.9779999999999995E-2</v>
      </c>
      <c r="F47" s="46" cm="1">
        <f t="array" ref="F47">IF(OR($C47={"Bill","Sch.91 Bill","Metering Fee"}),SUMIFS('Customer Detail'!$N:$N,'Customer Detail'!$F:$F,$E47,'Customer Detail'!$A:$A,$A47,'Customer Detail'!$B:$B,YEAR(F$2)*100+MONTH(F$2)),SUMIFS('Customer Detail'!$O:$O,'Customer Detail'!$G:$G,$E47,'Customer Detail'!$A:$A,$A47,'Customer Detail'!$B:$B,YEAR(F$2)*100+MONTH(F$2)))</f>
        <v>0</v>
      </c>
      <c r="G47" s="46" cm="1">
        <f t="array" ref="G47">IF(OR($C47={"Bill","Sch.91 Bill","Metering Fee"}),SUMIFS('Customer Detail'!$N:$N,'Customer Detail'!$F:$F,$E47,'Customer Detail'!$A:$A,$A47,'Customer Detail'!$B:$B,YEAR(G$2)*100+MONTH(G$2)),SUMIFS('Customer Detail'!$O:$O,'Customer Detail'!$G:$G,$E47,'Customer Detail'!$A:$A,$A47,'Customer Detail'!$B:$B,YEAR(G$2)*100+MONTH(G$2)))</f>
        <v>0</v>
      </c>
      <c r="H47" s="46" cm="1">
        <f t="array" ref="H47">IF(OR($C47={"Bill","Sch.91 Bill","Metering Fee"}),SUMIFS('Customer Detail'!$N:$N,'Customer Detail'!$F:$F,$E47,'Customer Detail'!$A:$A,$A47,'Customer Detail'!$B:$B,YEAR(H$2)*100+MONTH(H$2)),SUMIFS('Customer Detail'!$O:$O,'Customer Detail'!$G:$G,$E47,'Customer Detail'!$A:$A,$A47,'Customer Detail'!$B:$B,YEAR(H$2)*100+MONTH(H$2)))</f>
        <v>0</v>
      </c>
      <c r="I47" s="46" cm="1">
        <f t="array" ref="I47">IF(OR($C47={"Bill","Sch.91 Bill","Metering Fee"}),SUMIFS('Customer Detail'!$N:$N,'Customer Detail'!$F:$F,$E47,'Customer Detail'!$A:$A,$A47,'Customer Detail'!$B:$B,YEAR(I$2)*100+MONTH(I$2)),SUMIFS('Customer Detail'!$O:$O,'Customer Detail'!$G:$G,$E47,'Customer Detail'!$A:$A,$A47,'Customer Detail'!$B:$B,YEAR(I$2)*100+MONTH(I$2)))</f>
        <v>0</v>
      </c>
      <c r="J47" s="46" cm="1">
        <f t="array" ref="J47">IF(OR($C47={"Bill","Sch.91 Bill","Metering Fee"}),SUMIFS('Customer Detail'!$N:$N,'Customer Detail'!$F:$F,$E47,'Customer Detail'!$A:$A,$A47,'Customer Detail'!$B:$B,YEAR(J$2)*100+MONTH(J$2)),SUMIFS('Customer Detail'!$O:$O,'Customer Detail'!$G:$G,$E47,'Customer Detail'!$A:$A,$A47,'Customer Detail'!$B:$B,YEAR(J$2)*100+MONTH(J$2)))</f>
        <v>0</v>
      </c>
      <c r="K47" s="46" cm="1">
        <f t="array" ref="K47">IF(OR($C47={"Bill","Sch.91 Bill","Metering Fee"}),SUMIFS('Customer Detail'!$N:$N,'Customer Detail'!$F:$F,$E47,'Customer Detail'!$A:$A,$A47,'Customer Detail'!$B:$B,YEAR(K$2)*100+MONTH(K$2)),SUMIFS('Customer Detail'!$O:$O,'Customer Detail'!$G:$G,$E47,'Customer Detail'!$A:$A,$A47,'Customer Detail'!$B:$B,YEAR(K$2)*100+MONTH(K$2)))</f>
        <v>0</v>
      </c>
      <c r="L47" s="46" cm="1">
        <f t="array" ref="L47">IF(OR($C47={"Bill","Sch.91 Bill","Metering Fee"}),SUMIFS('Customer Detail'!$N:$N,'Customer Detail'!$F:$F,$E47,'Customer Detail'!$A:$A,$A47,'Customer Detail'!$B:$B,YEAR(L$2)*100+MONTH(L$2)),SUMIFS('Customer Detail'!$O:$O,'Customer Detail'!$G:$G,$E47,'Customer Detail'!$A:$A,$A47,'Customer Detail'!$B:$B,YEAR(L$2)*100+MONTH(L$2)))</f>
        <v>0</v>
      </c>
      <c r="M47" s="46" cm="1">
        <f t="array" ref="M47">IF(OR($C47={"Bill","Sch.91 Bill","Metering Fee"}),SUMIFS('Customer Detail'!$N:$N,'Customer Detail'!$F:$F,$E47,'Customer Detail'!$A:$A,$A47,'Customer Detail'!$B:$B,YEAR(M$2)*100+MONTH(M$2)),SUMIFS('Customer Detail'!$O:$O,'Customer Detail'!$G:$G,$E47,'Customer Detail'!$A:$A,$A47,'Customer Detail'!$B:$B,YEAR(M$2)*100+MONTH(M$2)))</f>
        <v>0</v>
      </c>
      <c r="N47" s="46" cm="1">
        <f t="array" ref="N47">IF(OR($C47={"Bill","Sch.91 Bill","Metering Fee"}),SUMIFS('Customer Detail'!$N:$N,'Customer Detail'!$F:$F,$E47,'Customer Detail'!$A:$A,$A47,'Customer Detail'!$B:$B,YEAR(N$2)*100+MONTH(N$2)),SUMIFS('Customer Detail'!$O:$O,'Customer Detail'!$G:$G,$E47,'Customer Detail'!$A:$A,$A47,'Customer Detail'!$B:$B,YEAR(N$2)*100+MONTH(N$2)))</f>
        <v>0</v>
      </c>
      <c r="O47" s="46" cm="1">
        <f t="array" ref="O47">IF(OR($C47={"Bill","Sch.91 Bill","Metering Fee"}),SUMIFS('Customer Detail'!$N:$N,'Customer Detail'!$F:$F,$E47,'Customer Detail'!$A:$A,$A47,'Customer Detail'!$B:$B,YEAR(O$2)*100+MONTH(O$2)),SUMIFS('Customer Detail'!$O:$O,'Customer Detail'!$G:$G,$E47,'Customer Detail'!$A:$A,$A47,'Customer Detail'!$B:$B,YEAR(O$2)*100+MONTH(O$2)))</f>
        <v>0</v>
      </c>
      <c r="P47" s="46" cm="1">
        <f t="array" ref="P47">IF(OR($C47={"Bill","Sch.91 Bill","Metering Fee"}),SUMIFS('Customer Detail'!$N:$N,'Customer Detail'!$F:$F,$E47,'Customer Detail'!$A:$A,$A47,'Customer Detail'!$B:$B,YEAR(P$2)*100+MONTH(P$2)),SUMIFS('Customer Detail'!$O:$O,'Customer Detail'!$G:$G,$E47,'Customer Detail'!$A:$A,$A47,'Customer Detail'!$B:$B,YEAR(P$2)*100+MONTH(P$2)))</f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</row>
    <row r="48" spans="1:42" x14ac:dyDescent="0.25">
      <c r="A48" s="60" t="s">
        <v>51</v>
      </c>
      <c r="B48" s="44" t="s">
        <v>32</v>
      </c>
      <c r="C48" s="44" t="s">
        <v>37</v>
      </c>
      <c r="D48" s="45">
        <v>41619</v>
      </c>
      <c r="E48" s="86">
        <v>37.89</v>
      </c>
      <c r="F48" s="46" cm="1">
        <f t="array" ref="F48">IF(OR($C48={"Bill","Sch.91 Bill","Metering Fee"}),SUMIFS('Customer Detail'!$N:$N,'Customer Detail'!$F:$F,$E48,'Customer Detail'!$A:$A,$A48,'Customer Detail'!$B:$B,YEAR(F$2)*100+MONTH(F$2)),SUMIFS('Customer Detail'!$O:$O,'Customer Detail'!$G:$G,$E48,'Customer Detail'!$A:$A,$A48,'Customer Detail'!$B:$B,YEAR(F$2)*100+MONTH(F$2)))</f>
        <v>1</v>
      </c>
      <c r="G48" s="46" cm="1">
        <f t="array" ref="G48">IF(OR($C48={"Bill","Sch.91 Bill","Metering Fee"}),SUMIFS('Customer Detail'!$N:$N,'Customer Detail'!$F:$F,$E48,'Customer Detail'!$A:$A,$A48,'Customer Detail'!$B:$B,YEAR(G$2)*100+MONTH(G$2)),SUMIFS('Customer Detail'!$O:$O,'Customer Detail'!$G:$G,$E48,'Customer Detail'!$A:$A,$A48,'Customer Detail'!$B:$B,YEAR(G$2)*100+MONTH(G$2)))</f>
        <v>1</v>
      </c>
      <c r="H48" s="46" cm="1">
        <f t="array" ref="H48">IF(OR($C48={"Bill","Sch.91 Bill","Metering Fee"}),SUMIFS('Customer Detail'!$N:$N,'Customer Detail'!$F:$F,$E48,'Customer Detail'!$A:$A,$A48,'Customer Detail'!$B:$B,YEAR(H$2)*100+MONTH(H$2)),SUMIFS('Customer Detail'!$O:$O,'Customer Detail'!$G:$G,$E48,'Customer Detail'!$A:$A,$A48,'Customer Detail'!$B:$B,YEAR(H$2)*100+MONTH(H$2)))</f>
        <v>1</v>
      </c>
      <c r="I48" s="46" cm="1">
        <f t="array" ref="I48">IF(OR($C48={"Bill","Sch.91 Bill","Metering Fee"}),SUMIFS('Customer Detail'!$N:$N,'Customer Detail'!$F:$F,$E48,'Customer Detail'!$A:$A,$A48,'Customer Detail'!$B:$B,YEAR(I$2)*100+MONTH(I$2)),SUMIFS('Customer Detail'!$O:$O,'Customer Detail'!$G:$G,$E48,'Customer Detail'!$A:$A,$A48,'Customer Detail'!$B:$B,YEAR(I$2)*100+MONTH(I$2)))</f>
        <v>1</v>
      </c>
      <c r="J48" s="46" cm="1">
        <f t="array" ref="J48">IF(OR($C48={"Bill","Sch.91 Bill","Metering Fee"}),SUMIFS('Customer Detail'!$N:$N,'Customer Detail'!$F:$F,$E48,'Customer Detail'!$A:$A,$A48,'Customer Detail'!$B:$B,YEAR(J$2)*100+MONTH(J$2)),SUMIFS('Customer Detail'!$O:$O,'Customer Detail'!$G:$G,$E48,'Customer Detail'!$A:$A,$A48,'Customer Detail'!$B:$B,YEAR(J$2)*100+MONTH(J$2)))</f>
        <v>1</v>
      </c>
      <c r="K48" s="46" cm="1">
        <f t="array" ref="K48">IF(OR($C48={"Bill","Sch.91 Bill","Metering Fee"}),SUMIFS('Customer Detail'!$N:$N,'Customer Detail'!$F:$F,$E48,'Customer Detail'!$A:$A,$A48,'Customer Detail'!$B:$B,YEAR(K$2)*100+MONTH(K$2)),SUMIFS('Customer Detail'!$O:$O,'Customer Detail'!$G:$G,$E48,'Customer Detail'!$A:$A,$A48,'Customer Detail'!$B:$B,YEAR(K$2)*100+MONTH(K$2)))</f>
        <v>1</v>
      </c>
      <c r="L48" s="46" cm="1">
        <f t="array" ref="L48">IF(OR($C48={"Bill","Sch.91 Bill","Metering Fee"}),SUMIFS('Customer Detail'!$N:$N,'Customer Detail'!$F:$F,$E48,'Customer Detail'!$A:$A,$A48,'Customer Detail'!$B:$B,YEAR(L$2)*100+MONTH(L$2)),SUMIFS('Customer Detail'!$O:$O,'Customer Detail'!$G:$G,$E48,'Customer Detail'!$A:$A,$A48,'Customer Detail'!$B:$B,YEAR(L$2)*100+MONTH(L$2)))</f>
        <v>0.58617049353391393</v>
      </c>
      <c r="M48" s="46" cm="1">
        <f t="array" ref="M48">IF(OR($C48={"Bill","Sch.91 Bill","Metering Fee"}),SUMIFS('Customer Detail'!$N:$N,'Customer Detail'!$F:$F,$E48,'Customer Detail'!$A:$A,$A48,'Customer Detail'!$B:$B,YEAR(M$2)*100+MONTH(M$2)),SUMIFS('Customer Detail'!$O:$O,'Customer Detail'!$G:$G,$E48,'Customer Detail'!$A:$A,$A48,'Customer Detail'!$B:$B,YEAR(M$2)*100+MONTH(M$2)))</f>
        <v>0</v>
      </c>
      <c r="N48" s="46" cm="1">
        <f t="array" ref="N48">IF(OR($C48={"Bill","Sch.91 Bill","Metering Fee"}),SUMIFS('Customer Detail'!$N:$N,'Customer Detail'!$F:$F,$E48,'Customer Detail'!$A:$A,$A48,'Customer Detail'!$B:$B,YEAR(N$2)*100+MONTH(N$2)),SUMIFS('Customer Detail'!$O:$O,'Customer Detail'!$G:$G,$E48,'Customer Detail'!$A:$A,$A48,'Customer Detail'!$B:$B,YEAR(N$2)*100+MONTH(N$2)))</f>
        <v>0</v>
      </c>
      <c r="O48" s="46" cm="1">
        <f t="array" ref="O48">IF(OR($C48={"Bill","Sch.91 Bill","Metering Fee"}),SUMIFS('Customer Detail'!$N:$N,'Customer Detail'!$F:$F,$E48,'Customer Detail'!$A:$A,$A48,'Customer Detail'!$B:$B,YEAR(O$2)*100+MONTH(O$2)),SUMIFS('Customer Detail'!$O:$O,'Customer Detail'!$G:$G,$E48,'Customer Detail'!$A:$A,$A48,'Customer Detail'!$B:$B,YEAR(O$2)*100+MONTH(O$2)))</f>
        <v>0</v>
      </c>
      <c r="P48" s="46" cm="1">
        <f t="array" ref="P48">IF(OR($C48={"Bill","Sch.91 Bill","Metering Fee"}),SUMIFS('Customer Detail'!$N:$N,'Customer Detail'!$F:$F,$E48,'Customer Detail'!$A:$A,$A48,'Customer Detail'!$B:$B,YEAR(P$2)*100+MONTH(P$2)),SUMIFS('Customer Detail'!$O:$O,'Customer Detail'!$G:$G,$E48,'Customer Detail'!$A:$A,$A48,'Customer Detail'!$B:$B,YEAR(P$2)*100+MONTH(P$2)))</f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</row>
    <row r="49" spans="1:42" x14ac:dyDescent="0.25">
      <c r="A49" s="60" t="s">
        <v>51</v>
      </c>
      <c r="B49" s="44" t="s">
        <v>32</v>
      </c>
      <c r="C49" s="44" t="s">
        <v>37</v>
      </c>
      <c r="D49" s="45">
        <v>44470</v>
      </c>
      <c r="E49" s="86">
        <v>103.19</v>
      </c>
      <c r="F49" s="46" cm="1">
        <f t="array" ref="F49">IF(OR($C49={"Bill","Sch.91 Bill","Metering Fee"}),SUMIFS('Customer Detail'!$N:$N,'Customer Detail'!$F:$F,$E49,'Customer Detail'!$A:$A,$A49,'Customer Detail'!$B:$B,YEAR(F$2)*100+MONTH(F$2)),SUMIFS('Customer Detail'!$O:$O,'Customer Detail'!$G:$G,$E49,'Customer Detail'!$A:$A,$A49,'Customer Detail'!$B:$B,YEAR(F$2)*100+MONTH(F$2)))</f>
        <v>0</v>
      </c>
      <c r="G49" s="46" cm="1">
        <f t="array" ref="G49">IF(OR($C49={"Bill","Sch.91 Bill","Metering Fee"}),SUMIFS('Customer Detail'!$N:$N,'Customer Detail'!$F:$F,$E49,'Customer Detail'!$A:$A,$A49,'Customer Detail'!$B:$B,YEAR(G$2)*100+MONTH(G$2)),SUMIFS('Customer Detail'!$O:$O,'Customer Detail'!$G:$G,$E49,'Customer Detail'!$A:$A,$A49,'Customer Detail'!$B:$B,YEAR(G$2)*100+MONTH(G$2)))</f>
        <v>0</v>
      </c>
      <c r="H49" s="46" cm="1">
        <f t="array" ref="H49">IF(OR($C49={"Bill","Sch.91 Bill","Metering Fee"}),SUMIFS('Customer Detail'!$N:$N,'Customer Detail'!$F:$F,$E49,'Customer Detail'!$A:$A,$A49,'Customer Detail'!$B:$B,YEAR(H$2)*100+MONTH(H$2)),SUMIFS('Customer Detail'!$O:$O,'Customer Detail'!$G:$G,$E49,'Customer Detail'!$A:$A,$A49,'Customer Detail'!$B:$B,YEAR(H$2)*100+MONTH(H$2)))</f>
        <v>0</v>
      </c>
      <c r="I49" s="46" cm="1">
        <f t="array" ref="I49">IF(OR($C49={"Bill","Sch.91 Bill","Metering Fee"}),SUMIFS('Customer Detail'!$N:$N,'Customer Detail'!$F:$F,$E49,'Customer Detail'!$A:$A,$A49,'Customer Detail'!$B:$B,YEAR(I$2)*100+MONTH(I$2)),SUMIFS('Customer Detail'!$O:$O,'Customer Detail'!$G:$G,$E49,'Customer Detail'!$A:$A,$A49,'Customer Detail'!$B:$B,YEAR(I$2)*100+MONTH(I$2)))</f>
        <v>0</v>
      </c>
      <c r="J49" s="46" cm="1">
        <f t="array" ref="J49">IF(OR($C49={"Bill","Sch.91 Bill","Metering Fee"}),SUMIFS('Customer Detail'!$N:$N,'Customer Detail'!$F:$F,$E49,'Customer Detail'!$A:$A,$A49,'Customer Detail'!$B:$B,YEAR(J$2)*100+MONTH(J$2)),SUMIFS('Customer Detail'!$O:$O,'Customer Detail'!$G:$G,$E49,'Customer Detail'!$A:$A,$A49,'Customer Detail'!$B:$B,YEAR(J$2)*100+MONTH(J$2)))</f>
        <v>0</v>
      </c>
      <c r="K49" s="46" cm="1">
        <f t="array" ref="K49">IF(OR($C49={"Bill","Sch.91 Bill","Metering Fee"}),SUMIFS('Customer Detail'!$N:$N,'Customer Detail'!$F:$F,$E49,'Customer Detail'!$A:$A,$A49,'Customer Detail'!$B:$B,YEAR(K$2)*100+MONTH(K$2)),SUMIFS('Customer Detail'!$O:$O,'Customer Detail'!$G:$G,$E49,'Customer Detail'!$A:$A,$A49,'Customer Detail'!$B:$B,YEAR(K$2)*100+MONTH(K$2)))</f>
        <v>0</v>
      </c>
      <c r="L49" s="46" cm="1">
        <f t="array" ref="L49">IF(OR($C49={"Bill","Sch.91 Bill","Metering Fee"}),SUMIFS('Customer Detail'!$N:$N,'Customer Detail'!$F:$F,$E49,'Customer Detail'!$A:$A,$A49,'Customer Detail'!$B:$B,YEAR(L$2)*100+MONTH(L$2)),SUMIFS('Customer Detail'!$O:$O,'Customer Detail'!$G:$G,$E49,'Customer Detail'!$A:$A,$A49,'Customer Detail'!$B:$B,YEAR(L$2)*100+MONTH(L$2)))</f>
        <v>0.41379978680104668</v>
      </c>
      <c r="M49" s="46" cm="1">
        <f t="array" ref="M49">IF(OR($C49={"Bill","Sch.91 Bill","Metering Fee"}),SUMIFS('Customer Detail'!$N:$N,'Customer Detail'!$F:$F,$E49,'Customer Detail'!$A:$A,$A49,'Customer Detail'!$B:$B,YEAR(M$2)*100+MONTH(M$2)),SUMIFS('Customer Detail'!$O:$O,'Customer Detail'!$G:$G,$E49,'Customer Detail'!$A:$A,$A49,'Customer Detail'!$B:$B,YEAR(M$2)*100+MONTH(M$2)))</f>
        <v>1</v>
      </c>
      <c r="N49" s="46" cm="1">
        <f t="array" ref="N49">IF(OR($C49={"Bill","Sch.91 Bill","Metering Fee"}),SUMIFS('Customer Detail'!$N:$N,'Customer Detail'!$F:$F,$E49,'Customer Detail'!$A:$A,$A49,'Customer Detail'!$B:$B,YEAR(N$2)*100+MONTH(N$2)),SUMIFS('Customer Detail'!$O:$O,'Customer Detail'!$G:$G,$E49,'Customer Detail'!$A:$A,$A49,'Customer Detail'!$B:$B,YEAR(N$2)*100+MONTH(N$2)))</f>
        <v>1</v>
      </c>
      <c r="O49" s="46" cm="1">
        <f t="array" ref="O49">IF(OR($C49={"Bill","Sch.91 Bill","Metering Fee"}),SUMIFS('Customer Detail'!$N:$N,'Customer Detail'!$F:$F,$E49,'Customer Detail'!$A:$A,$A49,'Customer Detail'!$B:$B,YEAR(O$2)*100+MONTH(O$2)),SUMIFS('Customer Detail'!$O:$O,'Customer Detail'!$G:$G,$E49,'Customer Detail'!$A:$A,$A49,'Customer Detail'!$B:$B,YEAR(O$2)*100+MONTH(O$2)))</f>
        <v>1</v>
      </c>
      <c r="P49" s="46" cm="1">
        <f t="array" ref="P49">IF(OR($C49={"Bill","Sch.91 Bill","Metering Fee"}),SUMIFS('Customer Detail'!$N:$N,'Customer Detail'!$F:$F,$E49,'Customer Detail'!$A:$A,$A49,'Customer Detail'!$B:$B,YEAR(P$2)*100+MONTH(P$2)),SUMIFS('Customer Detail'!$O:$O,'Customer Detail'!$G:$G,$E49,'Customer Detail'!$A:$A,$A49,'Customer Detail'!$B:$B,YEAR(P$2)*100+MONTH(P$2)))</f>
        <v>1.1000096908615176</v>
      </c>
      <c r="Q49" s="46">
        <f>Q21</f>
        <v>0.86665374551797658</v>
      </c>
      <c r="R49" s="46">
        <f>R21</f>
        <v>1</v>
      </c>
      <c r="S49" s="46">
        <f>S21</f>
        <v>1</v>
      </c>
      <c r="T49" s="46">
        <f>T21</f>
        <v>1</v>
      </c>
      <c r="U49" s="46">
        <f>U21</f>
        <v>1</v>
      </c>
      <c r="V49" s="46">
        <f>V21</f>
        <v>1</v>
      </c>
      <c r="W49" s="46">
        <f>W21</f>
        <v>1</v>
      </c>
      <c r="X49" s="46">
        <f>X21</f>
        <v>1</v>
      </c>
      <c r="Y49" s="46">
        <f>Y21</f>
        <v>1</v>
      </c>
      <c r="Z49" s="46">
        <f>Z21</f>
        <v>1</v>
      </c>
      <c r="AA49" s="46">
        <f>AA21</f>
        <v>1</v>
      </c>
      <c r="AB49" s="46">
        <f>AB21</f>
        <v>1</v>
      </c>
      <c r="AC49" s="46">
        <f>AC21</f>
        <v>1</v>
      </c>
      <c r="AD49" s="46">
        <f>AD21</f>
        <v>1</v>
      </c>
      <c r="AE49" s="46">
        <f>AE21</f>
        <v>1</v>
      </c>
      <c r="AF49" s="46">
        <f>AF21</f>
        <v>1</v>
      </c>
      <c r="AG49" s="46">
        <f>AG21</f>
        <v>1</v>
      </c>
      <c r="AH49" s="46">
        <f>AH21</f>
        <v>1</v>
      </c>
      <c r="AI49" s="46">
        <f>AI21</f>
        <v>1</v>
      </c>
      <c r="AJ49" s="46">
        <f>AJ21</f>
        <v>1</v>
      </c>
      <c r="AK49" s="46">
        <f>AK21</f>
        <v>1</v>
      </c>
      <c r="AL49" s="46">
        <f>AL21</f>
        <v>1</v>
      </c>
      <c r="AM49" s="46">
        <f>AM21</f>
        <v>1</v>
      </c>
      <c r="AN49" s="46">
        <f>AN21</f>
        <v>1</v>
      </c>
      <c r="AO49" s="46">
        <f>AO21</f>
        <v>1</v>
      </c>
      <c r="AP49" s="46">
        <f>AP21</f>
        <v>1</v>
      </c>
    </row>
    <row r="50" spans="1:42" x14ac:dyDescent="0.25">
      <c r="A50" s="60" t="s">
        <v>51</v>
      </c>
      <c r="B50" s="44" t="s">
        <v>32</v>
      </c>
      <c r="C50" s="44" t="s">
        <v>37</v>
      </c>
      <c r="D50" s="45">
        <v>45505</v>
      </c>
      <c r="E50" s="86">
        <v>189.53</v>
      </c>
      <c r="F50" s="46" cm="1">
        <f t="array" ref="F50">IF(OR($C50={"Bill","Sch.91 Bill","Metering Fee"}),SUMIFS('Customer Detail'!$N:$N,'Customer Detail'!$F:$F,$E50,'Customer Detail'!$A:$A,$A50,'Customer Detail'!$B:$B,YEAR(F$2)*100+MONTH(F$2)),SUMIFS('Customer Detail'!$O:$O,'Customer Detail'!$G:$G,$E50,'Customer Detail'!$A:$A,$A50,'Customer Detail'!$B:$B,YEAR(F$2)*100+MONTH(F$2)))</f>
        <v>0</v>
      </c>
      <c r="G50" s="46" cm="1">
        <f t="array" ref="G50">IF(OR($C50={"Bill","Sch.91 Bill","Metering Fee"}),SUMIFS('Customer Detail'!$N:$N,'Customer Detail'!$F:$F,$E50,'Customer Detail'!$A:$A,$A50,'Customer Detail'!$B:$B,YEAR(G$2)*100+MONTH(G$2)),SUMIFS('Customer Detail'!$O:$O,'Customer Detail'!$G:$G,$E50,'Customer Detail'!$A:$A,$A50,'Customer Detail'!$B:$B,YEAR(G$2)*100+MONTH(G$2)))</f>
        <v>0</v>
      </c>
      <c r="H50" s="46" cm="1">
        <f t="array" ref="H50">IF(OR($C50={"Bill","Sch.91 Bill","Metering Fee"}),SUMIFS('Customer Detail'!$N:$N,'Customer Detail'!$F:$F,$E50,'Customer Detail'!$A:$A,$A50,'Customer Detail'!$B:$B,YEAR(H$2)*100+MONTH(H$2)),SUMIFS('Customer Detail'!$O:$O,'Customer Detail'!$G:$G,$E50,'Customer Detail'!$A:$A,$A50,'Customer Detail'!$B:$B,YEAR(H$2)*100+MONTH(H$2)))</f>
        <v>0</v>
      </c>
      <c r="I50" s="46" cm="1">
        <f t="array" ref="I50">IF(OR($C50={"Bill","Sch.91 Bill","Metering Fee"}),SUMIFS('Customer Detail'!$N:$N,'Customer Detail'!$F:$F,$E50,'Customer Detail'!$A:$A,$A50,'Customer Detail'!$B:$B,YEAR(I$2)*100+MONTH(I$2)),SUMIFS('Customer Detail'!$O:$O,'Customer Detail'!$G:$G,$E50,'Customer Detail'!$A:$A,$A50,'Customer Detail'!$B:$B,YEAR(I$2)*100+MONTH(I$2)))</f>
        <v>0</v>
      </c>
      <c r="J50" s="46" cm="1">
        <f t="array" ref="J50">IF(OR($C50={"Bill","Sch.91 Bill","Metering Fee"}),SUMIFS('Customer Detail'!$N:$N,'Customer Detail'!$F:$F,$E50,'Customer Detail'!$A:$A,$A50,'Customer Detail'!$B:$B,YEAR(J$2)*100+MONTH(J$2)),SUMIFS('Customer Detail'!$O:$O,'Customer Detail'!$G:$G,$E50,'Customer Detail'!$A:$A,$A50,'Customer Detail'!$B:$B,YEAR(J$2)*100+MONTH(J$2)))</f>
        <v>0</v>
      </c>
      <c r="K50" s="46" cm="1">
        <f t="array" ref="K50">IF(OR($C50={"Bill","Sch.91 Bill","Metering Fee"}),SUMIFS('Customer Detail'!$N:$N,'Customer Detail'!$F:$F,$E50,'Customer Detail'!$A:$A,$A50,'Customer Detail'!$B:$B,YEAR(K$2)*100+MONTH(K$2)),SUMIFS('Customer Detail'!$O:$O,'Customer Detail'!$G:$G,$E50,'Customer Detail'!$A:$A,$A50,'Customer Detail'!$B:$B,YEAR(K$2)*100+MONTH(K$2)))</f>
        <v>0</v>
      </c>
      <c r="L50" s="46" cm="1">
        <f t="array" ref="L50">IF(OR($C50={"Bill","Sch.91 Bill","Metering Fee"}),SUMIFS('Customer Detail'!$N:$N,'Customer Detail'!$F:$F,$E50,'Customer Detail'!$A:$A,$A50,'Customer Detail'!$B:$B,YEAR(L$2)*100+MONTH(L$2)),SUMIFS('Customer Detail'!$O:$O,'Customer Detail'!$G:$G,$E50,'Customer Detail'!$A:$A,$A50,'Customer Detail'!$B:$B,YEAR(L$2)*100+MONTH(L$2)))</f>
        <v>0</v>
      </c>
      <c r="M50" s="46" cm="1">
        <f t="array" ref="M50">IF(OR($C50={"Bill","Sch.91 Bill","Metering Fee"}),SUMIFS('Customer Detail'!$N:$N,'Customer Detail'!$F:$F,$E50,'Customer Detail'!$A:$A,$A50,'Customer Detail'!$B:$B,YEAR(M$2)*100+MONTH(M$2)),SUMIFS('Customer Detail'!$O:$O,'Customer Detail'!$G:$G,$E50,'Customer Detail'!$A:$A,$A50,'Customer Detail'!$B:$B,YEAR(M$2)*100+MONTH(M$2)))</f>
        <v>0</v>
      </c>
      <c r="N50" s="46" cm="1">
        <f t="array" ref="N50">IF(OR($C50={"Bill","Sch.91 Bill","Metering Fee"}),SUMIFS('Customer Detail'!$N:$N,'Customer Detail'!$F:$F,$E50,'Customer Detail'!$A:$A,$A50,'Customer Detail'!$B:$B,YEAR(N$2)*100+MONTH(N$2)),SUMIFS('Customer Detail'!$O:$O,'Customer Detail'!$G:$G,$E50,'Customer Detail'!$A:$A,$A50,'Customer Detail'!$B:$B,YEAR(N$2)*100+MONTH(N$2)))</f>
        <v>0</v>
      </c>
      <c r="O50" s="46" cm="1">
        <f t="array" ref="O50">IF(OR($C50={"Bill","Sch.91 Bill","Metering Fee"}),SUMIFS('Customer Detail'!$N:$N,'Customer Detail'!$F:$F,$E50,'Customer Detail'!$A:$A,$A50,'Customer Detail'!$B:$B,YEAR(O$2)*100+MONTH(O$2)),SUMIFS('Customer Detail'!$O:$O,'Customer Detail'!$G:$G,$E50,'Customer Detail'!$A:$A,$A50,'Customer Detail'!$B:$B,YEAR(O$2)*100+MONTH(O$2)))</f>
        <v>0</v>
      </c>
      <c r="P50" s="46" cm="1">
        <f t="array" ref="P50">IF(OR($C50={"Bill","Sch.91 Bill","Metering Fee"}),SUMIFS('Customer Detail'!$N:$N,'Customer Detail'!$F:$F,$E50,'Customer Detail'!$A:$A,$A50,'Customer Detail'!$B:$B,YEAR(P$2)*100+MONTH(P$2)),SUMIFS('Customer Detail'!$O:$O,'Customer Detail'!$G:$G,$E50,'Customer Detail'!$A:$A,$A50,'Customer Detail'!$B:$B,YEAR(P$2)*100+MONTH(P$2)))</f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</row>
    <row r="51" spans="1:42" x14ac:dyDescent="0.25">
      <c r="A51" s="60" t="s">
        <v>51</v>
      </c>
      <c r="B51" s="44" t="s">
        <v>32</v>
      </c>
      <c r="C51" s="44" t="s">
        <v>38</v>
      </c>
      <c r="D51" s="45">
        <v>44927</v>
      </c>
      <c r="E51" s="86">
        <v>3.1099999999999999E-3</v>
      </c>
      <c r="F51" s="46" cm="1">
        <f t="array" ref="F51">IF(OR($C51={"Bill","Sch.91 Bill","Metering Fee"}),SUMIFS('Customer Detail'!$N:$N,'Customer Detail'!$F:$F,$E51,'Customer Detail'!$A:$A,$A51,'Customer Detail'!$B:$B,YEAR(F$2)*100+MONTH(F$2)),SUMIFS('Customer Detail'!$O:$O,'Customer Detail'!$G:$G,$E51,'Customer Detail'!$A:$A,$A51,'Customer Detail'!$B:$B,YEAR(F$2)*100+MONTH(F$2)))</f>
        <v>0</v>
      </c>
      <c r="G51" s="46" cm="1">
        <f t="array" ref="G51">IF(OR($C51={"Bill","Sch.91 Bill","Metering Fee"}),SUMIFS('Customer Detail'!$N:$N,'Customer Detail'!$F:$F,$E51,'Customer Detail'!$A:$A,$A51,'Customer Detail'!$B:$B,YEAR(G$2)*100+MONTH(G$2)),SUMIFS('Customer Detail'!$O:$O,'Customer Detail'!$G:$G,$E51,'Customer Detail'!$A:$A,$A51,'Customer Detail'!$B:$B,YEAR(G$2)*100+MONTH(G$2)))</f>
        <v>0</v>
      </c>
      <c r="H51" s="46" cm="1">
        <f t="array" ref="H51">IF(OR($C51={"Bill","Sch.91 Bill","Metering Fee"}),SUMIFS('Customer Detail'!$N:$N,'Customer Detail'!$F:$F,$E51,'Customer Detail'!$A:$A,$A51,'Customer Detail'!$B:$B,YEAR(H$2)*100+MONTH(H$2)),SUMIFS('Customer Detail'!$O:$O,'Customer Detail'!$G:$G,$E51,'Customer Detail'!$A:$A,$A51,'Customer Detail'!$B:$B,YEAR(H$2)*100+MONTH(H$2)))</f>
        <v>0</v>
      </c>
      <c r="I51" s="46" cm="1">
        <f t="array" ref="I51">IF(OR($C51={"Bill","Sch.91 Bill","Metering Fee"}),SUMIFS('Customer Detail'!$N:$N,'Customer Detail'!$F:$F,$E51,'Customer Detail'!$A:$A,$A51,'Customer Detail'!$B:$B,YEAR(I$2)*100+MONTH(I$2)),SUMIFS('Customer Detail'!$O:$O,'Customer Detail'!$G:$G,$E51,'Customer Detail'!$A:$A,$A51,'Customer Detail'!$B:$B,YEAR(I$2)*100+MONTH(I$2)))</f>
        <v>0</v>
      </c>
      <c r="J51" s="46" cm="1">
        <f t="array" ref="J51">IF(OR($C51={"Bill","Sch.91 Bill","Metering Fee"}),SUMIFS('Customer Detail'!$N:$N,'Customer Detail'!$F:$F,$E51,'Customer Detail'!$A:$A,$A51,'Customer Detail'!$B:$B,YEAR(J$2)*100+MONTH(J$2)),SUMIFS('Customer Detail'!$O:$O,'Customer Detail'!$G:$G,$E51,'Customer Detail'!$A:$A,$A51,'Customer Detail'!$B:$B,YEAR(J$2)*100+MONTH(J$2)))</f>
        <v>0</v>
      </c>
      <c r="K51" s="46" cm="1">
        <f t="array" ref="K51">IF(OR($C51={"Bill","Sch.91 Bill","Metering Fee"}),SUMIFS('Customer Detail'!$N:$N,'Customer Detail'!$F:$F,$E51,'Customer Detail'!$A:$A,$A51,'Customer Detail'!$B:$B,YEAR(K$2)*100+MONTH(K$2)),SUMIFS('Customer Detail'!$O:$O,'Customer Detail'!$G:$G,$E51,'Customer Detail'!$A:$A,$A51,'Customer Detail'!$B:$B,YEAR(K$2)*100+MONTH(K$2)))</f>
        <v>0</v>
      </c>
      <c r="L51" s="46" cm="1">
        <f t="array" ref="L51">IF(OR($C51={"Bill","Sch.91 Bill","Metering Fee"}),SUMIFS('Customer Detail'!$N:$N,'Customer Detail'!$F:$F,$E51,'Customer Detail'!$A:$A,$A51,'Customer Detail'!$B:$B,YEAR(L$2)*100+MONTH(L$2)),SUMIFS('Customer Detail'!$O:$O,'Customer Detail'!$G:$G,$E51,'Customer Detail'!$A:$A,$A51,'Customer Detail'!$B:$B,YEAR(L$2)*100+MONTH(L$2)))</f>
        <v>0</v>
      </c>
      <c r="M51" s="46" cm="1">
        <f t="array" ref="M51">IF(OR($C51={"Bill","Sch.91 Bill","Metering Fee"}),SUMIFS('Customer Detail'!$N:$N,'Customer Detail'!$F:$F,$E51,'Customer Detail'!$A:$A,$A51,'Customer Detail'!$B:$B,YEAR(M$2)*100+MONTH(M$2)),SUMIFS('Customer Detail'!$O:$O,'Customer Detail'!$G:$G,$E51,'Customer Detail'!$A:$A,$A51,'Customer Detail'!$B:$B,YEAR(M$2)*100+MONTH(M$2)))</f>
        <v>0</v>
      </c>
      <c r="N51" s="46" cm="1">
        <f t="array" ref="N51">IF(OR($C51={"Bill","Sch.91 Bill","Metering Fee"}),SUMIFS('Customer Detail'!$N:$N,'Customer Detail'!$F:$F,$E51,'Customer Detail'!$A:$A,$A51,'Customer Detail'!$B:$B,YEAR(N$2)*100+MONTH(N$2)),SUMIFS('Customer Detail'!$O:$O,'Customer Detail'!$G:$G,$E51,'Customer Detail'!$A:$A,$A51,'Customer Detail'!$B:$B,YEAR(N$2)*100+MONTH(N$2)))</f>
        <v>0</v>
      </c>
      <c r="O51" s="46" cm="1">
        <f t="array" ref="O51">IF(OR($C51={"Bill","Sch.91 Bill","Metering Fee"}),SUMIFS('Customer Detail'!$N:$N,'Customer Detail'!$F:$F,$E51,'Customer Detail'!$A:$A,$A51,'Customer Detail'!$B:$B,YEAR(O$2)*100+MONTH(O$2)),SUMIFS('Customer Detail'!$O:$O,'Customer Detail'!$G:$G,$E51,'Customer Detail'!$A:$A,$A51,'Customer Detail'!$B:$B,YEAR(O$2)*100+MONTH(O$2)))</f>
        <v>0</v>
      </c>
      <c r="P51" s="46" cm="1">
        <f t="array" ref="P51">IF(OR($C51={"Bill","Sch.91 Bill","Metering Fee"}),SUMIFS('Customer Detail'!$N:$N,'Customer Detail'!$F:$F,$E51,'Customer Detail'!$A:$A,$A51,'Customer Detail'!$B:$B,YEAR(P$2)*100+MONTH(P$2)),SUMIFS('Customer Detail'!$O:$O,'Customer Detail'!$G:$G,$E51,'Customer Detail'!$A:$A,$A51,'Customer Detail'!$B:$B,YEAR(P$2)*100+MONTH(P$2)))</f>
        <v>0</v>
      </c>
      <c r="Q51" s="46">
        <f>Q23</f>
        <v>0</v>
      </c>
      <c r="R51" s="46">
        <f>R23</f>
        <v>0</v>
      </c>
      <c r="S51" s="46">
        <f>S23</f>
        <v>0</v>
      </c>
      <c r="T51" s="46">
        <f>T23</f>
        <v>0</v>
      </c>
      <c r="U51" s="46">
        <f>U23</f>
        <v>0</v>
      </c>
      <c r="V51" s="46">
        <f>V23</f>
        <v>0</v>
      </c>
      <c r="W51" s="46">
        <f>W23</f>
        <v>0</v>
      </c>
      <c r="X51" s="46">
        <f>X23</f>
        <v>0</v>
      </c>
      <c r="Y51" s="46">
        <f>Y23</f>
        <v>0</v>
      </c>
      <c r="Z51" s="46">
        <f>Z23</f>
        <v>0</v>
      </c>
      <c r="AA51" s="46">
        <f>AA23</f>
        <v>9000</v>
      </c>
      <c r="AB51" s="46">
        <f>AB23</f>
        <v>16479.09967845659</v>
      </c>
      <c r="AC51" s="46">
        <f>AC23</f>
        <v>15839.228295819936</v>
      </c>
      <c r="AD51" s="46">
        <f>AD23</f>
        <v>14881.028938906753</v>
      </c>
      <c r="AE51" s="46">
        <f>AE23</f>
        <v>13678.456591639871</v>
      </c>
      <c r="AF51" s="46">
        <f>AF23</f>
        <v>16961.414790996783</v>
      </c>
      <c r="AG51" s="46">
        <f>AG23</f>
        <v>16639.871382636655</v>
      </c>
      <c r="AH51" s="46">
        <f>AH23</f>
        <v>18398.713826366558</v>
      </c>
      <c r="AI51" s="46">
        <f>AI23</f>
        <v>14639.871382636657</v>
      </c>
      <c r="AJ51" s="46">
        <f>AJ23</f>
        <v>13118.971061093247</v>
      </c>
      <c r="AK51" s="46">
        <f>AK23</f>
        <v>13279.742765273311</v>
      </c>
      <c r="AL51" s="46">
        <f>AL23</f>
        <v>14720.257234726689</v>
      </c>
      <c r="AM51" s="46">
        <f>AM23</f>
        <v>18000</v>
      </c>
      <c r="AN51" s="46">
        <f>AN23</f>
        <v>17038.585209003217</v>
      </c>
      <c r="AO51" s="46">
        <f>AO23</f>
        <v>16241.157556270096</v>
      </c>
      <c r="AP51" s="46">
        <f>AP23</f>
        <v>14241.157556270096</v>
      </c>
    </row>
    <row r="52" spans="1:42" x14ac:dyDescent="0.25">
      <c r="A52" s="60" t="s">
        <v>51</v>
      </c>
      <c r="B52" s="44" t="s">
        <v>32</v>
      </c>
      <c r="C52" s="44" t="s">
        <v>47</v>
      </c>
      <c r="D52" s="45">
        <v>43739</v>
      </c>
      <c r="E52" s="86">
        <v>-7.28E-3</v>
      </c>
      <c r="F52" s="46" cm="1">
        <f t="array" ref="F52">IF(OR($C52={"Bill","Sch.91 Bill","Metering Fee"}),SUMIFS('Customer Detail'!$N:$N,'Customer Detail'!$F:$F,$E52,'Customer Detail'!$A:$A,$A52,'Customer Detail'!$B:$B,YEAR(F$2)*100+MONTH(F$2)),SUMIFS('Customer Detail'!$O:$O,'Customer Detail'!$G:$G,$E52,'Customer Detail'!$A:$A,$A52,'Customer Detail'!$B:$B,YEAR(F$2)*100+MONTH(F$2)))</f>
        <v>0</v>
      </c>
      <c r="G52" s="46" cm="1">
        <f t="array" ref="G52">IF(OR($C52={"Bill","Sch.91 Bill","Metering Fee"}),SUMIFS('Customer Detail'!$N:$N,'Customer Detail'!$F:$F,$E52,'Customer Detail'!$A:$A,$A52,'Customer Detail'!$B:$B,YEAR(G$2)*100+MONTH(G$2)),SUMIFS('Customer Detail'!$O:$O,'Customer Detail'!$G:$G,$E52,'Customer Detail'!$A:$A,$A52,'Customer Detail'!$B:$B,YEAR(G$2)*100+MONTH(G$2)))</f>
        <v>0</v>
      </c>
      <c r="H52" s="46" cm="1">
        <f t="array" ref="H52">IF(OR($C52={"Bill","Sch.91 Bill","Metering Fee"}),SUMIFS('Customer Detail'!$N:$N,'Customer Detail'!$F:$F,$E52,'Customer Detail'!$A:$A,$A52,'Customer Detail'!$B:$B,YEAR(H$2)*100+MONTH(H$2)),SUMIFS('Customer Detail'!$O:$O,'Customer Detail'!$G:$G,$E52,'Customer Detail'!$A:$A,$A52,'Customer Detail'!$B:$B,YEAR(H$2)*100+MONTH(H$2)))</f>
        <v>0</v>
      </c>
      <c r="I52" s="46" cm="1">
        <f t="array" ref="I52">IF(OR($C52={"Bill","Sch.91 Bill","Metering Fee"}),SUMIFS('Customer Detail'!$N:$N,'Customer Detail'!$F:$F,$E52,'Customer Detail'!$A:$A,$A52,'Customer Detail'!$B:$B,YEAR(I$2)*100+MONTH(I$2)),SUMIFS('Customer Detail'!$O:$O,'Customer Detail'!$G:$G,$E52,'Customer Detail'!$A:$A,$A52,'Customer Detail'!$B:$B,YEAR(I$2)*100+MONTH(I$2)))</f>
        <v>0</v>
      </c>
      <c r="J52" s="46" cm="1">
        <f t="array" ref="J52">IF(OR($C52={"Bill","Sch.91 Bill","Metering Fee"}),SUMIFS('Customer Detail'!$N:$N,'Customer Detail'!$F:$F,$E52,'Customer Detail'!$A:$A,$A52,'Customer Detail'!$B:$B,YEAR(J$2)*100+MONTH(J$2)),SUMIFS('Customer Detail'!$O:$O,'Customer Detail'!$G:$G,$E52,'Customer Detail'!$A:$A,$A52,'Customer Detail'!$B:$B,YEAR(J$2)*100+MONTH(J$2)))</f>
        <v>0</v>
      </c>
      <c r="K52" s="46" cm="1">
        <f t="array" ref="K52">IF(OR($C52={"Bill","Sch.91 Bill","Metering Fee"}),SUMIFS('Customer Detail'!$N:$N,'Customer Detail'!$F:$F,$E52,'Customer Detail'!$A:$A,$A52,'Customer Detail'!$B:$B,YEAR(K$2)*100+MONTH(K$2)),SUMIFS('Customer Detail'!$O:$O,'Customer Detail'!$G:$G,$E52,'Customer Detail'!$A:$A,$A52,'Customer Detail'!$B:$B,YEAR(K$2)*100+MONTH(K$2)))</f>
        <v>0</v>
      </c>
      <c r="L52" s="46" cm="1">
        <f t="array" ref="L52">IF(OR($C52={"Bill","Sch.91 Bill","Metering Fee"}),SUMIFS('Customer Detail'!$N:$N,'Customer Detail'!$F:$F,$E52,'Customer Detail'!$A:$A,$A52,'Customer Detail'!$B:$B,YEAR(L$2)*100+MONTH(L$2)),SUMIFS('Customer Detail'!$O:$O,'Customer Detail'!$G:$G,$E52,'Customer Detail'!$A:$A,$A52,'Customer Detail'!$B:$B,YEAR(L$2)*100+MONTH(L$2)))</f>
        <v>0</v>
      </c>
      <c r="M52" s="46" cm="1">
        <f t="array" ref="M52">IF(OR($C52={"Bill","Sch.91 Bill","Metering Fee"}),SUMIFS('Customer Detail'!$N:$N,'Customer Detail'!$F:$F,$E52,'Customer Detail'!$A:$A,$A52,'Customer Detail'!$B:$B,YEAR(M$2)*100+MONTH(M$2)),SUMIFS('Customer Detail'!$O:$O,'Customer Detail'!$G:$G,$E52,'Customer Detail'!$A:$A,$A52,'Customer Detail'!$B:$B,YEAR(M$2)*100+MONTH(M$2)))</f>
        <v>0</v>
      </c>
      <c r="N52" s="46" cm="1">
        <f t="array" ref="N52">IF(OR($C52={"Bill","Sch.91 Bill","Metering Fee"}),SUMIFS('Customer Detail'!$N:$N,'Customer Detail'!$F:$F,$E52,'Customer Detail'!$A:$A,$A52,'Customer Detail'!$B:$B,YEAR(N$2)*100+MONTH(N$2)),SUMIFS('Customer Detail'!$O:$O,'Customer Detail'!$G:$G,$E52,'Customer Detail'!$A:$A,$A52,'Customer Detail'!$B:$B,YEAR(N$2)*100+MONTH(N$2)))</f>
        <v>0</v>
      </c>
      <c r="O52" s="46" cm="1">
        <f t="array" ref="O52">IF(OR($C52={"Bill","Sch.91 Bill","Metering Fee"}),SUMIFS('Customer Detail'!$N:$N,'Customer Detail'!$F:$F,$E52,'Customer Detail'!$A:$A,$A52,'Customer Detail'!$B:$B,YEAR(O$2)*100+MONTH(O$2)),SUMIFS('Customer Detail'!$O:$O,'Customer Detail'!$G:$G,$E52,'Customer Detail'!$A:$A,$A52,'Customer Detail'!$B:$B,YEAR(O$2)*100+MONTH(O$2)))</f>
        <v>0</v>
      </c>
      <c r="P52" s="46" cm="1">
        <f t="array" ref="P52">IF(OR($C52={"Bill","Sch.91 Bill","Metering Fee"}),SUMIFS('Customer Detail'!$N:$N,'Customer Detail'!$F:$F,$E52,'Customer Detail'!$A:$A,$A52,'Customer Detail'!$B:$B,YEAR(P$2)*100+MONTH(P$2)),SUMIFS('Customer Detail'!$O:$O,'Customer Detail'!$G:$G,$E52,'Customer Detail'!$A:$A,$A52,'Customer Detail'!$B:$B,YEAR(P$2)*100+MONTH(P$2)))</f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</row>
    <row r="53" spans="1:42" x14ac:dyDescent="0.25">
      <c r="A53" s="60" t="s">
        <v>51</v>
      </c>
      <c r="B53" s="44" t="s">
        <v>32</v>
      </c>
      <c r="C53" s="44" t="s">
        <v>47</v>
      </c>
      <c r="D53" s="45">
        <v>44470</v>
      </c>
      <c r="E53" s="86">
        <v>-1.0290000000000001E-2</v>
      </c>
      <c r="F53" s="46" cm="1">
        <f t="array" ref="F53">IF(OR($C53={"Bill","Sch.91 Bill","Metering Fee"}),SUMIFS('Customer Detail'!$N:$N,'Customer Detail'!$F:$F,$E53,'Customer Detail'!$A:$A,$A53,'Customer Detail'!$B:$B,YEAR(F$2)*100+MONTH(F$2)),SUMIFS('Customer Detail'!$O:$O,'Customer Detail'!$G:$G,$E53,'Customer Detail'!$A:$A,$A53,'Customer Detail'!$B:$B,YEAR(F$2)*100+MONTH(F$2)))</f>
        <v>0</v>
      </c>
      <c r="G53" s="46" cm="1">
        <f t="array" ref="G53">IF(OR($C53={"Bill","Sch.91 Bill","Metering Fee"}),SUMIFS('Customer Detail'!$N:$N,'Customer Detail'!$F:$F,$E53,'Customer Detail'!$A:$A,$A53,'Customer Detail'!$B:$B,YEAR(G$2)*100+MONTH(G$2)),SUMIFS('Customer Detail'!$O:$O,'Customer Detail'!$G:$G,$E53,'Customer Detail'!$A:$A,$A53,'Customer Detail'!$B:$B,YEAR(G$2)*100+MONTH(G$2)))</f>
        <v>0</v>
      </c>
      <c r="H53" s="46" cm="1">
        <f t="array" ref="H53">IF(OR($C53={"Bill","Sch.91 Bill","Metering Fee"}),SUMIFS('Customer Detail'!$N:$N,'Customer Detail'!$F:$F,$E53,'Customer Detail'!$A:$A,$A53,'Customer Detail'!$B:$B,YEAR(H$2)*100+MONTH(H$2)),SUMIFS('Customer Detail'!$O:$O,'Customer Detail'!$G:$G,$E53,'Customer Detail'!$A:$A,$A53,'Customer Detail'!$B:$B,YEAR(H$2)*100+MONTH(H$2)))</f>
        <v>0</v>
      </c>
      <c r="I53" s="46" cm="1">
        <f t="array" ref="I53">IF(OR($C53={"Bill","Sch.91 Bill","Metering Fee"}),SUMIFS('Customer Detail'!$N:$N,'Customer Detail'!$F:$F,$E53,'Customer Detail'!$A:$A,$A53,'Customer Detail'!$B:$B,YEAR(I$2)*100+MONTH(I$2)),SUMIFS('Customer Detail'!$O:$O,'Customer Detail'!$G:$G,$E53,'Customer Detail'!$A:$A,$A53,'Customer Detail'!$B:$B,YEAR(I$2)*100+MONTH(I$2)))</f>
        <v>0</v>
      </c>
      <c r="J53" s="46" cm="1">
        <f t="array" ref="J53">IF(OR($C53={"Bill","Sch.91 Bill","Metering Fee"}),SUMIFS('Customer Detail'!$N:$N,'Customer Detail'!$F:$F,$E53,'Customer Detail'!$A:$A,$A53,'Customer Detail'!$B:$B,YEAR(J$2)*100+MONTH(J$2)),SUMIFS('Customer Detail'!$O:$O,'Customer Detail'!$G:$G,$E53,'Customer Detail'!$A:$A,$A53,'Customer Detail'!$B:$B,YEAR(J$2)*100+MONTH(J$2)))</f>
        <v>0</v>
      </c>
      <c r="K53" s="46" cm="1">
        <f t="array" ref="K53">IF(OR($C53={"Bill","Sch.91 Bill","Metering Fee"}),SUMIFS('Customer Detail'!$N:$N,'Customer Detail'!$F:$F,$E53,'Customer Detail'!$A:$A,$A53,'Customer Detail'!$B:$B,YEAR(K$2)*100+MONTH(K$2)),SUMIFS('Customer Detail'!$O:$O,'Customer Detail'!$G:$G,$E53,'Customer Detail'!$A:$A,$A53,'Customer Detail'!$B:$B,YEAR(K$2)*100+MONTH(K$2)))</f>
        <v>0</v>
      </c>
      <c r="L53" s="46" cm="1">
        <f t="array" ref="L53">IF(OR($C53={"Bill","Sch.91 Bill","Metering Fee"}),SUMIFS('Customer Detail'!$N:$N,'Customer Detail'!$F:$F,$E53,'Customer Detail'!$A:$A,$A53,'Customer Detail'!$B:$B,YEAR(L$2)*100+MONTH(L$2)),SUMIFS('Customer Detail'!$O:$O,'Customer Detail'!$G:$G,$E53,'Customer Detail'!$A:$A,$A53,'Customer Detail'!$B:$B,YEAR(L$2)*100+MONTH(L$2)))</f>
        <v>0</v>
      </c>
      <c r="M53" s="46" cm="1">
        <f t="array" ref="M53">IF(OR($C53={"Bill","Sch.91 Bill","Metering Fee"}),SUMIFS('Customer Detail'!$N:$N,'Customer Detail'!$F:$F,$E53,'Customer Detail'!$A:$A,$A53,'Customer Detail'!$B:$B,YEAR(M$2)*100+MONTH(M$2)),SUMIFS('Customer Detail'!$O:$O,'Customer Detail'!$G:$G,$E53,'Customer Detail'!$A:$A,$A53,'Customer Detail'!$B:$B,YEAR(M$2)*100+MONTH(M$2)))</f>
        <v>0</v>
      </c>
      <c r="N53" s="46" cm="1">
        <f t="array" ref="N53">IF(OR($C53={"Bill","Sch.91 Bill","Metering Fee"}),SUMIFS('Customer Detail'!$N:$N,'Customer Detail'!$F:$F,$E53,'Customer Detail'!$A:$A,$A53,'Customer Detail'!$B:$B,YEAR(N$2)*100+MONTH(N$2)),SUMIFS('Customer Detail'!$O:$O,'Customer Detail'!$G:$G,$E53,'Customer Detail'!$A:$A,$A53,'Customer Detail'!$B:$B,YEAR(N$2)*100+MONTH(N$2)))</f>
        <v>0</v>
      </c>
      <c r="O53" s="46" cm="1">
        <f t="array" ref="O53">IF(OR($C53={"Bill","Sch.91 Bill","Metering Fee"}),SUMIFS('Customer Detail'!$N:$N,'Customer Detail'!$F:$F,$E53,'Customer Detail'!$A:$A,$A53,'Customer Detail'!$B:$B,YEAR(O$2)*100+MONTH(O$2)),SUMIFS('Customer Detail'!$O:$O,'Customer Detail'!$G:$G,$E53,'Customer Detail'!$A:$A,$A53,'Customer Detail'!$B:$B,YEAR(O$2)*100+MONTH(O$2)))</f>
        <v>0</v>
      </c>
      <c r="P53" s="46" cm="1">
        <f t="array" ref="P53">IF(OR($C53={"Bill","Sch.91 Bill","Metering Fee"}),SUMIFS('Customer Detail'!$N:$N,'Customer Detail'!$F:$F,$E53,'Customer Detail'!$A:$A,$A53,'Customer Detail'!$B:$B,YEAR(P$2)*100+MONTH(P$2)),SUMIFS('Customer Detail'!$O:$O,'Customer Detail'!$G:$G,$E53,'Customer Detail'!$A:$A,$A53,'Customer Detail'!$B:$B,YEAR(P$2)*100+MONTH(P$2)))</f>
        <v>0</v>
      </c>
      <c r="Q53" s="46">
        <f>Q24</f>
        <v>0</v>
      </c>
      <c r="R53" s="46">
        <f>R24</f>
        <v>0</v>
      </c>
      <c r="S53" s="46">
        <f>S24</f>
        <v>0</v>
      </c>
      <c r="T53" s="46">
        <f>T24</f>
        <v>0</v>
      </c>
      <c r="U53" s="46">
        <f>U24</f>
        <v>0</v>
      </c>
      <c r="V53" s="46">
        <f>V24</f>
        <v>0</v>
      </c>
      <c r="W53" s="46">
        <f>W24</f>
        <v>0</v>
      </c>
      <c r="X53" s="46">
        <f>X24</f>
        <v>0</v>
      </c>
      <c r="Y53" s="46">
        <f>Y24</f>
        <v>0</v>
      </c>
      <c r="Z53" s="46">
        <f>Z24</f>
        <v>0</v>
      </c>
      <c r="AA53" s="46">
        <f>AA24</f>
        <v>0</v>
      </c>
      <c r="AB53" s="46">
        <f>AB24</f>
        <v>0</v>
      </c>
      <c r="AC53" s="46">
        <f>AC24</f>
        <v>0</v>
      </c>
      <c r="AD53" s="46">
        <f>AD24</f>
        <v>0</v>
      </c>
      <c r="AE53" s="46">
        <f>AE24</f>
        <v>0</v>
      </c>
      <c r="AF53" s="46">
        <f>AF24</f>
        <v>0</v>
      </c>
      <c r="AG53" s="46">
        <f>AG24</f>
        <v>0</v>
      </c>
      <c r="AH53" s="46">
        <f>AH24</f>
        <v>0</v>
      </c>
      <c r="AI53" s="46">
        <f>AI24</f>
        <v>0</v>
      </c>
      <c r="AJ53" s="46">
        <f>AJ24</f>
        <v>0</v>
      </c>
      <c r="AK53" s="46">
        <f>AK24</f>
        <v>0</v>
      </c>
      <c r="AL53" s="46">
        <f>AL24</f>
        <v>0</v>
      </c>
      <c r="AM53" s="46">
        <f>AM24</f>
        <v>0</v>
      </c>
      <c r="AN53" s="46">
        <f>AN24</f>
        <v>0</v>
      </c>
      <c r="AO53" s="46">
        <f>AO24</f>
        <v>0</v>
      </c>
      <c r="AP53" s="46">
        <f>AP24</f>
        <v>0</v>
      </c>
    </row>
    <row r="54" spans="1:42" x14ac:dyDescent="0.25">
      <c r="A54" s="60" t="s">
        <v>51</v>
      </c>
      <c r="B54" s="44" t="s">
        <v>32</v>
      </c>
      <c r="C54" s="44" t="s">
        <v>47</v>
      </c>
      <c r="D54" s="45">
        <v>45200</v>
      </c>
      <c r="E54" s="86">
        <v>-7.9100000000000004E-3</v>
      </c>
      <c r="F54" s="46" cm="1">
        <f t="array" ref="F54">IF(OR($C54={"Bill","Sch.91 Bill","Metering Fee"}),SUMIFS('Customer Detail'!$N:$N,'Customer Detail'!$F:$F,$E54,'Customer Detail'!$A:$A,$A54,'Customer Detail'!$B:$B,YEAR(F$2)*100+MONTH(F$2)),SUMIFS('Customer Detail'!$O:$O,'Customer Detail'!$G:$G,$E54,'Customer Detail'!$A:$A,$A54,'Customer Detail'!$B:$B,YEAR(F$2)*100+MONTH(F$2)))</f>
        <v>0</v>
      </c>
      <c r="G54" s="46" cm="1">
        <f t="array" ref="G54">IF(OR($C54={"Bill","Sch.91 Bill","Metering Fee"}),SUMIFS('Customer Detail'!$N:$N,'Customer Detail'!$F:$F,$E54,'Customer Detail'!$A:$A,$A54,'Customer Detail'!$B:$B,YEAR(G$2)*100+MONTH(G$2)),SUMIFS('Customer Detail'!$O:$O,'Customer Detail'!$G:$G,$E54,'Customer Detail'!$A:$A,$A54,'Customer Detail'!$B:$B,YEAR(G$2)*100+MONTH(G$2)))</f>
        <v>0</v>
      </c>
      <c r="H54" s="46" cm="1">
        <f t="array" ref="H54">IF(OR($C54={"Bill","Sch.91 Bill","Metering Fee"}),SUMIFS('Customer Detail'!$N:$N,'Customer Detail'!$F:$F,$E54,'Customer Detail'!$A:$A,$A54,'Customer Detail'!$B:$B,YEAR(H$2)*100+MONTH(H$2)),SUMIFS('Customer Detail'!$O:$O,'Customer Detail'!$G:$G,$E54,'Customer Detail'!$A:$A,$A54,'Customer Detail'!$B:$B,YEAR(H$2)*100+MONTH(H$2)))</f>
        <v>0</v>
      </c>
      <c r="I54" s="46" cm="1">
        <f t="array" ref="I54">IF(OR($C54={"Bill","Sch.91 Bill","Metering Fee"}),SUMIFS('Customer Detail'!$N:$N,'Customer Detail'!$F:$F,$E54,'Customer Detail'!$A:$A,$A54,'Customer Detail'!$B:$B,YEAR(I$2)*100+MONTH(I$2)),SUMIFS('Customer Detail'!$O:$O,'Customer Detail'!$G:$G,$E54,'Customer Detail'!$A:$A,$A54,'Customer Detail'!$B:$B,YEAR(I$2)*100+MONTH(I$2)))</f>
        <v>0</v>
      </c>
      <c r="J54" s="46" cm="1">
        <f t="array" ref="J54">IF(OR($C54={"Bill","Sch.91 Bill","Metering Fee"}),SUMIFS('Customer Detail'!$N:$N,'Customer Detail'!$F:$F,$E54,'Customer Detail'!$A:$A,$A54,'Customer Detail'!$B:$B,YEAR(J$2)*100+MONTH(J$2)),SUMIFS('Customer Detail'!$O:$O,'Customer Detail'!$G:$G,$E54,'Customer Detail'!$A:$A,$A54,'Customer Detail'!$B:$B,YEAR(J$2)*100+MONTH(J$2)))</f>
        <v>0</v>
      </c>
      <c r="K54" s="46" cm="1">
        <f t="array" ref="K54">IF(OR($C54={"Bill","Sch.91 Bill","Metering Fee"}),SUMIFS('Customer Detail'!$N:$N,'Customer Detail'!$F:$F,$E54,'Customer Detail'!$A:$A,$A54,'Customer Detail'!$B:$B,YEAR(K$2)*100+MONTH(K$2)),SUMIFS('Customer Detail'!$O:$O,'Customer Detail'!$G:$G,$E54,'Customer Detail'!$A:$A,$A54,'Customer Detail'!$B:$B,YEAR(K$2)*100+MONTH(K$2)))</f>
        <v>0</v>
      </c>
      <c r="L54" s="46" cm="1">
        <f t="array" ref="L54">IF(OR($C54={"Bill","Sch.91 Bill","Metering Fee"}),SUMIFS('Customer Detail'!$N:$N,'Customer Detail'!$F:$F,$E54,'Customer Detail'!$A:$A,$A54,'Customer Detail'!$B:$B,YEAR(L$2)*100+MONTH(L$2)),SUMIFS('Customer Detail'!$O:$O,'Customer Detail'!$G:$G,$E54,'Customer Detail'!$A:$A,$A54,'Customer Detail'!$B:$B,YEAR(L$2)*100+MONTH(L$2)))</f>
        <v>0</v>
      </c>
      <c r="M54" s="46" cm="1">
        <f t="array" ref="M54">IF(OR($C54={"Bill","Sch.91 Bill","Metering Fee"}),SUMIFS('Customer Detail'!$N:$N,'Customer Detail'!$F:$F,$E54,'Customer Detail'!$A:$A,$A54,'Customer Detail'!$B:$B,YEAR(M$2)*100+MONTH(M$2)),SUMIFS('Customer Detail'!$O:$O,'Customer Detail'!$G:$G,$E54,'Customer Detail'!$A:$A,$A54,'Customer Detail'!$B:$B,YEAR(M$2)*100+MONTH(M$2)))</f>
        <v>0</v>
      </c>
      <c r="N54" s="46" cm="1">
        <f t="array" ref="N54">IF(OR($C54={"Bill","Sch.91 Bill","Metering Fee"}),SUMIFS('Customer Detail'!$N:$N,'Customer Detail'!$F:$F,$E54,'Customer Detail'!$A:$A,$A54,'Customer Detail'!$B:$B,YEAR(N$2)*100+MONTH(N$2)),SUMIFS('Customer Detail'!$O:$O,'Customer Detail'!$G:$G,$E54,'Customer Detail'!$A:$A,$A54,'Customer Detail'!$B:$B,YEAR(N$2)*100+MONTH(N$2)))</f>
        <v>0</v>
      </c>
      <c r="O54" s="46" cm="1">
        <f t="array" ref="O54">IF(OR($C54={"Bill","Sch.91 Bill","Metering Fee"}),SUMIFS('Customer Detail'!$N:$N,'Customer Detail'!$F:$F,$E54,'Customer Detail'!$A:$A,$A54,'Customer Detail'!$B:$B,YEAR(O$2)*100+MONTH(O$2)),SUMIFS('Customer Detail'!$O:$O,'Customer Detail'!$G:$G,$E54,'Customer Detail'!$A:$A,$A54,'Customer Detail'!$B:$B,YEAR(O$2)*100+MONTH(O$2)))</f>
        <v>0</v>
      </c>
      <c r="P54" s="46" cm="1">
        <f t="array" ref="P54">IF(OR($C54={"Bill","Sch.91 Bill","Metering Fee"}),SUMIFS('Customer Detail'!$N:$N,'Customer Detail'!$F:$F,$E54,'Customer Detail'!$A:$A,$A54,'Customer Detail'!$B:$B,YEAR(P$2)*100+MONTH(P$2)),SUMIFS('Customer Detail'!$O:$O,'Customer Detail'!$G:$G,$E54,'Customer Detail'!$A:$A,$A54,'Customer Detail'!$B:$B,YEAR(P$2)*100+MONTH(P$2)))</f>
        <v>0</v>
      </c>
      <c r="Q54" s="46">
        <f>Q25</f>
        <v>0</v>
      </c>
      <c r="R54" s="46">
        <f>R25</f>
        <v>0</v>
      </c>
      <c r="S54" s="46">
        <f>S25</f>
        <v>0</v>
      </c>
      <c r="T54" s="46">
        <f>T25</f>
        <v>0</v>
      </c>
      <c r="U54" s="46">
        <f>U25</f>
        <v>0</v>
      </c>
      <c r="V54" s="46">
        <f>V25</f>
        <v>0</v>
      </c>
      <c r="W54" s="46">
        <f>W25</f>
        <v>0</v>
      </c>
      <c r="X54" s="46">
        <f>X25</f>
        <v>0</v>
      </c>
      <c r="Y54" s="46">
        <f>Y25</f>
        <v>0</v>
      </c>
      <c r="Z54" s="46">
        <f>Z25</f>
        <v>0</v>
      </c>
      <c r="AA54" s="46">
        <f>AA25</f>
        <v>0</v>
      </c>
      <c r="AB54" s="46">
        <f>AB25</f>
        <v>0</v>
      </c>
      <c r="AC54" s="46">
        <f>AC25</f>
        <v>0</v>
      </c>
      <c r="AD54" s="46">
        <f>AD25</f>
        <v>0</v>
      </c>
      <c r="AE54" s="46">
        <f>AE25</f>
        <v>0</v>
      </c>
      <c r="AF54" s="46">
        <f>AF25</f>
        <v>0</v>
      </c>
      <c r="AG54" s="46">
        <f>AG25</f>
        <v>0</v>
      </c>
      <c r="AH54" s="46">
        <f>AH25</f>
        <v>0</v>
      </c>
      <c r="AI54" s="46">
        <f>AI25</f>
        <v>0</v>
      </c>
      <c r="AJ54" s="46">
        <f>AJ25</f>
        <v>0</v>
      </c>
      <c r="AK54" s="46">
        <f>AK25</f>
        <v>0</v>
      </c>
      <c r="AL54" s="46">
        <f>AL25</f>
        <v>0</v>
      </c>
      <c r="AM54" s="46">
        <f>AM25</f>
        <v>0</v>
      </c>
      <c r="AN54" s="46">
        <f>AN25</f>
        <v>0</v>
      </c>
      <c r="AO54" s="46">
        <f>AO25</f>
        <v>0</v>
      </c>
      <c r="AP54" s="46">
        <f>AP25</f>
        <v>0</v>
      </c>
    </row>
    <row r="55" spans="1:42" x14ac:dyDescent="0.25">
      <c r="A55" s="60" t="s">
        <v>51</v>
      </c>
      <c r="B55" s="44" t="s">
        <v>32</v>
      </c>
      <c r="C55" s="44" t="s">
        <v>39</v>
      </c>
      <c r="D55" s="45">
        <v>44927</v>
      </c>
      <c r="E55" s="86">
        <v>7.2999999999999996E-4</v>
      </c>
      <c r="F55" s="46" cm="1">
        <f t="array" ref="F55">IF(OR($C55={"Bill","Sch.91 Bill","Metering Fee"}),SUMIFS('Customer Detail'!$N:$N,'Customer Detail'!$F:$F,$E55,'Customer Detail'!$A:$A,$A55,'Customer Detail'!$B:$B,YEAR(F$2)*100+MONTH(F$2)),SUMIFS('Customer Detail'!$O:$O,'Customer Detail'!$G:$G,$E55,'Customer Detail'!$A:$A,$A55,'Customer Detail'!$B:$B,YEAR(F$2)*100+MONTH(F$2)))</f>
        <v>0</v>
      </c>
      <c r="G55" s="46" cm="1">
        <f t="array" ref="G55">IF(OR($C55={"Bill","Sch.91 Bill","Metering Fee"}),SUMIFS('Customer Detail'!$N:$N,'Customer Detail'!$F:$F,$E55,'Customer Detail'!$A:$A,$A55,'Customer Detail'!$B:$B,YEAR(G$2)*100+MONTH(G$2)),SUMIFS('Customer Detail'!$O:$O,'Customer Detail'!$G:$G,$E55,'Customer Detail'!$A:$A,$A55,'Customer Detail'!$B:$B,YEAR(G$2)*100+MONTH(G$2)))</f>
        <v>0</v>
      </c>
      <c r="H55" s="46" cm="1">
        <f t="array" ref="H55">IF(OR($C55={"Bill","Sch.91 Bill","Metering Fee"}),SUMIFS('Customer Detail'!$N:$N,'Customer Detail'!$F:$F,$E55,'Customer Detail'!$A:$A,$A55,'Customer Detail'!$B:$B,YEAR(H$2)*100+MONTH(H$2)),SUMIFS('Customer Detail'!$O:$O,'Customer Detail'!$G:$G,$E55,'Customer Detail'!$A:$A,$A55,'Customer Detail'!$B:$B,YEAR(H$2)*100+MONTH(H$2)))</f>
        <v>0</v>
      </c>
      <c r="I55" s="46" cm="1">
        <f t="array" ref="I55">IF(OR($C55={"Bill","Sch.91 Bill","Metering Fee"}),SUMIFS('Customer Detail'!$N:$N,'Customer Detail'!$F:$F,$E55,'Customer Detail'!$A:$A,$A55,'Customer Detail'!$B:$B,YEAR(I$2)*100+MONTH(I$2)),SUMIFS('Customer Detail'!$O:$O,'Customer Detail'!$G:$G,$E55,'Customer Detail'!$A:$A,$A55,'Customer Detail'!$B:$B,YEAR(I$2)*100+MONTH(I$2)))</f>
        <v>0</v>
      </c>
      <c r="J55" s="46" cm="1">
        <f t="array" ref="J55">IF(OR($C55={"Bill","Sch.91 Bill","Metering Fee"}),SUMIFS('Customer Detail'!$N:$N,'Customer Detail'!$F:$F,$E55,'Customer Detail'!$A:$A,$A55,'Customer Detail'!$B:$B,YEAR(J$2)*100+MONTH(J$2)),SUMIFS('Customer Detail'!$O:$O,'Customer Detail'!$G:$G,$E55,'Customer Detail'!$A:$A,$A55,'Customer Detail'!$B:$B,YEAR(J$2)*100+MONTH(J$2)))</f>
        <v>0</v>
      </c>
      <c r="K55" s="46" cm="1">
        <f t="array" ref="K55">IF(OR($C55={"Bill","Sch.91 Bill","Metering Fee"}),SUMIFS('Customer Detail'!$N:$N,'Customer Detail'!$F:$F,$E55,'Customer Detail'!$A:$A,$A55,'Customer Detail'!$B:$B,YEAR(K$2)*100+MONTH(K$2)),SUMIFS('Customer Detail'!$O:$O,'Customer Detail'!$G:$G,$E55,'Customer Detail'!$A:$A,$A55,'Customer Detail'!$B:$B,YEAR(K$2)*100+MONTH(K$2)))</f>
        <v>0</v>
      </c>
      <c r="L55" s="46" cm="1">
        <f t="array" ref="L55">IF(OR($C55={"Bill","Sch.91 Bill","Metering Fee"}),SUMIFS('Customer Detail'!$N:$N,'Customer Detail'!$F:$F,$E55,'Customer Detail'!$A:$A,$A55,'Customer Detail'!$B:$B,YEAR(L$2)*100+MONTH(L$2)),SUMIFS('Customer Detail'!$O:$O,'Customer Detail'!$G:$G,$E55,'Customer Detail'!$A:$A,$A55,'Customer Detail'!$B:$B,YEAR(L$2)*100+MONTH(L$2)))</f>
        <v>0</v>
      </c>
      <c r="M55" s="46" cm="1">
        <f t="array" ref="M55">IF(OR($C55={"Bill","Sch.91 Bill","Metering Fee"}),SUMIFS('Customer Detail'!$N:$N,'Customer Detail'!$F:$F,$E55,'Customer Detail'!$A:$A,$A55,'Customer Detail'!$B:$B,YEAR(M$2)*100+MONTH(M$2)),SUMIFS('Customer Detail'!$O:$O,'Customer Detail'!$G:$G,$E55,'Customer Detail'!$A:$A,$A55,'Customer Detail'!$B:$B,YEAR(M$2)*100+MONTH(M$2)))</f>
        <v>0</v>
      </c>
      <c r="N55" s="46" cm="1">
        <f t="array" ref="N55">IF(OR($C55={"Bill","Sch.91 Bill","Metering Fee"}),SUMIFS('Customer Detail'!$N:$N,'Customer Detail'!$F:$F,$E55,'Customer Detail'!$A:$A,$A55,'Customer Detail'!$B:$B,YEAR(N$2)*100+MONTH(N$2)),SUMIFS('Customer Detail'!$O:$O,'Customer Detail'!$G:$G,$E55,'Customer Detail'!$A:$A,$A55,'Customer Detail'!$B:$B,YEAR(N$2)*100+MONTH(N$2)))</f>
        <v>0</v>
      </c>
      <c r="O55" s="46" cm="1">
        <f t="array" ref="O55">IF(OR($C55={"Bill","Sch.91 Bill","Metering Fee"}),SUMIFS('Customer Detail'!$N:$N,'Customer Detail'!$F:$F,$E55,'Customer Detail'!$A:$A,$A55,'Customer Detail'!$B:$B,YEAR(O$2)*100+MONTH(O$2)),SUMIFS('Customer Detail'!$O:$O,'Customer Detail'!$G:$G,$E55,'Customer Detail'!$A:$A,$A55,'Customer Detail'!$B:$B,YEAR(O$2)*100+MONTH(O$2)))</f>
        <v>0</v>
      </c>
      <c r="P55" s="46" cm="1">
        <f t="array" ref="P55">IF(OR($C55={"Bill","Sch.91 Bill","Metering Fee"}),SUMIFS('Customer Detail'!$N:$N,'Customer Detail'!$F:$F,$E55,'Customer Detail'!$A:$A,$A55,'Customer Detail'!$B:$B,YEAR(P$2)*100+MONTH(P$2)),SUMIFS('Customer Detail'!$O:$O,'Customer Detail'!$G:$G,$E55,'Customer Detail'!$A:$A,$A55,'Customer Detail'!$B:$B,YEAR(P$2)*100+MONTH(P$2)))</f>
        <v>0</v>
      </c>
      <c r="Q55" s="46">
        <f>Q26</f>
        <v>0</v>
      </c>
      <c r="R55" s="46">
        <f>R26</f>
        <v>0</v>
      </c>
      <c r="S55" s="46">
        <f>S26</f>
        <v>0</v>
      </c>
      <c r="T55" s="46">
        <f>T26</f>
        <v>0</v>
      </c>
      <c r="U55" s="46">
        <f>U26</f>
        <v>0</v>
      </c>
      <c r="V55" s="46">
        <f>V26</f>
        <v>0</v>
      </c>
      <c r="W55" s="46">
        <f>W26</f>
        <v>0</v>
      </c>
      <c r="X55" s="46">
        <f>X26</f>
        <v>0</v>
      </c>
      <c r="Y55" s="46">
        <f>Y26</f>
        <v>0</v>
      </c>
      <c r="Z55" s="46">
        <f>Z26</f>
        <v>0</v>
      </c>
      <c r="AA55" s="46">
        <f>AA26</f>
        <v>9000</v>
      </c>
      <c r="AB55" s="46">
        <f>AB26</f>
        <v>16479.452054794521</v>
      </c>
      <c r="AC55" s="46">
        <f>AC26</f>
        <v>15835.616438356166</v>
      </c>
      <c r="AD55" s="46">
        <f>AD26</f>
        <v>14876.712328767124</v>
      </c>
      <c r="AE55" s="46">
        <f>AE26</f>
        <v>13684.931506849316</v>
      </c>
      <c r="AF55" s="46">
        <f>AF26</f>
        <v>16958.904109589042</v>
      </c>
      <c r="AG55" s="46">
        <f>AG26</f>
        <v>16643.835616438359</v>
      </c>
      <c r="AH55" s="46">
        <f>AH26</f>
        <v>18397.260273972603</v>
      </c>
      <c r="AI55" s="46">
        <f>AI26</f>
        <v>14643.835616438357</v>
      </c>
      <c r="AJ55" s="46">
        <f>AJ26</f>
        <v>13123.287671232878</v>
      </c>
      <c r="AK55" s="46">
        <f>AK26</f>
        <v>13273.972602739726</v>
      </c>
      <c r="AL55" s="46">
        <f>AL26</f>
        <v>14726.027397260275</v>
      </c>
      <c r="AM55" s="46">
        <f>AM26</f>
        <v>18000</v>
      </c>
      <c r="AN55" s="46">
        <f>AN26</f>
        <v>17041.095890410958</v>
      </c>
      <c r="AO55" s="46">
        <f>AO26</f>
        <v>16246.575342465754</v>
      </c>
      <c r="AP55" s="46">
        <f>AP26</f>
        <v>14246.575342465754</v>
      </c>
    </row>
    <row r="56" spans="1:42" x14ac:dyDescent="0.25">
      <c r="A56" s="62" t="s">
        <v>51</v>
      </c>
      <c r="B56" s="49" t="s">
        <v>32</v>
      </c>
      <c r="C56" s="49" t="s">
        <v>36</v>
      </c>
      <c r="D56" s="50">
        <v>44197</v>
      </c>
      <c r="E56" s="85">
        <v>-2.5500000000000002E-3</v>
      </c>
      <c r="F56" s="51" cm="1">
        <f t="array" ref="F56">IF(OR($C56={"Bill","Sch.91 Bill","Metering Fee"}),SUMIFS('Customer Detail'!$N:$N,'Customer Detail'!$F:$F,$E56,'Customer Detail'!$A:$A,$A56,'Customer Detail'!$B:$B,YEAR(F$2)*100+MONTH(F$2)),SUMIFS('Customer Detail'!$O:$O,'Customer Detail'!$G:$G,$E56,'Customer Detail'!$A:$A,$A56,'Customer Detail'!$B:$B,YEAR(F$2)*100+MONTH(F$2)))</f>
        <v>17200</v>
      </c>
      <c r="G56" s="51" cm="1">
        <f t="array" ref="G56">IF(OR($C56={"Bill","Sch.91 Bill","Metering Fee"}),SUMIFS('Customer Detail'!$N:$N,'Customer Detail'!$F:$F,$E56,'Customer Detail'!$A:$A,$A56,'Customer Detail'!$B:$B,YEAR(G$2)*100+MONTH(G$2)),SUMIFS('Customer Detail'!$O:$O,'Customer Detail'!$G:$G,$E56,'Customer Detail'!$A:$A,$A56,'Customer Detail'!$B:$B,YEAR(G$2)*100+MONTH(G$2)))</f>
        <v>16960.784313725489</v>
      </c>
      <c r="H56" s="51" cm="1">
        <f t="array" ref="H56">IF(OR($C56={"Bill","Sch.91 Bill","Metering Fee"}),SUMIFS('Customer Detail'!$N:$N,'Customer Detail'!$F:$F,$E56,'Customer Detail'!$A:$A,$A56,'Customer Detail'!$B:$B,YEAR(H$2)*100+MONTH(H$2)),SUMIFS('Customer Detail'!$O:$O,'Customer Detail'!$G:$G,$E56,'Customer Detail'!$A:$A,$A56,'Customer Detail'!$B:$B,YEAR(H$2)*100+MONTH(H$2)))</f>
        <v>11760.784313725489</v>
      </c>
      <c r="I56" s="51" cm="1">
        <f t="array" ref="I56">IF(OR($C56={"Bill","Sch.91 Bill","Metering Fee"}),SUMIFS('Customer Detail'!$N:$N,'Customer Detail'!$F:$F,$E56,'Customer Detail'!$A:$A,$A56,'Customer Detail'!$B:$B,YEAR(I$2)*100+MONTH(I$2)),SUMIFS('Customer Detail'!$O:$O,'Customer Detail'!$G:$G,$E56,'Customer Detail'!$A:$A,$A56,'Customer Detail'!$B:$B,YEAR(I$2)*100+MONTH(I$2)))</f>
        <v>18239.215686274507</v>
      </c>
      <c r="J56" s="51" cm="1">
        <f t="array" ref="J56">IF(OR($C56={"Bill","Sch.91 Bill","Metering Fee"}),SUMIFS('Customer Detail'!$N:$N,'Customer Detail'!$F:$F,$E56,'Customer Detail'!$A:$A,$A56,'Customer Detail'!$B:$B,YEAR(J$2)*100+MONTH(J$2)),SUMIFS('Customer Detail'!$O:$O,'Customer Detail'!$G:$G,$E56,'Customer Detail'!$A:$A,$A56,'Customer Detail'!$B:$B,YEAR(J$2)*100+MONTH(J$2)))</f>
        <v>13839.215686274509</v>
      </c>
      <c r="K56" s="51" cm="1">
        <f t="array" ref="K56">IF(OR($C56={"Bill","Sch.91 Bill","Metering Fee"}),SUMIFS('Customer Detail'!$N:$N,'Customer Detail'!$F:$F,$E56,'Customer Detail'!$A:$A,$A56,'Customer Detail'!$B:$B,YEAR(K$2)*100+MONTH(K$2)),SUMIFS('Customer Detail'!$O:$O,'Customer Detail'!$G:$G,$E56,'Customer Detail'!$A:$A,$A56,'Customer Detail'!$B:$B,YEAR(K$2)*100+MONTH(K$2)))</f>
        <v>13199.999999999998</v>
      </c>
      <c r="L56" s="51" cm="1">
        <f t="array" ref="L56">IF(OR($C56={"Bill","Sch.91 Bill","Metering Fee"}),SUMIFS('Customer Detail'!$N:$N,'Customer Detail'!$F:$F,$E56,'Customer Detail'!$A:$A,$A56,'Customer Detail'!$B:$B,YEAR(L$2)*100+MONTH(L$2)),SUMIFS('Customer Detail'!$O:$O,'Customer Detail'!$G:$G,$E56,'Customer Detail'!$A:$A,$A56,'Customer Detail'!$B:$B,YEAR(L$2)*100+MONTH(L$2)))</f>
        <v>13599.999999999998</v>
      </c>
      <c r="M56" s="51" cm="1">
        <f t="array" ref="M56">IF(OR($C56={"Bill","Sch.91 Bill","Metering Fee"}),SUMIFS('Customer Detail'!$N:$N,'Customer Detail'!$F:$F,$E56,'Customer Detail'!$A:$A,$A56,'Customer Detail'!$B:$B,YEAR(M$2)*100+MONTH(M$2)),SUMIFS('Customer Detail'!$O:$O,'Customer Detail'!$G:$G,$E56,'Customer Detail'!$A:$A,$A56,'Customer Detail'!$B:$B,YEAR(M$2)*100+MONTH(M$2)))</f>
        <v>15600</v>
      </c>
      <c r="N56" s="51" cm="1">
        <f t="array" ref="N56">IF(OR($C56={"Bill","Sch.91 Bill","Metering Fee"}),SUMIFS('Customer Detail'!$N:$N,'Customer Detail'!$F:$F,$E56,'Customer Detail'!$A:$A,$A56,'Customer Detail'!$B:$B,YEAR(N$2)*100+MONTH(N$2)),SUMIFS('Customer Detail'!$O:$O,'Customer Detail'!$G:$G,$E56,'Customer Detail'!$A:$A,$A56,'Customer Detail'!$B:$B,YEAR(N$2)*100+MONTH(N$2)))</f>
        <v>18799.999999999996</v>
      </c>
      <c r="O56" s="51" cm="1">
        <f t="array" ref="O56">IF(OR($C56={"Bill","Sch.91 Bill","Metering Fee"}),SUMIFS('Customer Detail'!$N:$N,'Customer Detail'!$F:$F,$E56,'Customer Detail'!$A:$A,$A56,'Customer Detail'!$B:$B,YEAR(O$2)*100+MONTH(O$2)),SUMIFS('Customer Detail'!$O:$O,'Customer Detail'!$G:$G,$E56,'Customer Detail'!$A:$A,$A56,'Customer Detail'!$B:$B,YEAR(O$2)*100+MONTH(O$2)))</f>
        <v>17200</v>
      </c>
      <c r="P56" s="51" cm="1">
        <f t="array" ref="P56">IF(OR($C56={"Bill","Sch.91 Bill","Metering Fee"}),SUMIFS('Customer Detail'!$N:$N,'Customer Detail'!$F:$F,$E56,'Customer Detail'!$A:$A,$A56,'Customer Detail'!$B:$B,YEAR(P$2)*100+MONTH(P$2)),SUMIFS('Customer Detail'!$O:$O,'Customer Detail'!$G:$G,$E56,'Customer Detail'!$A:$A,$A56,'Customer Detail'!$B:$B,YEAR(P$2)*100+MONTH(P$2)))</f>
        <v>20156.862745098042</v>
      </c>
      <c r="Q56" s="51">
        <f>Q27</f>
        <v>16239.215686274507</v>
      </c>
      <c r="R56" s="51">
        <f>R27</f>
        <v>14078.431372549017</v>
      </c>
      <c r="S56" s="51">
        <f>S27</f>
        <v>12478.431372549019</v>
      </c>
      <c r="T56" s="51">
        <f>T27</f>
        <v>12321.568627450981</v>
      </c>
      <c r="U56" s="51">
        <f>U27</f>
        <v>13678.431372549019</v>
      </c>
      <c r="V56" s="51">
        <f>V27</f>
        <v>17839.215686274511</v>
      </c>
      <c r="W56" s="51">
        <f>W27</f>
        <v>13121.568627450979</v>
      </c>
      <c r="X56" s="51">
        <f>X27</f>
        <v>12160.784313725489</v>
      </c>
      <c r="Y56" s="51">
        <f>Y27</f>
        <v>15760.784313725488</v>
      </c>
      <c r="Z56" s="51">
        <f>Z27</f>
        <v>14639.215686274509</v>
      </c>
      <c r="AA56" s="51">
        <f>AA27</f>
        <v>18560.784313725489</v>
      </c>
      <c r="AB56" s="51">
        <f>AB27</f>
        <v>16478.431372549021</v>
      </c>
      <c r="AC56" s="51">
        <f>AC27</f>
        <v>15839.215686274509</v>
      </c>
      <c r="AD56" s="51">
        <f>AD27</f>
        <v>14878.431372549017</v>
      </c>
      <c r="AE56" s="51">
        <f>AE27</f>
        <v>13678.431372549019</v>
      </c>
      <c r="AF56" s="51">
        <f>AF27</f>
        <v>16960.784313725489</v>
      </c>
      <c r="AG56" s="51">
        <f>AG27</f>
        <v>16639.215686274507</v>
      </c>
      <c r="AH56" s="51">
        <f>AH27</f>
        <v>18400</v>
      </c>
      <c r="AI56" s="51">
        <f>AI27</f>
        <v>14639.215686274509</v>
      </c>
      <c r="AJ56" s="51">
        <f>AJ27</f>
        <v>13121.568627450979</v>
      </c>
      <c r="AK56" s="51">
        <f>AK27</f>
        <v>13278.431372549019</v>
      </c>
      <c r="AL56" s="51">
        <f>AL27</f>
        <v>14721.568627450979</v>
      </c>
      <c r="AM56" s="51">
        <f>AM27</f>
        <v>17999.999999999996</v>
      </c>
      <c r="AN56" s="51">
        <f>AN27</f>
        <v>17039.215686274511</v>
      </c>
      <c r="AO56" s="51">
        <f>AO27</f>
        <v>16239.215686274507</v>
      </c>
      <c r="AP56" s="51">
        <f>AP27</f>
        <v>14239.215686274511</v>
      </c>
    </row>
    <row r="57" spans="1:42" x14ac:dyDescent="0.25">
      <c r="A57" s="63" t="s">
        <v>51</v>
      </c>
      <c r="B57" s="72"/>
      <c r="C57" s="72" t="s">
        <v>32</v>
      </c>
      <c r="D57" s="72"/>
      <c r="E57" s="87" t="s">
        <v>1</v>
      </c>
      <c r="F57" s="59">
        <f>SUMPRODUCT($E31:$E51,F31:F51)+SUMPRODUCT($E55:$E56,F55:F56)</f>
        <v>2383.2299999999996</v>
      </c>
      <c r="G57" s="59">
        <f t="shared" ref="G57:AP57" si="3">SUMPRODUCT($E31:$E51,G31:G51)+SUMPRODUCT($E55:$E56,G55:G56)</f>
        <v>2510.7499999999995</v>
      </c>
      <c r="H57" s="59">
        <f t="shared" si="3"/>
        <v>2748.78</v>
      </c>
      <c r="I57" s="59">
        <f t="shared" si="3"/>
        <v>3624.6</v>
      </c>
      <c r="J57" s="59">
        <f t="shared" si="3"/>
        <v>2212.9299999999998</v>
      </c>
      <c r="K57" s="59">
        <f t="shared" si="3"/>
        <v>2162.71</v>
      </c>
      <c r="L57" s="59">
        <f t="shared" si="3"/>
        <v>2659.98</v>
      </c>
      <c r="M57" s="59">
        <f t="shared" si="3"/>
        <v>3065.0199999999995</v>
      </c>
      <c r="N57" s="59">
        <f t="shared" si="3"/>
        <v>3053.33</v>
      </c>
      <c r="O57" s="59">
        <f t="shared" si="3"/>
        <v>3204.5299999999997</v>
      </c>
      <c r="P57" s="59">
        <f t="shared" si="3"/>
        <v>3749.72</v>
      </c>
      <c r="Q57" s="59">
        <f>SUMPRODUCT($E31:$E51,Q31:Q51)+SUMPRODUCT($E55:$E56,Q55:Q56)</f>
        <v>3145.9991254396714</v>
      </c>
      <c r="R57" s="59">
        <f>SUMPRODUCT($E31:$E51,R31:R51)+SUMPRODUCT($E55:$E56,R55:R56)</f>
        <v>3505.757006964147</v>
      </c>
      <c r="S57" s="59">
        <f>SUMPRODUCT($E31:$E51,S31:S51)+SUMPRODUCT($E55:$E56,S55:S56)</f>
        <v>3255.833520681138</v>
      </c>
      <c r="T57" s="59">
        <f>SUMPRODUCT($E31:$E51,T31:T51)+SUMPRODUCT($E55:$E56,T55:T56)</f>
        <v>3735.6425429368305</v>
      </c>
      <c r="U57" s="59">
        <f>SUMPRODUCT($E31:$E51,U31:U51)+SUMPRODUCT($E55:$E56,U55:U56)</f>
        <v>3847.2174570631696</v>
      </c>
      <c r="V57" s="59">
        <f t="shared" si="3"/>
        <v>3957.1263781898119</v>
      </c>
      <c r="W57" s="59">
        <f t="shared" si="3"/>
        <v>3783.936814391001</v>
      </c>
      <c r="X57" s="59">
        <f t="shared" si="3"/>
        <v>3755.8157525213346</v>
      </c>
      <c r="Y57" s="59">
        <f t="shared" si="3"/>
        <v>4128.2663712179983</v>
      </c>
      <c r="Z57" s="59">
        <f t="shared" si="3"/>
        <v>4070.2395568269976</v>
      </c>
      <c r="AA57" s="59">
        <f t="shared" si="3"/>
        <v>4323.5860695852334</v>
      </c>
      <c r="AB57" s="59">
        <f t="shared" si="3"/>
        <v>4329.2278309180811</v>
      </c>
      <c r="AC57" s="59">
        <f t="shared" si="3"/>
        <v>4225.0205896568386</v>
      </c>
      <c r="AD57" s="59">
        <f t="shared" si="3"/>
        <v>4110.6837051715802</v>
      </c>
      <c r="AE57" s="59">
        <f t="shared" si="3"/>
        <v>3991.3777051715806</v>
      </c>
      <c r="AF57" s="59">
        <f t="shared" si="3"/>
        <v>4300.6734103431609</v>
      </c>
      <c r="AG57" s="59">
        <f t="shared" si="3"/>
        <v>4189.0645896568385</v>
      </c>
      <c r="AH57" s="59">
        <f t="shared" si="3"/>
        <v>4349.3335595573872</v>
      </c>
      <c r="AI57" s="59">
        <f t="shared" si="3"/>
        <v>4113.6085054866107</v>
      </c>
      <c r="AJ57" s="59">
        <f t="shared" si="3"/>
        <v>3959.9762964035722</v>
      </c>
      <c r="AK57" s="59">
        <f t="shared" si="3"/>
        <v>3518.1257035964277</v>
      </c>
      <c r="AL57" s="59">
        <f t="shared" si="3"/>
        <v>3579.0148727843284</v>
      </c>
      <c r="AM57" s="59">
        <f t="shared" si="3"/>
        <v>4336.4315607486742</v>
      </c>
      <c r="AN57" s="59">
        <f t="shared" si="3"/>
        <v>4257.8065928071437</v>
      </c>
      <c r="AO57" s="59">
        <f t="shared" si="3"/>
        <v>4183.5225928071441</v>
      </c>
      <c r="AP57" s="59">
        <f t="shared" si="3"/>
        <v>3678.0849068724146</v>
      </c>
    </row>
    <row r="58" spans="1:42" x14ac:dyDescent="0.25">
      <c r="A58" s="73"/>
      <c r="B58" s="74"/>
      <c r="C58" s="74"/>
      <c r="D58" s="75"/>
      <c r="E58" s="88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FB67-626D-4416-B0F6-1E5CD5C203E2}">
  <dimension ref="A1:Q280"/>
  <sheetViews>
    <sheetView showGridLines="0" zoomScale="70" zoomScaleNormal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12.5" style="10" bestFit="1" customWidth="1"/>
    <col min="2" max="2" width="15.125" style="3" bestFit="1" customWidth="1"/>
    <col min="3" max="3" width="13.875" style="4" customWidth="1"/>
    <col min="4" max="4" width="15.25" style="4" customWidth="1"/>
    <col min="5" max="5" width="10.875" style="5" bestFit="1" customWidth="1"/>
    <col min="6" max="7" width="14.375" style="6" customWidth="1"/>
    <col min="8" max="8" width="9.625" style="2" customWidth="1"/>
    <col min="9" max="10" width="12.75" style="12" customWidth="1"/>
    <col min="11" max="11" width="13.125" style="2" customWidth="1"/>
    <col min="12" max="12" width="9.75" style="2" customWidth="1"/>
    <col min="13" max="13" width="12.75" style="2" customWidth="1"/>
    <col min="14" max="15" width="14.375" customWidth="1"/>
    <col min="16" max="17" width="12.75" style="13" customWidth="1"/>
    <col min="18" max="30" width="12.75" customWidth="1"/>
  </cols>
  <sheetData>
    <row r="1" spans="1:17" x14ac:dyDescent="0.25">
      <c r="A1" s="9"/>
      <c r="B1" s="27"/>
      <c r="C1" s="30"/>
      <c r="D1" s="30"/>
      <c r="E1" s="42" t="s">
        <v>46</v>
      </c>
      <c r="H1" s="36"/>
      <c r="L1" s="36"/>
      <c r="M1" s="36"/>
      <c r="N1" s="17" t="s">
        <v>2</v>
      </c>
      <c r="O1" s="14"/>
      <c r="P1" s="24" t="s">
        <v>24</v>
      </c>
      <c r="Q1" s="24"/>
    </row>
    <row r="2" spans="1:17" x14ac:dyDescent="0.25">
      <c r="A2" s="11"/>
      <c r="B2" s="28"/>
      <c r="C2" s="31"/>
      <c r="D2" s="31"/>
      <c r="E2" s="43" t="s">
        <v>4</v>
      </c>
      <c r="F2" s="18" t="s">
        <v>45</v>
      </c>
      <c r="G2" s="19"/>
      <c r="H2" s="37"/>
      <c r="I2" s="20" t="s">
        <v>16</v>
      </c>
      <c r="J2" s="21"/>
      <c r="K2" s="20"/>
      <c r="L2" s="37"/>
      <c r="M2" s="41" t="s">
        <v>25</v>
      </c>
      <c r="N2" s="22" t="s">
        <v>45</v>
      </c>
      <c r="O2" s="23"/>
      <c r="P2" s="25" t="s">
        <v>29</v>
      </c>
      <c r="Q2" s="25"/>
    </row>
    <row r="3" spans="1:17" x14ac:dyDescent="0.25">
      <c r="A3" s="11" t="s">
        <v>19</v>
      </c>
      <c r="B3" s="26" t="s">
        <v>55</v>
      </c>
      <c r="C3" s="32" t="s">
        <v>0</v>
      </c>
      <c r="D3" s="32" t="s">
        <v>5</v>
      </c>
      <c r="E3" s="32" t="s">
        <v>3</v>
      </c>
      <c r="F3" s="15">
        <v>0</v>
      </c>
      <c r="G3" s="35">
        <v>0</v>
      </c>
      <c r="H3" s="38" t="s">
        <v>23</v>
      </c>
      <c r="I3" s="39" t="s">
        <v>20</v>
      </c>
      <c r="J3" s="39" t="s">
        <v>17</v>
      </c>
      <c r="K3" s="39" t="s">
        <v>18</v>
      </c>
      <c r="L3" s="26" t="s">
        <v>1</v>
      </c>
      <c r="M3" s="41" t="s">
        <v>26</v>
      </c>
      <c r="N3" s="15">
        <v>0</v>
      </c>
      <c r="O3" s="16">
        <v>0</v>
      </c>
      <c r="P3" s="25" t="s">
        <v>26</v>
      </c>
      <c r="Q3" s="25" t="s">
        <v>33</v>
      </c>
    </row>
    <row r="4" spans="1:17" x14ac:dyDescent="0.25">
      <c r="A4" s="11" t="str">
        <f t="shared" ref="A4:A67" si="0">IF(C4="02LGSV0036","36","29")</f>
        <v>36</v>
      </c>
      <c r="B4" s="29">
        <v>202104</v>
      </c>
      <c r="C4" s="31" t="s">
        <v>21</v>
      </c>
      <c r="D4" s="31" t="s">
        <v>7</v>
      </c>
      <c r="E4" s="33">
        <v>44197</v>
      </c>
      <c r="F4" s="31">
        <v>0</v>
      </c>
      <c r="G4" s="34">
        <v>-2.5500000000000002E-3</v>
      </c>
      <c r="H4" s="37">
        <v>0</v>
      </c>
      <c r="I4" s="40">
        <v>132</v>
      </c>
      <c r="J4" s="40"/>
      <c r="K4" s="37"/>
      <c r="L4" s="37">
        <v>-43.86</v>
      </c>
      <c r="M4" s="37">
        <v>17200</v>
      </c>
      <c r="N4" s="8" cm="1">
        <f t="array" ref="N4">IFERROR(IF(D4="BSC",SIGN(L4)*IF(H4=0,1,H4/29),IF(OR(D4={"DIS","PBC","WLI","PSC"}),L4/F4,0)),0)</f>
        <v>0</v>
      </c>
      <c r="O4" s="8" cm="1">
        <f t="array" ref="O4">IFERROR(IF(OR(F4={93,185,89.38,177.79}),(L4-F4*N4)/G4,L4/G4),0)</f>
        <v>17200</v>
      </c>
      <c r="P4" s="25">
        <f t="shared" ref="P4:P67" si="1">MAX(I4,J4,K4)</f>
        <v>132</v>
      </c>
      <c r="Q4" s="25">
        <f>_xlfn.MAXIFS(P:P,B:B,B4)*IF(D4="BSC",N4,0)/SUMIFS(N:N,D:D,"BSC",B:B,B4)</f>
        <v>0</v>
      </c>
    </row>
    <row r="5" spans="1:17" x14ac:dyDescent="0.25">
      <c r="A5" s="11" t="str">
        <f t="shared" si="0"/>
        <v>36</v>
      </c>
      <c r="B5" s="29">
        <v>202104</v>
      </c>
      <c r="C5" s="31" t="s">
        <v>21</v>
      </c>
      <c r="D5" s="31" t="s">
        <v>8</v>
      </c>
      <c r="E5" s="33">
        <v>44197</v>
      </c>
      <c r="F5" s="31">
        <v>93</v>
      </c>
      <c r="G5" s="34">
        <v>1.8</v>
      </c>
      <c r="H5" s="37">
        <v>0</v>
      </c>
      <c r="I5" s="40">
        <v>132</v>
      </c>
      <c r="J5" s="40"/>
      <c r="K5" s="37"/>
      <c r="L5" s="37">
        <v>526.79999999999995</v>
      </c>
      <c r="M5" s="37">
        <v>241</v>
      </c>
      <c r="N5" s="8" cm="1">
        <f t="array" ref="N5">IFERROR(IF(D5="BSC",SIGN(L5)*IF(H5=0,1,H5/29),IF(OR(D5={"DIS","PBC","WLI","PSC"}),L5/F5,0)),0)</f>
        <v>1</v>
      </c>
      <c r="O5" s="8" cm="1">
        <f t="array" ref="O5">IFERROR(IF(OR(F5={93,185,89.38,177.79}),(L5-F5*N5)/G5,L5/G5),0)</f>
        <v>240.99999999999997</v>
      </c>
      <c r="P5" s="25">
        <f t="shared" si="1"/>
        <v>132</v>
      </c>
      <c r="Q5" s="25">
        <f t="shared" ref="Q5:Q68" si="2">_xlfn.MAXIFS(P:P,B:B,B5)*IF(D5="BSC",N5,0)/SUMIFS(N:N,D:D,"BSC",B:B,B5)</f>
        <v>132</v>
      </c>
    </row>
    <row r="6" spans="1:17" x14ac:dyDescent="0.25">
      <c r="A6" s="11" t="str">
        <f t="shared" si="0"/>
        <v>36</v>
      </c>
      <c r="B6" s="29">
        <v>202104</v>
      </c>
      <c r="C6" s="31" t="s">
        <v>21</v>
      </c>
      <c r="D6" s="31" t="s">
        <v>22</v>
      </c>
      <c r="E6" s="33">
        <v>44197</v>
      </c>
      <c r="F6" s="31">
        <v>315</v>
      </c>
      <c r="G6" s="34">
        <v>6.3</v>
      </c>
      <c r="H6" s="37">
        <v>0</v>
      </c>
      <c r="I6" s="40">
        <v>132</v>
      </c>
      <c r="J6" s="40"/>
      <c r="K6" s="37"/>
      <c r="L6" s="37">
        <v>831.6</v>
      </c>
      <c r="M6" s="37">
        <v>132</v>
      </c>
      <c r="N6" s="8" cm="1">
        <f t="array" ref="N6">IFERROR(IF(D6="BSC",SIGN(L6)*IF(H6=0,1,H6/29),IF(OR(D6={"DIS","PBC","WLI","PSC"}),L6/F6,0)),0)</f>
        <v>0</v>
      </c>
      <c r="O6" s="8" cm="1">
        <f t="array" ref="O6">IFERROR(IF(OR(F6={93,185,89.38,177.79}),(L6-F6*N6)/G6,L6/G6),0)</f>
        <v>132</v>
      </c>
      <c r="P6" s="25">
        <f t="shared" si="1"/>
        <v>132</v>
      </c>
      <c r="Q6" s="25">
        <f t="shared" si="2"/>
        <v>0</v>
      </c>
    </row>
    <row r="7" spans="1:17" x14ac:dyDescent="0.25">
      <c r="A7" s="11" t="str">
        <f t="shared" si="0"/>
        <v>36</v>
      </c>
      <c r="B7" s="29">
        <v>202104</v>
      </c>
      <c r="C7" s="31" t="s">
        <v>21</v>
      </c>
      <c r="D7" s="31" t="s">
        <v>13</v>
      </c>
      <c r="E7" s="33">
        <v>44228</v>
      </c>
      <c r="F7" s="31">
        <v>0</v>
      </c>
      <c r="G7" s="34">
        <v>5.9929999999999997E-2</v>
      </c>
      <c r="H7" s="37">
        <v>0</v>
      </c>
      <c r="I7" s="40">
        <v>132</v>
      </c>
      <c r="J7" s="40"/>
      <c r="K7" s="37"/>
      <c r="L7" s="37">
        <v>1030.8</v>
      </c>
      <c r="M7" s="37">
        <v>17200</v>
      </c>
      <c r="N7" s="8" cm="1">
        <f t="array" ref="N7">IFERROR(IF(D7="BSC",SIGN(L7)*IF(H7=0,1,H7/29),IF(OR(D7={"DIS","PBC","WLI","PSC"}),L7/F7,0)),0)</f>
        <v>0</v>
      </c>
      <c r="O7" s="8" cm="1">
        <f t="array" ref="O7">IFERROR(IF(OR(F7={93,185,89.38,177.79}),(L7-F7*N7)/G7,L7/G7),0)</f>
        <v>17200.066744535292</v>
      </c>
      <c r="P7" s="25">
        <f t="shared" si="1"/>
        <v>132</v>
      </c>
      <c r="Q7" s="25">
        <f t="shared" si="2"/>
        <v>0</v>
      </c>
    </row>
    <row r="8" spans="1:17" x14ac:dyDescent="0.25">
      <c r="A8" s="11" t="str">
        <f t="shared" si="0"/>
        <v>36</v>
      </c>
      <c r="B8" s="29">
        <v>202104</v>
      </c>
      <c r="C8" s="31" t="s">
        <v>21</v>
      </c>
      <c r="D8" s="31" t="s">
        <v>12</v>
      </c>
      <c r="E8" s="33">
        <v>41619</v>
      </c>
      <c r="F8" s="31">
        <v>37.89</v>
      </c>
      <c r="G8" s="34">
        <v>0</v>
      </c>
      <c r="H8" s="37">
        <v>0</v>
      </c>
      <c r="I8" s="40">
        <v>132</v>
      </c>
      <c r="J8" s="40"/>
      <c r="K8" s="37"/>
      <c r="L8" s="37">
        <v>37.89</v>
      </c>
      <c r="M8" s="37">
        <v>0</v>
      </c>
      <c r="N8" s="8" cm="1">
        <f t="array" ref="N8">IFERROR(IF(D8="BSC",SIGN(L8)*IF(H8=0,1,H8/29),IF(OR(D8={"DIS","PBC","WLI","PSC"}),L8/F8,0)),0)</f>
        <v>1</v>
      </c>
      <c r="O8" s="8" cm="1">
        <f t="array" ref="O8">IFERROR(IF(OR(F8={93,185,89.38,177.79}),(L8-F8*N8)/G8,L8/G8),0)</f>
        <v>0</v>
      </c>
      <c r="P8" s="25">
        <f t="shared" si="1"/>
        <v>132</v>
      </c>
      <c r="Q8" s="25">
        <f t="shared" si="2"/>
        <v>0</v>
      </c>
    </row>
    <row r="9" spans="1:17" x14ac:dyDescent="0.25">
      <c r="A9" s="11" t="str">
        <f t="shared" si="0"/>
        <v>36</v>
      </c>
      <c r="B9" s="29">
        <v>202105</v>
      </c>
      <c r="C9" s="31" t="s">
        <v>21</v>
      </c>
      <c r="D9" s="31" t="s">
        <v>7</v>
      </c>
      <c r="E9" s="33">
        <v>44197</v>
      </c>
      <c r="F9" s="31">
        <v>0</v>
      </c>
      <c r="G9" s="34">
        <v>-2.5500000000000002E-3</v>
      </c>
      <c r="H9" s="37">
        <v>0</v>
      </c>
      <c r="I9" s="40">
        <v>161</v>
      </c>
      <c r="J9" s="40"/>
      <c r="K9" s="37"/>
      <c r="L9" s="37">
        <v>-43.25</v>
      </c>
      <c r="M9" s="37">
        <v>16960</v>
      </c>
      <c r="N9" s="8" cm="1">
        <f t="array" ref="N9">IFERROR(IF(D9="BSC",SIGN(L9)*IF(H9=0,1,H9/29),IF(OR(D9={"DIS","PBC","WLI","PSC"}),L9/F9,0)),0)</f>
        <v>0</v>
      </c>
      <c r="O9" s="8" cm="1">
        <f t="array" ref="O9">IFERROR(IF(OR(F9={93,185,89.38,177.79}),(L9-F9*N9)/G9,L9/G9),0)</f>
        <v>16960.784313725489</v>
      </c>
      <c r="P9" s="25">
        <f t="shared" si="1"/>
        <v>161</v>
      </c>
      <c r="Q9" s="25">
        <f t="shared" si="2"/>
        <v>0</v>
      </c>
    </row>
    <row r="10" spans="1:17" x14ac:dyDescent="0.25">
      <c r="A10" s="11" t="str">
        <f t="shared" si="0"/>
        <v>36</v>
      </c>
      <c r="B10" s="29">
        <v>202105</v>
      </c>
      <c r="C10" s="31" t="s">
        <v>21</v>
      </c>
      <c r="D10" s="31" t="s">
        <v>8</v>
      </c>
      <c r="E10" s="33">
        <v>44197</v>
      </c>
      <c r="F10" s="31">
        <v>93</v>
      </c>
      <c r="G10" s="34">
        <v>1.8</v>
      </c>
      <c r="H10" s="37">
        <v>0</v>
      </c>
      <c r="I10" s="40">
        <v>161</v>
      </c>
      <c r="J10" s="40"/>
      <c r="K10" s="37"/>
      <c r="L10" s="37">
        <v>485.4</v>
      </c>
      <c r="M10" s="37">
        <v>218</v>
      </c>
      <c r="N10" s="8" cm="1">
        <f t="array" ref="N10">IFERROR(IF(D10="BSC",SIGN(L10)*IF(H10=0,1,H10/29),IF(OR(D10={"DIS","PBC","WLI","PSC"}),L10/F10,0)),0)</f>
        <v>1</v>
      </c>
      <c r="O10" s="8" cm="1">
        <f t="array" ref="O10">IFERROR(IF(OR(F10={93,185,89.38,177.79}),(L10-F10*N10)/G10,L10/G10),0)</f>
        <v>217.99999999999997</v>
      </c>
      <c r="P10" s="25">
        <f t="shared" si="1"/>
        <v>161</v>
      </c>
      <c r="Q10" s="25">
        <f t="shared" si="2"/>
        <v>161</v>
      </c>
    </row>
    <row r="11" spans="1:17" x14ac:dyDescent="0.25">
      <c r="A11" s="11" t="str">
        <f t="shared" si="0"/>
        <v>36</v>
      </c>
      <c r="B11" s="29">
        <v>202105</v>
      </c>
      <c r="C11" s="31" t="s">
        <v>21</v>
      </c>
      <c r="D11" s="31" t="s">
        <v>22</v>
      </c>
      <c r="E11" s="33">
        <v>44197</v>
      </c>
      <c r="F11" s="31">
        <v>315</v>
      </c>
      <c r="G11" s="34">
        <v>6.3</v>
      </c>
      <c r="H11" s="37">
        <v>0</v>
      </c>
      <c r="I11" s="40">
        <v>161</v>
      </c>
      <c r="J11" s="40"/>
      <c r="K11" s="37"/>
      <c r="L11" s="37">
        <v>1014.3</v>
      </c>
      <c r="M11" s="37">
        <v>161</v>
      </c>
      <c r="N11" s="8" cm="1">
        <f t="array" ref="N11">IFERROR(IF(D11="BSC",SIGN(L11)*IF(H11=0,1,H11/29),IF(OR(D11={"DIS","PBC","WLI","PSC"}),L11/F11,0)),0)</f>
        <v>0</v>
      </c>
      <c r="O11" s="8" cm="1">
        <f t="array" ref="O11">IFERROR(IF(OR(F11={93,185,89.38,177.79}),(L11-F11*N11)/G11,L11/G11),0)</f>
        <v>161</v>
      </c>
      <c r="P11" s="25">
        <f t="shared" si="1"/>
        <v>161</v>
      </c>
      <c r="Q11" s="25">
        <f t="shared" si="2"/>
        <v>0</v>
      </c>
    </row>
    <row r="12" spans="1:17" x14ac:dyDescent="0.25">
      <c r="A12" s="11" t="str">
        <f t="shared" si="0"/>
        <v>36</v>
      </c>
      <c r="B12" s="29">
        <v>202105</v>
      </c>
      <c r="C12" s="31" t="s">
        <v>21</v>
      </c>
      <c r="D12" s="31" t="s">
        <v>13</v>
      </c>
      <c r="E12" s="33">
        <v>44228</v>
      </c>
      <c r="F12" s="31">
        <v>0</v>
      </c>
      <c r="G12" s="34">
        <v>5.9929999999999997E-2</v>
      </c>
      <c r="H12" s="37">
        <v>0</v>
      </c>
      <c r="I12" s="40">
        <v>161</v>
      </c>
      <c r="J12" s="40"/>
      <c r="K12" s="37"/>
      <c r="L12" s="37">
        <v>1016.41</v>
      </c>
      <c r="M12" s="37">
        <v>16960</v>
      </c>
      <c r="N12" s="8" cm="1">
        <f t="array" ref="N12">IFERROR(IF(D12="BSC",SIGN(L12)*IF(H12=0,1,H12/29),IF(OR(D12={"DIS","PBC","WLI","PSC"}),L12/F12,0)),0)</f>
        <v>0</v>
      </c>
      <c r="O12" s="8" cm="1">
        <f t="array" ref="O12">IFERROR(IF(OR(F12={93,185,89.38,177.79}),(L12-F12*N12)/G12,L12/G12),0)</f>
        <v>16959.953278825298</v>
      </c>
      <c r="P12" s="25">
        <f t="shared" si="1"/>
        <v>161</v>
      </c>
      <c r="Q12" s="25">
        <f t="shared" si="2"/>
        <v>0</v>
      </c>
    </row>
    <row r="13" spans="1:17" x14ac:dyDescent="0.25">
      <c r="A13" s="11" t="str">
        <f t="shared" si="0"/>
        <v>36</v>
      </c>
      <c r="B13" s="29">
        <v>202105</v>
      </c>
      <c r="C13" s="31" t="s">
        <v>21</v>
      </c>
      <c r="D13" s="31" t="s">
        <v>12</v>
      </c>
      <c r="E13" s="33">
        <v>41619</v>
      </c>
      <c r="F13" s="31">
        <v>37.89</v>
      </c>
      <c r="G13" s="34">
        <v>0</v>
      </c>
      <c r="H13" s="37">
        <v>0</v>
      </c>
      <c r="I13" s="40">
        <v>161</v>
      </c>
      <c r="J13" s="40"/>
      <c r="K13" s="37"/>
      <c r="L13" s="37">
        <v>37.89</v>
      </c>
      <c r="M13" s="37">
        <v>0</v>
      </c>
      <c r="N13" s="8" cm="1">
        <f t="array" ref="N13">IFERROR(IF(D13="BSC",SIGN(L13)*IF(H13=0,1,H13/29),IF(OR(D13={"DIS","PBC","WLI","PSC"}),L13/F13,0)),0)</f>
        <v>1</v>
      </c>
      <c r="O13" s="8" cm="1">
        <f t="array" ref="O13">IFERROR(IF(OR(F13={93,185,89.38,177.79}),(L13-F13*N13)/G13,L13/G13),0)</f>
        <v>0</v>
      </c>
      <c r="P13" s="25">
        <f t="shared" si="1"/>
        <v>161</v>
      </c>
      <c r="Q13" s="25">
        <f t="shared" si="2"/>
        <v>0</v>
      </c>
    </row>
    <row r="14" spans="1:17" x14ac:dyDescent="0.25">
      <c r="A14" s="11" t="str">
        <f t="shared" si="0"/>
        <v>36</v>
      </c>
      <c r="B14" s="29">
        <v>202106</v>
      </c>
      <c r="C14" s="31" t="s">
        <v>21</v>
      </c>
      <c r="D14" s="31" t="s">
        <v>7</v>
      </c>
      <c r="E14" s="33">
        <v>44197</v>
      </c>
      <c r="F14" s="31">
        <v>0</v>
      </c>
      <c r="G14" s="34">
        <v>-2.5500000000000002E-3</v>
      </c>
      <c r="H14" s="37">
        <v>0</v>
      </c>
      <c r="I14" s="40">
        <v>239</v>
      </c>
      <c r="J14" s="40"/>
      <c r="K14" s="37"/>
      <c r="L14" s="37">
        <v>-29.99</v>
      </c>
      <c r="M14" s="37">
        <v>11760</v>
      </c>
      <c r="N14" s="8" cm="1">
        <f t="array" ref="N14">IFERROR(IF(D14="BSC",SIGN(L14)*IF(H14=0,1,H14/29),IF(OR(D14={"DIS","PBC","WLI","PSC"}),L14/F14,0)),0)</f>
        <v>0</v>
      </c>
      <c r="O14" s="8" cm="1">
        <f t="array" ref="O14">IFERROR(IF(OR(F14={93,185,89.38,177.79}),(L14-F14*N14)/G14,L14/G14),0)</f>
        <v>11760.784313725489</v>
      </c>
      <c r="P14" s="25">
        <f t="shared" si="1"/>
        <v>239</v>
      </c>
      <c r="Q14" s="25">
        <f t="shared" si="2"/>
        <v>0</v>
      </c>
    </row>
    <row r="15" spans="1:17" x14ac:dyDescent="0.25">
      <c r="A15" s="11" t="str">
        <f t="shared" si="0"/>
        <v>36</v>
      </c>
      <c r="B15" s="29">
        <v>202106</v>
      </c>
      <c r="C15" s="31" t="s">
        <v>21</v>
      </c>
      <c r="D15" s="31" t="s">
        <v>8</v>
      </c>
      <c r="E15" s="33">
        <v>44197</v>
      </c>
      <c r="F15" s="31">
        <v>93</v>
      </c>
      <c r="G15" s="34">
        <v>1.8</v>
      </c>
      <c r="H15" s="37">
        <v>0</v>
      </c>
      <c r="I15" s="40">
        <v>239</v>
      </c>
      <c r="J15" s="40"/>
      <c r="K15" s="37"/>
      <c r="L15" s="37">
        <v>530.4</v>
      </c>
      <c r="M15" s="37">
        <v>243</v>
      </c>
      <c r="N15" s="8" cm="1">
        <f t="array" ref="N15">IFERROR(IF(D15="BSC",SIGN(L15)*IF(H15=0,1,H15/29),IF(OR(D15={"DIS","PBC","WLI","PSC"}),L15/F15,0)),0)</f>
        <v>1</v>
      </c>
      <c r="O15" s="8" cm="1">
        <f t="array" ref="O15">IFERROR(IF(OR(F15={93,185,89.38,177.79}),(L15-F15*N15)/G15,L15/G15),0)</f>
        <v>242.99999999999997</v>
      </c>
      <c r="P15" s="25">
        <f t="shared" si="1"/>
        <v>239</v>
      </c>
      <c r="Q15" s="25">
        <f t="shared" si="2"/>
        <v>239</v>
      </c>
    </row>
    <row r="16" spans="1:17" x14ac:dyDescent="0.25">
      <c r="A16" s="11" t="str">
        <f t="shared" si="0"/>
        <v>36</v>
      </c>
      <c r="B16" s="29">
        <v>202106</v>
      </c>
      <c r="C16" s="31" t="s">
        <v>21</v>
      </c>
      <c r="D16" s="31" t="s">
        <v>22</v>
      </c>
      <c r="E16" s="33">
        <v>44197</v>
      </c>
      <c r="F16" s="31">
        <v>315</v>
      </c>
      <c r="G16" s="34">
        <v>6.3</v>
      </c>
      <c r="H16" s="37">
        <v>0</v>
      </c>
      <c r="I16" s="40">
        <v>239</v>
      </c>
      <c r="J16" s="40"/>
      <c r="K16" s="37"/>
      <c r="L16" s="37">
        <v>1505.7</v>
      </c>
      <c r="M16" s="37">
        <v>239</v>
      </c>
      <c r="N16" s="8" cm="1">
        <f t="array" ref="N16">IFERROR(IF(D16="BSC",SIGN(L16)*IF(H16=0,1,H16/29),IF(OR(D16={"DIS","PBC","WLI","PSC"}),L16/F16,0)),0)</f>
        <v>0</v>
      </c>
      <c r="O16" s="8" cm="1">
        <f t="array" ref="O16">IFERROR(IF(OR(F16={93,185,89.38,177.79}),(L16-F16*N16)/G16,L16/G16),0)</f>
        <v>239</v>
      </c>
      <c r="P16" s="25">
        <f t="shared" si="1"/>
        <v>239</v>
      </c>
      <c r="Q16" s="25">
        <f t="shared" si="2"/>
        <v>0</v>
      </c>
    </row>
    <row r="17" spans="1:17" x14ac:dyDescent="0.25">
      <c r="A17" s="11" t="str">
        <f t="shared" si="0"/>
        <v>36</v>
      </c>
      <c r="B17" s="29">
        <v>202106</v>
      </c>
      <c r="C17" s="31" t="s">
        <v>21</v>
      </c>
      <c r="D17" s="31" t="s">
        <v>13</v>
      </c>
      <c r="E17" s="33">
        <v>44228</v>
      </c>
      <c r="F17" s="31">
        <v>0</v>
      </c>
      <c r="G17" s="34">
        <v>5.9929999999999997E-2</v>
      </c>
      <c r="H17" s="37">
        <v>0</v>
      </c>
      <c r="I17" s="40">
        <v>239</v>
      </c>
      <c r="J17" s="40"/>
      <c r="K17" s="37"/>
      <c r="L17" s="37">
        <v>704.78</v>
      </c>
      <c r="M17" s="37">
        <v>11760</v>
      </c>
      <c r="N17" s="8" cm="1">
        <f t="array" ref="N17">IFERROR(IF(D17="BSC",SIGN(L17)*IF(H17=0,1,H17/29),IF(OR(D17={"DIS","PBC","WLI","PSC"}),L17/F17,0)),0)</f>
        <v>0</v>
      </c>
      <c r="O17" s="8" cm="1">
        <f t="array" ref="O17">IFERROR(IF(OR(F17={93,185,89.38,177.79}),(L17-F17*N17)/G17,L17/G17),0)</f>
        <v>11760.053395628232</v>
      </c>
      <c r="P17" s="25">
        <f t="shared" si="1"/>
        <v>239</v>
      </c>
      <c r="Q17" s="25">
        <f t="shared" si="2"/>
        <v>0</v>
      </c>
    </row>
    <row r="18" spans="1:17" x14ac:dyDescent="0.25">
      <c r="A18" s="11" t="str">
        <f t="shared" si="0"/>
        <v>36</v>
      </c>
      <c r="B18" s="29">
        <v>202106</v>
      </c>
      <c r="C18" s="31" t="s">
        <v>21</v>
      </c>
      <c r="D18" s="31" t="s">
        <v>12</v>
      </c>
      <c r="E18" s="33">
        <v>41619</v>
      </c>
      <c r="F18" s="31">
        <v>37.89</v>
      </c>
      <c r="G18" s="34">
        <v>0</v>
      </c>
      <c r="H18" s="37">
        <v>0</v>
      </c>
      <c r="I18" s="40">
        <v>239</v>
      </c>
      <c r="J18" s="40"/>
      <c r="K18" s="37"/>
      <c r="L18" s="37">
        <v>37.89</v>
      </c>
      <c r="M18" s="37">
        <v>0</v>
      </c>
      <c r="N18" s="8" cm="1">
        <f t="array" ref="N18">IFERROR(IF(D18="BSC",SIGN(L18)*IF(H18=0,1,H18/29),IF(OR(D18={"DIS","PBC","WLI","PSC"}),L18/F18,0)),0)</f>
        <v>1</v>
      </c>
      <c r="O18" s="8" cm="1">
        <f t="array" ref="O18">IFERROR(IF(OR(F18={93,185,89.38,177.79}),(L18-F18*N18)/G18,L18/G18),0)</f>
        <v>0</v>
      </c>
      <c r="P18" s="25">
        <f t="shared" si="1"/>
        <v>239</v>
      </c>
      <c r="Q18" s="25">
        <f t="shared" si="2"/>
        <v>0</v>
      </c>
    </row>
    <row r="19" spans="1:17" x14ac:dyDescent="0.25">
      <c r="A19" s="11" t="str">
        <f t="shared" si="0"/>
        <v>36</v>
      </c>
      <c r="B19" s="29">
        <v>202107</v>
      </c>
      <c r="C19" s="31" t="s">
        <v>21</v>
      </c>
      <c r="D19" s="31" t="s">
        <v>7</v>
      </c>
      <c r="E19" s="33">
        <v>44197</v>
      </c>
      <c r="F19" s="31">
        <v>0</v>
      </c>
      <c r="G19" s="34">
        <v>-2.5500000000000002E-3</v>
      </c>
      <c r="H19" s="37">
        <v>0</v>
      </c>
      <c r="I19" s="40">
        <v>309</v>
      </c>
      <c r="J19" s="40"/>
      <c r="K19" s="37"/>
      <c r="L19" s="37">
        <v>-46.51</v>
      </c>
      <c r="M19" s="37">
        <v>18240</v>
      </c>
      <c r="N19" s="8" cm="1">
        <f t="array" ref="N19">IFERROR(IF(D19="BSC",SIGN(L19)*IF(H19=0,1,H19/29),IF(OR(D19={"DIS","PBC","WLI","PSC"}),L19/F19,0)),0)</f>
        <v>0</v>
      </c>
      <c r="O19" s="8" cm="1">
        <f t="array" ref="O19">IFERROR(IF(OR(F19={93,185,89.38,177.79}),(L19-F19*N19)/G19,L19/G19),0)</f>
        <v>18239.215686274507</v>
      </c>
      <c r="P19" s="25">
        <f t="shared" si="1"/>
        <v>309</v>
      </c>
      <c r="Q19" s="25">
        <f t="shared" si="2"/>
        <v>0</v>
      </c>
    </row>
    <row r="20" spans="1:17" x14ac:dyDescent="0.25">
      <c r="A20" s="11" t="str">
        <f t="shared" si="0"/>
        <v>36</v>
      </c>
      <c r="B20" s="29">
        <v>202107</v>
      </c>
      <c r="C20" s="31" t="s">
        <v>21</v>
      </c>
      <c r="D20" s="31" t="s">
        <v>8</v>
      </c>
      <c r="E20" s="33">
        <v>44197</v>
      </c>
      <c r="F20" s="31">
        <v>93</v>
      </c>
      <c r="G20" s="34">
        <v>1.8</v>
      </c>
      <c r="H20" s="37">
        <v>0</v>
      </c>
      <c r="I20" s="40">
        <v>309</v>
      </c>
      <c r="J20" s="40"/>
      <c r="K20" s="37"/>
      <c r="L20" s="37">
        <v>593.4</v>
      </c>
      <c r="M20" s="37">
        <v>278</v>
      </c>
      <c r="N20" s="8" cm="1">
        <f t="array" ref="N20">IFERROR(IF(D20="BSC",SIGN(L20)*IF(H20=0,1,H20/29),IF(OR(D20={"DIS","PBC","WLI","PSC"}),L20/F20,0)),0)</f>
        <v>1</v>
      </c>
      <c r="O20" s="8" cm="1">
        <f t="array" ref="O20">IFERROR(IF(OR(F20={93,185,89.38,177.79}),(L20-F20*N20)/G20,L20/G20),0)</f>
        <v>278</v>
      </c>
      <c r="P20" s="25">
        <f t="shared" si="1"/>
        <v>309</v>
      </c>
      <c r="Q20" s="25">
        <f t="shared" si="2"/>
        <v>309</v>
      </c>
    </row>
    <row r="21" spans="1:17" x14ac:dyDescent="0.25">
      <c r="A21" s="11" t="str">
        <f t="shared" si="0"/>
        <v>36</v>
      </c>
      <c r="B21" s="29">
        <v>202107</v>
      </c>
      <c r="C21" s="31" t="s">
        <v>21</v>
      </c>
      <c r="D21" s="31" t="s">
        <v>22</v>
      </c>
      <c r="E21" s="33">
        <v>44197</v>
      </c>
      <c r="F21" s="31">
        <v>315</v>
      </c>
      <c r="G21" s="34">
        <v>6.3</v>
      </c>
      <c r="H21" s="37">
        <v>0</v>
      </c>
      <c r="I21" s="40">
        <v>309</v>
      </c>
      <c r="J21" s="40"/>
      <c r="K21" s="37"/>
      <c r="L21" s="37">
        <v>1946.7</v>
      </c>
      <c r="M21" s="37">
        <v>309</v>
      </c>
      <c r="N21" s="8" cm="1">
        <f t="array" ref="N21">IFERROR(IF(D21="BSC",SIGN(L21)*IF(H21=0,1,H21/29),IF(OR(D21={"DIS","PBC","WLI","PSC"}),L21/F21,0)),0)</f>
        <v>0</v>
      </c>
      <c r="O21" s="8" cm="1">
        <f t="array" ref="O21">IFERROR(IF(OR(F21={93,185,89.38,177.79}),(L21-F21*N21)/G21,L21/G21),0)</f>
        <v>309</v>
      </c>
      <c r="P21" s="25">
        <f t="shared" si="1"/>
        <v>309</v>
      </c>
      <c r="Q21" s="25">
        <f t="shared" si="2"/>
        <v>0</v>
      </c>
    </row>
    <row r="22" spans="1:17" x14ac:dyDescent="0.25">
      <c r="A22" s="11" t="str">
        <f t="shared" si="0"/>
        <v>36</v>
      </c>
      <c r="B22" s="29">
        <v>202107</v>
      </c>
      <c r="C22" s="31" t="s">
        <v>21</v>
      </c>
      <c r="D22" s="31" t="s">
        <v>13</v>
      </c>
      <c r="E22" s="33">
        <v>44228</v>
      </c>
      <c r="F22" s="31">
        <v>0</v>
      </c>
      <c r="G22" s="34">
        <v>5.9929999999999997E-2</v>
      </c>
      <c r="H22" s="37">
        <v>0</v>
      </c>
      <c r="I22" s="40">
        <v>309</v>
      </c>
      <c r="J22" s="40"/>
      <c r="K22" s="37"/>
      <c r="L22" s="37">
        <v>1093.1199999999999</v>
      </c>
      <c r="M22" s="37">
        <v>18240</v>
      </c>
      <c r="N22" s="8" cm="1">
        <f t="array" ref="N22">IFERROR(IF(D22="BSC",SIGN(L22)*IF(H22=0,1,H22/29),IF(OR(D22={"DIS","PBC","WLI","PSC"}),L22/F22,0)),0)</f>
        <v>0</v>
      </c>
      <c r="O22" s="8" cm="1">
        <f t="array" ref="O22">IFERROR(IF(OR(F22={93,185,89.38,177.79}),(L22-F22*N22)/G22,L22/G22),0)</f>
        <v>18239.946604371766</v>
      </c>
      <c r="P22" s="25">
        <f t="shared" si="1"/>
        <v>309</v>
      </c>
      <c r="Q22" s="25">
        <f t="shared" si="2"/>
        <v>0</v>
      </c>
    </row>
    <row r="23" spans="1:17" x14ac:dyDescent="0.25">
      <c r="A23" s="11" t="str">
        <f t="shared" si="0"/>
        <v>36</v>
      </c>
      <c r="B23" s="29">
        <v>202107</v>
      </c>
      <c r="C23" s="31" t="s">
        <v>21</v>
      </c>
      <c r="D23" s="31" t="s">
        <v>12</v>
      </c>
      <c r="E23" s="33">
        <v>41619</v>
      </c>
      <c r="F23" s="31">
        <v>37.89</v>
      </c>
      <c r="G23" s="34">
        <v>0</v>
      </c>
      <c r="H23" s="37">
        <v>0</v>
      </c>
      <c r="I23" s="40">
        <v>309</v>
      </c>
      <c r="J23" s="40"/>
      <c r="K23" s="37"/>
      <c r="L23" s="37">
        <v>37.89</v>
      </c>
      <c r="M23" s="37">
        <v>0</v>
      </c>
      <c r="N23" s="8" cm="1">
        <f t="array" ref="N23">IFERROR(IF(D23="BSC",SIGN(L23)*IF(H23=0,1,H23/29),IF(OR(D23={"DIS","PBC","WLI","PSC"}),L23/F23,0)),0)</f>
        <v>1</v>
      </c>
      <c r="O23" s="8" cm="1">
        <f t="array" ref="O23">IFERROR(IF(OR(F23={93,185,89.38,177.79}),(L23-F23*N23)/G23,L23/G23),0)</f>
        <v>0</v>
      </c>
      <c r="P23" s="25">
        <f t="shared" si="1"/>
        <v>309</v>
      </c>
      <c r="Q23" s="25">
        <f t="shared" si="2"/>
        <v>0</v>
      </c>
    </row>
    <row r="24" spans="1:17" x14ac:dyDescent="0.25">
      <c r="A24" s="11" t="str">
        <f t="shared" si="0"/>
        <v>36</v>
      </c>
      <c r="B24" s="29">
        <v>202108</v>
      </c>
      <c r="C24" s="31" t="s">
        <v>21</v>
      </c>
      <c r="D24" s="31" t="s">
        <v>7</v>
      </c>
      <c r="E24" s="33">
        <v>44197</v>
      </c>
      <c r="F24" s="31">
        <v>0</v>
      </c>
      <c r="G24" s="34">
        <v>-2.5500000000000002E-3</v>
      </c>
      <c r="H24" s="37">
        <v>0</v>
      </c>
      <c r="I24" s="40">
        <v>125</v>
      </c>
      <c r="J24" s="40"/>
      <c r="K24" s="37"/>
      <c r="L24" s="37">
        <v>-35.29</v>
      </c>
      <c r="M24" s="37">
        <v>13840</v>
      </c>
      <c r="N24" s="8" cm="1">
        <f t="array" ref="N24">IFERROR(IF(D24="BSC",SIGN(L24)*IF(H24=0,1,H24/29),IF(OR(D24={"DIS","PBC","WLI","PSC"}),L24/F24,0)),0)</f>
        <v>0</v>
      </c>
      <c r="O24" s="8" cm="1">
        <f t="array" ref="O24">IFERROR(IF(OR(F24={93,185,89.38,177.79}),(L24-F24*N24)/G24,L24/G24),0)</f>
        <v>13839.215686274509</v>
      </c>
      <c r="P24" s="25">
        <f t="shared" si="1"/>
        <v>125</v>
      </c>
      <c r="Q24" s="25">
        <f t="shared" si="2"/>
        <v>0</v>
      </c>
    </row>
    <row r="25" spans="1:17" x14ac:dyDescent="0.25">
      <c r="A25" s="11" t="str">
        <f t="shared" si="0"/>
        <v>36</v>
      </c>
      <c r="B25" s="29">
        <v>202108</v>
      </c>
      <c r="C25" s="31" t="s">
        <v>21</v>
      </c>
      <c r="D25" s="31" t="s">
        <v>8</v>
      </c>
      <c r="E25" s="33">
        <v>44197</v>
      </c>
      <c r="F25" s="31">
        <v>93</v>
      </c>
      <c r="G25" s="34">
        <v>1.8</v>
      </c>
      <c r="H25" s="37">
        <v>0</v>
      </c>
      <c r="I25" s="40">
        <v>125</v>
      </c>
      <c r="J25" s="40"/>
      <c r="K25" s="37"/>
      <c r="L25" s="37">
        <v>593.4</v>
      </c>
      <c r="M25" s="37">
        <v>278</v>
      </c>
      <c r="N25" s="8" cm="1">
        <f t="array" ref="N25">IFERROR(IF(D25="BSC",SIGN(L25)*IF(H25=0,1,H25/29),IF(OR(D25={"DIS","PBC","WLI","PSC"}),L25/F25,0)),0)</f>
        <v>1</v>
      </c>
      <c r="O25" s="8" cm="1">
        <f t="array" ref="O25">IFERROR(IF(OR(F25={93,185,89.38,177.79}),(L25-F25*N25)/G25,L25/G25),0)</f>
        <v>278</v>
      </c>
      <c r="P25" s="25">
        <f t="shared" si="1"/>
        <v>125</v>
      </c>
      <c r="Q25" s="25">
        <f t="shared" si="2"/>
        <v>125</v>
      </c>
    </row>
    <row r="26" spans="1:17" x14ac:dyDescent="0.25">
      <c r="A26" s="11" t="str">
        <f t="shared" si="0"/>
        <v>36</v>
      </c>
      <c r="B26" s="29">
        <v>202108</v>
      </c>
      <c r="C26" s="31" t="s">
        <v>21</v>
      </c>
      <c r="D26" s="31" t="s">
        <v>22</v>
      </c>
      <c r="E26" s="33">
        <v>44197</v>
      </c>
      <c r="F26" s="31">
        <v>315</v>
      </c>
      <c r="G26" s="34">
        <v>6.3</v>
      </c>
      <c r="H26" s="37">
        <v>0</v>
      </c>
      <c r="I26" s="40">
        <v>125</v>
      </c>
      <c r="J26" s="40"/>
      <c r="K26" s="37"/>
      <c r="L26" s="37">
        <v>787.5</v>
      </c>
      <c r="M26" s="37">
        <v>125</v>
      </c>
      <c r="N26" s="8" cm="1">
        <f t="array" ref="N26">IFERROR(IF(D26="BSC",SIGN(L26)*IF(H26=0,1,H26/29),IF(OR(D26={"DIS","PBC","WLI","PSC"}),L26/F26,0)),0)</f>
        <v>0</v>
      </c>
      <c r="O26" s="8" cm="1">
        <f t="array" ref="O26">IFERROR(IF(OR(F26={93,185,89.38,177.79}),(L26-F26*N26)/G26,L26/G26),0)</f>
        <v>125</v>
      </c>
      <c r="P26" s="25">
        <f t="shared" si="1"/>
        <v>125</v>
      </c>
      <c r="Q26" s="25">
        <f t="shared" si="2"/>
        <v>0</v>
      </c>
    </row>
    <row r="27" spans="1:17" x14ac:dyDescent="0.25">
      <c r="A27" s="11" t="str">
        <f t="shared" si="0"/>
        <v>36</v>
      </c>
      <c r="B27" s="29">
        <v>202108</v>
      </c>
      <c r="C27" s="31" t="s">
        <v>21</v>
      </c>
      <c r="D27" s="31" t="s">
        <v>13</v>
      </c>
      <c r="E27" s="33">
        <v>44228</v>
      </c>
      <c r="F27" s="31">
        <v>0</v>
      </c>
      <c r="G27" s="34">
        <v>5.9929999999999997E-2</v>
      </c>
      <c r="H27" s="37">
        <v>0</v>
      </c>
      <c r="I27" s="40">
        <v>125</v>
      </c>
      <c r="J27" s="40"/>
      <c r="K27" s="37"/>
      <c r="L27" s="37">
        <v>829.43</v>
      </c>
      <c r="M27" s="37">
        <v>13840</v>
      </c>
      <c r="N27" s="8" cm="1">
        <f t="array" ref="N27">IFERROR(IF(D27="BSC",SIGN(L27)*IF(H27=0,1,H27/29),IF(OR(D27={"DIS","PBC","WLI","PSC"}),L27/F27,0)),0)</f>
        <v>0</v>
      </c>
      <c r="O27" s="8" cm="1">
        <f t="array" ref="O27">IFERROR(IF(OR(F27={93,185,89.38,177.79}),(L27-F27*N27)/G27,L27/G27),0)</f>
        <v>13839.979976639412</v>
      </c>
      <c r="P27" s="25">
        <f t="shared" si="1"/>
        <v>125</v>
      </c>
      <c r="Q27" s="25">
        <f t="shared" si="2"/>
        <v>0</v>
      </c>
    </row>
    <row r="28" spans="1:17" x14ac:dyDescent="0.25">
      <c r="A28" s="11" t="str">
        <f t="shared" si="0"/>
        <v>36</v>
      </c>
      <c r="B28" s="29">
        <v>202108</v>
      </c>
      <c r="C28" s="31" t="s">
        <v>21</v>
      </c>
      <c r="D28" s="31" t="s">
        <v>12</v>
      </c>
      <c r="E28" s="33">
        <v>41619</v>
      </c>
      <c r="F28" s="31">
        <v>37.89</v>
      </c>
      <c r="G28" s="34">
        <v>0</v>
      </c>
      <c r="H28" s="37">
        <v>0</v>
      </c>
      <c r="I28" s="40">
        <v>125</v>
      </c>
      <c r="J28" s="40"/>
      <c r="K28" s="37"/>
      <c r="L28" s="37">
        <v>37.89</v>
      </c>
      <c r="M28" s="37">
        <v>0</v>
      </c>
      <c r="N28" s="8" cm="1">
        <f t="array" ref="N28">IFERROR(IF(D28="BSC",SIGN(L28)*IF(H28=0,1,H28/29),IF(OR(D28={"DIS","PBC","WLI","PSC"}),L28/F28,0)),0)</f>
        <v>1</v>
      </c>
      <c r="O28" s="8" cm="1">
        <f t="array" ref="O28">IFERROR(IF(OR(F28={93,185,89.38,177.79}),(L28-F28*N28)/G28,L28/G28),0)</f>
        <v>0</v>
      </c>
      <c r="P28" s="25">
        <f t="shared" si="1"/>
        <v>125</v>
      </c>
      <c r="Q28" s="25">
        <f t="shared" si="2"/>
        <v>0</v>
      </c>
    </row>
    <row r="29" spans="1:17" x14ac:dyDescent="0.25">
      <c r="A29" s="11" t="str">
        <f t="shared" si="0"/>
        <v>36</v>
      </c>
      <c r="B29" s="29">
        <v>202109</v>
      </c>
      <c r="C29" s="31" t="s">
        <v>21</v>
      </c>
      <c r="D29" s="31" t="s">
        <v>7</v>
      </c>
      <c r="E29" s="33">
        <v>44197</v>
      </c>
      <c r="F29" s="31">
        <v>0</v>
      </c>
      <c r="G29" s="34">
        <v>-2.5500000000000002E-3</v>
      </c>
      <c r="H29" s="37">
        <v>0</v>
      </c>
      <c r="I29" s="40">
        <v>124</v>
      </c>
      <c r="J29" s="40"/>
      <c r="K29" s="37"/>
      <c r="L29" s="37">
        <v>-33.659999999999997</v>
      </c>
      <c r="M29" s="37">
        <v>13200</v>
      </c>
      <c r="N29" s="8" cm="1">
        <f t="array" ref="N29">IFERROR(IF(D29="BSC",SIGN(L29)*IF(H29=0,1,H29/29),IF(OR(D29={"DIS","PBC","WLI","PSC"}),L29/F29,0)),0)</f>
        <v>0</v>
      </c>
      <c r="O29" s="8" cm="1">
        <f t="array" ref="O29">IFERROR(IF(OR(F29={93,185,89.38,177.79}),(L29-F29*N29)/G29,L29/G29),0)</f>
        <v>13199.999999999998</v>
      </c>
      <c r="P29" s="25">
        <f t="shared" si="1"/>
        <v>124</v>
      </c>
      <c r="Q29" s="25">
        <f t="shared" si="2"/>
        <v>0</v>
      </c>
    </row>
    <row r="30" spans="1:17" x14ac:dyDescent="0.25">
      <c r="A30" s="11" t="str">
        <f t="shared" si="0"/>
        <v>36</v>
      </c>
      <c r="B30" s="29">
        <v>202109</v>
      </c>
      <c r="C30" s="31" t="s">
        <v>21</v>
      </c>
      <c r="D30" s="31" t="s">
        <v>8</v>
      </c>
      <c r="E30" s="33">
        <v>44197</v>
      </c>
      <c r="F30" s="31">
        <v>93</v>
      </c>
      <c r="G30" s="34">
        <v>1.8</v>
      </c>
      <c r="H30" s="37">
        <v>0</v>
      </c>
      <c r="I30" s="40">
        <v>124</v>
      </c>
      <c r="J30" s="40"/>
      <c r="K30" s="37"/>
      <c r="L30" s="37">
        <v>586.20000000000005</v>
      </c>
      <c r="M30" s="37">
        <v>274</v>
      </c>
      <c r="N30" s="8" cm="1">
        <f t="array" ref="N30">IFERROR(IF(D30="BSC",SIGN(L30)*IF(H30=0,1,H30/29),IF(OR(D30={"DIS","PBC","WLI","PSC"}),L30/F30,0)),0)</f>
        <v>1</v>
      </c>
      <c r="O30" s="8" cm="1">
        <f t="array" ref="O30">IFERROR(IF(OR(F30={93,185,89.38,177.79}),(L30-F30*N30)/G30,L30/G30),0)</f>
        <v>274</v>
      </c>
      <c r="P30" s="25">
        <f t="shared" si="1"/>
        <v>124</v>
      </c>
      <c r="Q30" s="25">
        <f t="shared" si="2"/>
        <v>124</v>
      </c>
    </row>
    <row r="31" spans="1:17" x14ac:dyDescent="0.25">
      <c r="A31" s="11" t="str">
        <f t="shared" si="0"/>
        <v>36</v>
      </c>
      <c r="B31" s="29">
        <v>202109</v>
      </c>
      <c r="C31" s="31" t="s">
        <v>21</v>
      </c>
      <c r="D31" s="31" t="s">
        <v>22</v>
      </c>
      <c r="E31" s="33">
        <v>44197</v>
      </c>
      <c r="F31" s="31">
        <v>315</v>
      </c>
      <c r="G31" s="34">
        <v>6.3</v>
      </c>
      <c r="H31" s="37">
        <v>0</v>
      </c>
      <c r="I31" s="40">
        <v>124</v>
      </c>
      <c r="J31" s="40"/>
      <c r="K31" s="37"/>
      <c r="L31" s="37">
        <v>781.2</v>
      </c>
      <c r="M31" s="37">
        <v>124</v>
      </c>
      <c r="N31" s="8" cm="1">
        <f t="array" ref="N31">IFERROR(IF(D31="BSC",SIGN(L31)*IF(H31=0,1,H31/29),IF(OR(D31={"DIS","PBC","WLI","PSC"}),L31/F31,0)),0)</f>
        <v>0</v>
      </c>
      <c r="O31" s="8" cm="1">
        <f t="array" ref="O31">IFERROR(IF(OR(F31={93,185,89.38,177.79}),(L31-F31*N31)/G31,L31/G31),0)</f>
        <v>124.00000000000001</v>
      </c>
      <c r="P31" s="25">
        <f t="shared" si="1"/>
        <v>124</v>
      </c>
      <c r="Q31" s="25">
        <f t="shared" si="2"/>
        <v>0</v>
      </c>
    </row>
    <row r="32" spans="1:17" x14ac:dyDescent="0.25">
      <c r="A32" s="11" t="str">
        <f t="shared" si="0"/>
        <v>36</v>
      </c>
      <c r="B32" s="29">
        <v>202109</v>
      </c>
      <c r="C32" s="31" t="s">
        <v>21</v>
      </c>
      <c r="D32" s="31" t="s">
        <v>13</v>
      </c>
      <c r="E32" s="33">
        <v>44228</v>
      </c>
      <c r="F32" s="31">
        <v>0</v>
      </c>
      <c r="G32" s="34">
        <v>5.9929999999999997E-2</v>
      </c>
      <c r="H32" s="37">
        <v>0</v>
      </c>
      <c r="I32" s="40">
        <v>124</v>
      </c>
      <c r="J32" s="40"/>
      <c r="K32" s="37"/>
      <c r="L32" s="37">
        <v>791.08</v>
      </c>
      <c r="M32" s="37">
        <v>13200</v>
      </c>
      <c r="N32" s="8" cm="1">
        <f t="array" ref="N32">IFERROR(IF(D32="BSC",SIGN(L32)*IF(H32=0,1,H32/29),IF(OR(D32={"DIS","PBC","WLI","PSC"}),L32/F32,0)),0)</f>
        <v>0</v>
      </c>
      <c r="O32" s="8" cm="1">
        <f t="array" ref="O32">IFERROR(IF(OR(F32={93,185,89.38,177.79}),(L32-F32*N32)/G32,L32/G32),0)</f>
        <v>13200.066744535292</v>
      </c>
      <c r="P32" s="25">
        <f t="shared" si="1"/>
        <v>124</v>
      </c>
      <c r="Q32" s="25">
        <f t="shared" si="2"/>
        <v>0</v>
      </c>
    </row>
    <row r="33" spans="1:17" x14ac:dyDescent="0.25">
      <c r="A33" s="11" t="str">
        <f t="shared" si="0"/>
        <v>36</v>
      </c>
      <c r="B33" s="29">
        <v>202109</v>
      </c>
      <c r="C33" s="31" t="s">
        <v>21</v>
      </c>
      <c r="D33" s="31" t="s">
        <v>12</v>
      </c>
      <c r="E33" s="33">
        <v>41619</v>
      </c>
      <c r="F33" s="31">
        <v>37.89</v>
      </c>
      <c r="G33" s="34">
        <v>0</v>
      </c>
      <c r="H33" s="37">
        <v>0</v>
      </c>
      <c r="I33" s="40">
        <v>124</v>
      </c>
      <c r="J33" s="40"/>
      <c r="K33" s="37"/>
      <c r="L33" s="37">
        <v>37.89</v>
      </c>
      <c r="M33" s="37">
        <v>0</v>
      </c>
      <c r="N33" s="8" cm="1">
        <f t="array" ref="N33">IFERROR(IF(D33="BSC",SIGN(L33)*IF(H33=0,1,H33/29),IF(OR(D33={"DIS","PBC","WLI","PSC"}),L33/F33,0)),0)</f>
        <v>1</v>
      </c>
      <c r="O33" s="8" cm="1">
        <f t="array" ref="O33">IFERROR(IF(OR(F33={93,185,89.38,177.79}),(L33-F33*N33)/G33,L33/G33),0)</f>
        <v>0</v>
      </c>
      <c r="P33" s="25">
        <f t="shared" si="1"/>
        <v>124</v>
      </c>
      <c r="Q33" s="25">
        <f t="shared" si="2"/>
        <v>0</v>
      </c>
    </row>
    <row r="34" spans="1:17" x14ac:dyDescent="0.25">
      <c r="A34" s="11" t="str">
        <f t="shared" si="0"/>
        <v>36</v>
      </c>
      <c r="B34" s="29">
        <v>202110</v>
      </c>
      <c r="C34" s="31" t="s">
        <v>21</v>
      </c>
      <c r="D34" s="31" t="s">
        <v>7</v>
      </c>
      <c r="E34" s="33">
        <v>44197</v>
      </c>
      <c r="F34" s="31">
        <v>0</v>
      </c>
      <c r="G34" s="34">
        <v>-2.5500000000000002E-3</v>
      </c>
      <c r="H34" s="37">
        <v>0</v>
      </c>
      <c r="I34" s="40">
        <v>195</v>
      </c>
      <c r="J34" s="40"/>
      <c r="K34" s="37"/>
      <c r="L34" s="37">
        <v>-34.68</v>
      </c>
      <c r="M34" s="37">
        <v>13600</v>
      </c>
      <c r="N34" s="8" cm="1">
        <f t="array" ref="N34">IFERROR(IF(D34="BSC",SIGN(L34)*IF(H34=0,1,H34/29),IF(OR(D34={"DIS","PBC","WLI","PSC"}),L34/F34,0)),0)</f>
        <v>0</v>
      </c>
      <c r="O34" s="8" cm="1">
        <f t="array" ref="O34">IFERROR(IF(OR(F34={93,185,89.38,177.79}),(L34-F34*N34)/G34,L34/G34),0)</f>
        <v>13599.999999999998</v>
      </c>
      <c r="P34" s="25">
        <f t="shared" si="1"/>
        <v>195</v>
      </c>
      <c r="Q34" s="25">
        <f t="shared" si="2"/>
        <v>0</v>
      </c>
    </row>
    <row r="35" spans="1:17" x14ac:dyDescent="0.25">
      <c r="A35" s="11" t="str">
        <f t="shared" si="0"/>
        <v>36</v>
      </c>
      <c r="B35" s="29">
        <v>202110</v>
      </c>
      <c r="C35" s="31" t="s">
        <v>21</v>
      </c>
      <c r="D35" s="31" t="s">
        <v>8</v>
      </c>
      <c r="E35" s="33">
        <v>44197</v>
      </c>
      <c r="F35" s="31">
        <v>93</v>
      </c>
      <c r="G35" s="34">
        <v>1.8</v>
      </c>
      <c r="H35" s="37">
        <v>0</v>
      </c>
      <c r="I35" s="40">
        <v>195</v>
      </c>
      <c r="J35" s="40"/>
      <c r="K35" s="37"/>
      <c r="L35" s="37">
        <v>586.20000000000005</v>
      </c>
      <c r="M35" s="37">
        <v>274</v>
      </c>
      <c r="N35" s="8" cm="1">
        <f t="array" ref="N35">IFERROR(IF(D35="BSC",SIGN(L35)*IF(H35=0,1,H35/29),IF(OR(D35={"DIS","PBC","WLI","PSC"}),L35/F35,0)),0)</f>
        <v>1</v>
      </c>
      <c r="O35" s="8" cm="1">
        <f t="array" ref="O35">IFERROR(IF(OR(F35={93,185,89.38,177.79}),(L35-F35*N35)/G35,L35/G35),0)</f>
        <v>274</v>
      </c>
      <c r="P35" s="25">
        <f t="shared" si="1"/>
        <v>195</v>
      </c>
      <c r="Q35" s="25">
        <f t="shared" si="2"/>
        <v>195</v>
      </c>
    </row>
    <row r="36" spans="1:17" x14ac:dyDescent="0.25">
      <c r="A36" s="11" t="str">
        <f t="shared" si="0"/>
        <v>36</v>
      </c>
      <c r="B36" s="29">
        <v>202110</v>
      </c>
      <c r="C36" s="31" t="s">
        <v>21</v>
      </c>
      <c r="D36" s="31" t="s">
        <v>22</v>
      </c>
      <c r="E36" s="33">
        <v>44197</v>
      </c>
      <c r="F36" s="31">
        <v>315</v>
      </c>
      <c r="G36" s="34">
        <v>6.3</v>
      </c>
      <c r="H36" s="37">
        <v>0</v>
      </c>
      <c r="I36" s="40">
        <v>195</v>
      </c>
      <c r="J36" s="40"/>
      <c r="K36" s="37"/>
      <c r="L36" s="37">
        <v>1228.5</v>
      </c>
      <c r="M36" s="37">
        <v>195</v>
      </c>
      <c r="N36" s="8" cm="1">
        <f t="array" ref="N36">IFERROR(IF(D36="BSC",SIGN(L36)*IF(H36=0,1,H36/29),IF(OR(D36={"DIS","PBC","WLI","PSC"}),L36/F36,0)),0)</f>
        <v>0</v>
      </c>
      <c r="O36" s="8" cm="1">
        <f t="array" ref="O36">IFERROR(IF(OR(F36={93,185,89.38,177.79}),(L36-F36*N36)/G36,L36/G36),0)</f>
        <v>195</v>
      </c>
      <c r="P36" s="25">
        <f t="shared" si="1"/>
        <v>195</v>
      </c>
      <c r="Q36" s="25">
        <f t="shared" si="2"/>
        <v>0</v>
      </c>
    </row>
    <row r="37" spans="1:17" x14ac:dyDescent="0.25">
      <c r="A37" s="11" t="str">
        <f t="shared" si="0"/>
        <v>36</v>
      </c>
      <c r="B37" s="29">
        <v>202110</v>
      </c>
      <c r="C37" s="31" t="s">
        <v>21</v>
      </c>
      <c r="D37" s="31" t="s">
        <v>13</v>
      </c>
      <c r="E37" s="33">
        <v>44228</v>
      </c>
      <c r="F37" s="31">
        <v>0</v>
      </c>
      <c r="G37" s="34">
        <v>5.9929999999999997E-2</v>
      </c>
      <c r="H37" s="37">
        <v>0</v>
      </c>
      <c r="I37" s="40">
        <v>195</v>
      </c>
      <c r="J37" s="40"/>
      <c r="K37" s="37"/>
      <c r="L37" s="37">
        <v>815.05</v>
      </c>
      <c r="M37" s="37">
        <v>13600</v>
      </c>
      <c r="N37" s="8" cm="1">
        <f t="array" ref="N37">IFERROR(IF(D37="BSC",SIGN(L37)*IF(H37=0,1,H37/29),IF(OR(D37={"DIS","PBC","WLI","PSC"}),L37/F37,0)),0)</f>
        <v>0</v>
      </c>
      <c r="O37" s="8" cm="1">
        <f t="array" ref="O37">IFERROR(IF(OR(F37={93,185,89.38,177.79}),(L37-F37*N37)/G37,L37/G37),0)</f>
        <v>13600.033372267646</v>
      </c>
      <c r="P37" s="25">
        <f t="shared" si="1"/>
        <v>195</v>
      </c>
      <c r="Q37" s="25">
        <f t="shared" si="2"/>
        <v>0</v>
      </c>
    </row>
    <row r="38" spans="1:17" x14ac:dyDescent="0.25">
      <c r="A38" s="11" t="str">
        <f t="shared" si="0"/>
        <v>36</v>
      </c>
      <c r="B38" s="29">
        <v>202110</v>
      </c>
      <c r="C38" s="31" t="s">
        <v>21</v>
      </c>
      <c r="D38" s="31" t="s">
        <v>12</v>
      </c>
      <c r="E38" s="33">
        <v>41619</v>
      </c>
      <c r="F38" s="31">
        <v>37.89</v>
      </c>
      <c r="G38" s="34">
        <v>0</v>
      </c>
      <c r="H38" s="37">
        <v>17</v>
      </c>
      <c r="I38" s="40">
        <v>195</v>
      </c>
      <c r="J38" s="40"/>
      <c r="K38" s="37"/>
      <c r="L38" s="37">
        <v>22.21</v>
      </c>
      <c r="M38" s="37">
        <v>0</v>
      </c>
      <c r="N38" s="8" cm="1">
        <f t="array" ref="N38">IFERROR(IF(D38="BSC",SIGN(L38)*IF(H38=0,1,H38/29),IF(OR(D38={"DIS","PBC","WLI","PSC"}),L38/F38,0)),0)</f>
        <v>0.58617049353391393</v>
      </c>
      <c r="O38" s="8" cm="1">
        <f t="array" ref="O38">IFERROR(IF(OR(F38={93,185,89.38,177.79}),(L38-F38*N38)/G38,L38/G38),0)</f>
        <v>0</v>
      </c>
      <c r="P38" s="25">
        <f t="shared" si="1"/>
        <v>195</v>
      </c>
      <c r="Q38" s="25">
        <f t="shared" si="2"/>
        <v>0</v>
      </c>
    </row>
    <row r="39" spans="1:17" x14ac:dyDescent="0.25">
      <c r="A39" s="11" t="str">
        <f t="shared" si="0"/>
        <v>36</v>
      </c>
      <c r="B39" s="29">
        <v>202110</v>
      </c>
      <c r="C39" s="31" t="s">
        <v>21</v>
      </c>
      <c r="D39" s="31" t="s">
        <v>12</v>
      </c>
      <c r="E39" s="33">
        <v>44470</v>
      </c>
      <c r="F39" s="31">
        <v>103.19</v>
      </c>
      <c r="G39" s="34">
        <v>0</v>
      </c>
      <c r="H39" s="37">
        <v>12</v>
      </c>
      <c r="I39" s="40">
        <v>195</v>
      </c>
      <c r="J39" s="40"/>
      <c r="K39" s="37"/>
      <c r="L39" s="37">
        <v>42.7</v>
      </c>
      <c r="M39" s="37">
        <v>0</v>
      </c>
      <c r="N39" s="8" cm="1">
        <f t="array" ref="N39">IFERROR(IF(D39="BSC",SIGN(L39)*IF(H39=0,1,H39/29),IF(OR(D39={"DIS","PBC","WLI","PSC"}),L39/F39,0)),0)</f>
        <v>0.41379978680104668</v>
      </c>
      <c r="O39" s="8" cm="1">
        <f t="array" ref="O39">IFERROR(IF(OR(F39={93,185,89.38,177.79}),(L39-F39*N39)/G39,L39/G39),0)</f>
        <v>0</v>
      </c>
      <c r="P39" s="25">
        <f t="shared" si="1"/>
        <v>195</v>
      </c>
      <c r="Q39" s="25">
        <f t="shared" si="2"/>
        <v>0</v>
      </c>
    </row>
    <row r="40" spans="1:17" x14ac:dyDescent="0.25">
      <c r="A40" s="11" t="str">
        <f t="shared" si="0"/>
        <v>36</v>
      </c>
      <c r="B40" s="29">
        <v>202111</v>
      </c>
      <c r="C40" s="31" t="s">
        <v>21</v>
      </c>
      <c r="D40" s="31" t="s">
        <v>7</v>
      </c>
      <c r="E40" s="33">
        <v>44197</v>
      </c>
      <c r="F40" s="31">
        <v>0</v>
      </c>
      <c r="G40" s="34">
        <v>-2.5500000000000002E-3</v>
      </c>
      <c r="H40" s="37">
        <v>0</v>
      </c>
      <c r="I40" s="40">
        <v>235</v>
      </c>
      <c r="J40" s="40"/>
      <c r="K40" s="37"/>
      <c r="L40" s="37">
        <v>-39.78</v>
      </c>
      <c r="M40" s="37">
        <v>15600</v>
      </c>
      <c r="N40" s="8" cm="1">
        <f t="array" ref="N40">IFERROR(IF(D40="BSC",SIGN(L40)*IF(H40=0,1,H40/29),IF(OR(D40={"DIS","PBC","WLI","PSC"}),L40/F40,0)),0)</f>
        <v>0</v>
      </c>
      <c r="O40" s="8" cm="1">
        <f t="array" ref="O40">IFERROR(IF(OR(F40={93,185,89.38,177.79}),(L40-F40*N40)/G40,L40/G40),0)</f>
        <v>15600</v>
      </c>
      <c r="P40" s="25">
        <f t="shared" si="1"/>
        <v>235</v>
      </c>
      <c r="Q40" s="25">
        <f t="shared" si="2"/>
        <v>0</v>
      </c>
    </row>
    <row r="41" spans="1:17" x14ac:dyDescent="0.25">
      <c r="A41" s="11" t="str">
        <f t="shared" si="0"/>
        <v>36</v>
      </c>
      <c r="B41" s="29">
        <v>202111</v>
      </c>
      <c r="C41" s="31" t="s">
        <v>21</v>
      </c>
      <c r="D41" s="31" t="s">
        <v>8</v>
      </c>
      <c r="E41" s="33">
        <v>44197</v>
      </c>
      <c r="F41" s="31">
        <v>93</v>
      </c>
      <c r="G41" s="34">
        <v>1.8</v>
      </c>
      <c r="H41" s="37">
        <v>0</v>
      </c>
      <c r="I41" s="40">
        <v>235</v>
      </c>
      <c r="J41" s="40"/>
      <c r="K41" s="37"/>
      <c r="L41" s="37">
        <v>586.20000000000005</v>
      </c>
      <c r="M41" s="37">
        <v>274</v>
      </c>
      <c r="N41" s="8" cm="1">
        <f t="array" ref="N41">IFERROR(IF(D41="BSC",SIGN(L41)*IF(H41=0,1,H41/29),IF(OR(D41={"DIS","PBC","WLI","PSC"}),L41/F41,0)),0)</f>
        <v>1</v>
      </c>
      <c r="O41" s="8" cm="1">
        <f t="array" ref="O41">IFERROR(IF(OR(F41={93,185,89.38,177.79}),(L41-F41*N41)/G41,L41/G41),0)</f>
        <v>274</v>
      </c>
      <c r="P41" s="25">
        <f t="shared" si="1"/>
        <v>235</v>
      </c>
      <c r="Q41" s="25">
        <f t="shared" si="2"/>
        <v>235</v>
      </c>
    </row>
    <row r="42" spans="1:17" x14ac:dyDescent="0.25">
      <c r="A42" s="11" t="str">
        <f t="shared" si="0"/>
        <v>36</v>
      </c>
      <c r="B42" s="29">
        <v>202111</v>
      </c>
      <c r="C42" s="31" t="s">
        <v>21</v>
      </c>
      <c r="D42" s="31" t="s">
        <v>22</v>
      </c>
      <c r="E42" s="33">
        <v>44197</v>
      </c>
      <c r="F42" s="31">
        <v>315</v>
      </c>
      <c r="G42" s="34">
        <v>6.3</v>
      </c>
      <c r="H42" s="37">
        <v>0</v>
      </c>
      <c r="I42" s="40">
        <v>235</v>
      </c>
      <c r="J42" s="40"/>
      <c r="K42" s="37"/>
      <c r="L42" s="37">
        <v>1480.5</v>
      </c>
      <c r="M42" s="37">
        <v>235</v>
      </c>
      <c r="N42" s="8" cm="1">
        <f t="array" ref="N42">IFERROR(IF(D42="BSC",SIGN(L42)*IF(H42=0,1,H42/29),IF(OR(D42={"DIS","PBC","WLI","PSC"}),L42/F42,0)),0)</f>
        <v>0</v>
      </c>
      <c r="O42" s="8" cm="1">
        <f t="array" ref="O42">IFERROR(IF(OR(F42={93,185,89.38,177.79}),(L42-F42*N42)/G42,L42/G42),0)</f>
        <v>235</v>
      </c>
      <c r="P42" s="25">
        <f t="shared" si="1"/>
        <v>235</v>
      </c>
      <c r="Q42" s="25">
        <f t="shared" si="2"/>
        <v>0</v>
      </c>
    </row>
    <row r="43" spans="1:17" x14ac:dyDescent="0.25">
      <c r="A43" s="11" t="str">
        <f t="shared" si="0"/>
        <v>36</v>
      </c>
      <c r="B43" s="29">
        <v>202111</v>
      </c>
      <c r="C43" s="31" t="s">
        <v>21</v>
      </c>
      <c r="D43" s="31" t="s">
        <v>13</v>
      </c>
      <c r="E43" s="33">
        <v>44228</v>
      </c>
      <c r="F43" s="31">
        <v>0</v>
      </c>
      <c r="G43" s="34">
        <v>5.9929999999999997E-2</v>
      </c>
      <c r="H43" s="37">
        <v>0</v>
      </c>
      <c r="I43" s="40">
        <v>235</v>
      </c>
      <c r="J43" s="40"/>
      <c r="K43" s="37"/>
      <c r="L43" s="37">
        <v>934.91</v>
      </c>
      <c r="M43" s="37">
        <v>15600</v>
      </c>
      <c r="N43" s="8" cm="1">
        <f t="array" ref="N43">IFERROR(IF(D43="BSC",SIGN(L43)*IF(H43=0,1,H43/29),IF(OR(D43={"DIS","PBC","WLI","PSC"}),L43/F43,0)),0)</f>
        <v>0</v>
      </c>
      <c r="O43" s="8" cm="1">
        <f t="array" ref="O43">IFERROR(IF(OR(F43={93,185,89.38,177.79}),(L43-F43*N43)/G43,L43/G43),0)</f>
        <v>15600.033372267646</v>
      </c>
      <c r="P43" s="25">
        <f t="shared" si="1"/>
        <v>235</v>
      </c>
      <c r="Q43" s="25">
        <f t="shared" si="2"/>
        <v>0</v>
      </c>
    </row>
    <row r="44" spans="1:17" x14ac:dyDescent="0.25">
      <c r="A44" s="11" t="str">
        <f t="shared" si="0"/>
        <v>36</v>
      </c>
      <c r="B44" s="29">
        <v>202111</v>
      </c>
      <c r="C44" s="31" t="s">
        <v>21</v>
      </c>
      <c r="D44" s="31" t="s">
        <v>12</v>
      </c>
      <c r="E44" s="33">
        <v>44470</v>
      </c>
      <c r="F44" s="31">
        <v>103.19</v>
      </c>
      <c r="G44" s="34">
        <v>0</v>
      </c>
      <c r="H44" s="37">
        <v>0</v>
      </c>
      <c r="I44" s="40">
        <v>235</v>
      </c>
      <c r="J44" s="40"/>
      <c r="K44" s="37"/>
      <c r="L44" s="37">
        <v>103.19</v>
      </c>
      <c r="M44" s="37">
        <v>0</v>
      </c>
      <c r="N44" s="8" cm="1">
        <f t="array" ref="N44">IFERROR(IF(D44="BSC",SIGN(L44)*IF(H44=0,1,H44/29),IF(OR(D44={"DIS","PBC","WLI","PSC"}),L44/F44,0)),0)</f>
        <v>1</v>
      </c>
      <c r="O44" s="8" cm="1">
        <f t="array" ref="O44">IFERROR(IF(OR(F44={93,185,89.38,177.79}),(L44-F44*N44)/G44,L44/G44),0)</f>
        <v>0</v>
      </c>
      <c r="P44" s="25">
        <f t="shared" si="1"/>
        <v>235</v>
      </c>
      <c r="Q44" s="25">
        <f t="shared" si="2"/>
        <v>0</v>
      </c>
    </row>
    <row r="45" spans="1:17" x14ac:dyDescent="0.25">
      <c r="A45" s="11" t="str">
        <f t="shared" si="0"/>
        <v>36</v>
      </c>
      <c r="B45" s="29">
        <v>202112</v>
      </c>
      <c r="C45" s="31" t="s">
        <v>21</v>
      </c>
      <c r="D45" s="31" t="s">
        <v>7</v>
      </c>
      <c r="E45" s="33">
        <v>44197</v>
      </c>
      <c r="F45" s="31">
        <v>0</v>
      </c>
      <c r="G45" s="34">
        <v>-2.5500000000000002E-3</v>
      </c>
      <c r="H45" s="37">
        <v>0</v>
      </c>
      <c r="I45" s="40">
        <v>204</v>
      </c>
      <c r="J45" s="40"/>
      <c r="K45" s="37"/>
      <c r="L45" s="37">
        <v>-47.94</v>
      </c>
      <c r="M45" s="37">
        <v>18800</v>
      </c>
      <c r="N45" s="8" cm="1">
        <f t="array" ref="N45">IFERROR(IF(D45="BSC",SIGN(L45)*IF(H45=0,1,H45/29),IF(OR(D45={"DIS","PBC","WLI","PSC"}),L45/F45,0)),0)</f>
        <v>0</v>
      </c>
      <c r="O45" s="8" cm="1">
        <f t="array" ref="O45">IFERROR(IF(OR(F45={93,185,89.38,177.79}),(L45-F45*N45)/G45,L45/G45),0)</f>
        <v>18799.999999999996</v>
      </c>
      <c r="P45" s="25">
        <f t="shared" si="1"/>
        <v>204</v>
      </c>
      <c r="Q45" s="25">
        <f t="shared" si="2"/>
        <v>0</v>
      </c>
    </row>
    <row r="46" spans="1:17" x14ac:dyDescent="0.25">
      <c r="A46" s="11" t="str">
        <f t="shared" si="0"/>
        <v>36</v>
      </c>
      <c r="B46" s="29">
        <v>202112</v>
      </c>
      <c r="C46" s="31" t="s">
        <v>21</v>
      </c>
      <c r="D46" s="31" t="s">
        <v>8</v>
      </c>
      <c r="E46" s="33">
        <v>44197</v>
      </c>
      <c r="F46" s="31">
        <v>93</v>
      </c>
      <c r="G46" s="34">
        <v>1.8</v>
      </c>
      <c r="H46" s="37">
        <v>0</v>
      </c>
      <c r="I46" s="40">
        <v>204</v>
      </c>
      <c r="J46" s="40"/>
      <c r="K46" s="37"/>
      <c r="L46" s="37">
        <v>586.20000000000005</v>
      </c>
      <c r="M46" s="37">
        <v>274</v>
      </c>
      <c r="N46" s="8" cm="1">
        <f t="array" ref="N46">IFERROR(IF(D46="BSC",SIGN(L46)*IF(H46=0,1,H46/29),IF(OR(D46={"DIS","PBC","WLI","PSC"}),L46/F46,0)),0)</f>
        <v>1</v>
      </c>
      <c r="O46" s="8" cm="1">
        <f t="array" ref="O46">IFERROR(IF(OR(F46={93,185,89.38,177.79}),(L46-F46*N46)/G46,L46/G46),0)</f>
        <v>274</v>
      </c>
      <c r="P46" s="25">
        <f t="shared" si="1"/>
        <v>204</v>
      </c>
      <c r="Q46" s="25">
        <f t="shared" si="2"/>
        <v>204</v>
      </c>
    </row>
    <row r="47" spans="1:17" x14ac:dyDescent="0.25">
      <c r="A47" s="11" t="str">
        <f t="shared" si="0"/>
        <v>36</v>
      </c>
      <c r="B47" s="29">
        <v>202112</v>
      </c>
      <c r="C47" s="31" t="s">
        <v>21</v>
      </c>
      <c r="D47" s="31" t="s">
        <v>22</v>
      </c>
      <c r="E47" s="33">
        <v>44197</v>
      </c>
      <c r="F47" s="31">
        <v>315</v>
      </c>
      <c r="G47" s="34">
        <v>6.3</v>
      </c>
      <c r="H47" s="37">
        <v>0</v>
      </c>
      <c r="I47" s="40">
        <v>204</v>
      </c>
      <c r="J47" s="40"/>
      <c r="K47" s="37"/>
      <c r="L47" s="37">
        <v>1285.2</v>
      </c>
      <c r="M47" s="37">
        <v>204</v>
      </c>
      <c r="N47" s="8" cm="1">
        <f t="array" ref="N47">IFERROR(IF(D47="BSC",SIGN(L47)*IF(H47=0,1,H47/29),IF(OR(D47={"DIS","PBC","WLI","PSC"}),L47/F47,0)),0)</f>
        <v>0</v>
      </c>
      <c r="O47" s="8" cm="1">
        <f t="array" ref="O47">IFERROR(IF(OR(F47={93,185,89.38,177.79}),(L47-F47*N47)/G47,L47/G47),0)</f>
        <v>204</v>
      </c>
      <c r="P47" s="25">
        <f t="shared" si="1"/>
        <v>204</v>
      </c>
      <c r="Q47" s="25">
        <f t="shared" si="2"/>
        <v>0</v>
      </c>
    </row>
    <row r="48" spans="1:17" x14ac:dyDescent="0.25">
      <c r="A48" s="11" t="str">
        <f t="shared" si="0"/>
        <v>36</v>
      </c>
      <c r="B48" s="29">
        <v>202112</v>
      </c>
      <c r="C48" s="31" t="s">
        <v>21</v>
      </c>
      <c r="D48" s="31" t="s">
        <v>13</v>
      </c>
      <c r="E48" s="33">
        <v>44228</v>
      </c>
      <c r="F48" s="31">
        <v>0</v>
      </c>
      <c r="G48" s="34">
        <v>5.9929999999999997E-2</v>
      </c>
      <c r="H48" s="37">
        <v>0</v>
      </c>
      <c r="I48" s="40">
        <v>204</v>
      </c>
      <c r="J48" s="40"/>
      <c r="K48" s="37"/>
      <c r="L48" s="37">
        <v>1126.68</v>
      </c>
      <c r="M48" s="37">
        <v>18800</v>
      </c>
      <c r="N48" s="8" cm="1">
        <f t="array" ref="N48">IFERROR(IF(D48="BSC",SIGN(L48)*IF(H48=0,1,H48/29),IF(OR(D48={"DIS","PBC","WLI","PSC"}),L48/F48,0)),0)</f>
        <v>0</v>
      </c>
      <c r="O48" s="8" cm="1">
        <f t="array" ref="O48">IFERROR(IF(OR(F48={93,185,89.38,177.79}),(L48-F48*N48)/G48,L48/G48),0)</f>
        <v>18799.933255464712</v>
      </c>
      <c r="P48" s="25">
        <f t="shared" si="1"/>
        <v>204</v>
      </c>
      <c r="Q48" s="25">
        <f t="shared" si="2"/>
        <v>0</v>
      </c>
    </row>
    <row r="49" spans="1:17" x14ac:dyDescent="0.25">
      <c r="A49" s="11" t="str">
        <f t="shared" si="0"/>
        <v>36</v>
      </c>
      <c r="B49" s="29">
        <v>202112</v>
      </c>
      <c r="C49" s="31" t="s">
        <v>21</v>
      </c>
      <c r="D49" s="31" t="s">
        <v>12</v>
      </c>
      <c r="E49" s="33">
        <v>44470</v>
      </c>
      <c r="F49" s="31">
        <v>103.19</v>
      </c>
      <c r="G49" s="34">
        <v>0</v>
      </c>
      <c r="H49" s="37">
        <v>0</v>
      </c>
      <c r="I49" s="40">
        <v>204</v>
      </c>
      <c r="J49" s="40"/>
      <c r="K49" s="37"/>
      <c r="L49" s="37">
        <v>103.19</v>
      </c>
      <c r="M49" s="37">
        <v>0</v>
      </c>
      <c r="N49" s="8" cm="1">
        <f t="array" ref="N49">IFERROR(IF(D49="BSC",SIGN(L49)*IF(H49=0,1,H49/29),IF(OR(D49={"DIS","PBC","WLI","PSC"}),L49/F49,0)),0)</f>
        <v>1</v>
      </c>
      <c r="O49" s="8" cm="1">
        <f t="array" ref="O49">IFERROR(IF(OR(F49={93,185,89.38,177.79}),(L49-F49*N49)/G49,L49/G49),0)</f>
        <v>0</v>
      </c>
      <c r="P49" s="25">
        <f t="shared" si="1"/>
        <v>204</v>
      </c>
      <c r="Q49" s="25">
        <f t="shared" si="2"/>
        <v>0</v>
      </c>
    </row>
    <row r="50" spans="1:17" x14ac:dyDescent="0.25">
      <c r="A50" s="11" t="str">
        <f t="shared" si="0"/>
        <v>36</v>
      </c>
      <c r="B50" s="29">
        <v>202201</v>
      </c>
      <c r="C50" s="31" t="s">
        <v>21</v>
      </c>
      <c r="D50" s="31" t="s">
        <v>7</v>
      </c>
      <c r="E50" s="33">
        <v>44197</v>
      </c>
      <c r="F50" s="31">
        <v>0</v>
      </c>
      <c r="G50" s="34">
        <v>-2.5500000000000002E-3</v>
      </c>
      <c r="H50" s="37">
        <v>0</v>
      </c>
      <c r="I50" s="40">
        <v>242</v>
      </c>
      <c r="J50" s="40"/>
      <c r="K50" s="37"/>
      <c r="L50" s="37">
        <v>-43.86</v>
      </c>
      <c r="M50" s="37">
        <v>17200</v>
      </c>
      <c r="N50" s="8" cm="1">
        <f t="array" ref="N50">IFERROR(IF(D50="BSC",SIGN(L50)*IF(H50=0,1,H50/29),IF(OR(D50={"DIS","PBC","WLI","PSC"}),L50/F50,0)),0)</f>
        <v>0</v>
      </c>
      <c r="O50" s="8" cm="1">
        <f t="array" ref="O50">IFERROR(IF(OR(F50={93,185,89.38,177.79}),(L50-F50*N50)/G50,L50/G50),0)</f>
        <v>17200</v>
      </c>
      <c r="P50" s="25">
        <f t="shared" si="1"/>
        <v>242</v>
      </c>
      <c r="Q50" s="25">
        <f t="shared" si="2"/>
        <v>0</v>
      </c>
    </row>
    <row r="51" spans="1:17" x14ac:dyDescent="0.25">
      <c r="A51" s="11" t="str">
        <f t="shared" si="0"/>
        <v>36</v>
      </c>
      <c r="B51" s="29">
        <v>202201</v>
      </c>
      <c r="C51" s="31" t="s">
        <v>21</v>
      </c>
      <c r="D51" s="31" t="s">
        <v>8</v>
      </c>
      <c r="E51" s="33">
        <v>44197</v>
      </c>
      <c r="F51" s="31">
        <v>93</v>
      </c>
      <c r="G51" s="34">
        <v>1.8</v>
      </c>
      <c r="H51" s="37">
        <v>0</v>
      </c>
      <c r="I51" s="40">
        <v>242</v>
      </c>
      <c r="J51" s="40"/>
      <c r="K51" s="37"/>
      <c r="L51" s="37">
        <v>589.79999999999995</v>
      </c>
      <c r="M51" s="37">
        <v>276</v>
      </c>
      <c r="N51" s="8" cm="1">
        <f t="array" ref="N51">IFERROR(IF(D51="BSC",SIGN(L51)*IF(H51=0,1,H51/29),IF(OR(D51={"DIS","PBC","WLI","PSC"}),L51/F51,0)),0)</f>
        <v>1</v>
      </c>
      <c r="O51" s="8" cm="1">
        <f t="array" ref="O51">IFERROR(IF(OR(F51={93,185,89.38,177.79}),(L51-F51*N51)/G51,L51/G51),0)</f>
        <v>275.99999999999994</v>
      </c>
      <c r="P51" s="25">
        <f t="shared" si="1"/>
        <v>242</v>
      </c>
      <c r="Q51" s="25">
        <f t="shared" si="2"/>
        <v>242</v>
      </c>
    </row>
    <row r="52" spans="1:17" x14ac:dyDescent="0.25">
      <c r="A52" s="11" t="str">
        <f t="shared" si="0"/>
        <v>36</v>
      </c>
      <c r="B52" s="29">
        <v>202201</v>
      </c>
      <c r="C52" s="31" t="s">
        <v>21</v>
      </c>
      <c r="D52" s="31" t="s">
        <v>22</v>
      </c>
      <c r="E52" s="33">
        <v>44197</v>
      </c>
      <c r="F52" s="31">
        <v>315</v>
      </c>
      <c r="G52" s="34">
        <v>6.3</v>
      </c>
      <c r="H52" s="37">
        <v>0</v>
      </c>
      <c r="I52" s="40">
        <v>242</v>
      </c>
      <c r="J52" s="40"/>
      <c r="K52" s="37"/>
      <c r="L52" s="37">
        <v>1524.6</v>
      </c>
      <c r="M52" s="37">
        <v>242</v>
      </c>
      <c r="N52" s="8" cm="1">
        <f t="array" ref="N52">IFERROR(IF(D52="BSC",SIGN(L52)*IF(H52=0,1,H52/29),IF(OR(D52={"DIS","PBC","WLI","PSC"}),L52/F52,0)),0)</f>
        <v>0</v>
      </c>
      <c r="O52" s="8" cm="1">
        <f t="array" ref="O52">IFERROR(IF(OR(F52={93,185,89.38,177.79}),(L52-F52*N52)/G52,L52/G52),0)</f>
        <v>242</v>
      </c>
      <c r="P52" s="25">
        <f t="shared" si="1"/>
        <v>242</v>
      </c>
      <c r="Q52" s="25">
        <f t="shared" si="2"/>
        <v>0</v>
      </c>
    </row>
    <row r="53" spans="1:17" x14ac:dyDescent="0.25">
      <c r="A53" s="11" t="str">
        <f t="shared" si="0"/>
        <v>36</v>
      </c>
      <c r="B53" s="29">
        <v>202201</v>
      </c>
      <c r="C53" s="31" t="s">
        <v>21</v>
      </c>
      <c r="D53" s="31" t="s">
        <v>13</v>
      </c>
      <c r="E53" s="33">
        <v>44228</v>
      </c>
      <c r="F53" s="31">
        <v>0</v>
      </c>
      <c r="G53" s="34">
        <v>5.9929999999999997E-2</v>
      </c>
      <c r="H53" s="37">
        <v>0</v>
      </c>
      <c r="I53" s="40">
        <v>242</v>
      </c>
      <c r="J53" s="40"/>
      <c r="K53" s="37"/>
      <c r="L53" s="37">
        <v>1030.8</v>
      </c>
      <c r="M53" s="37">
        <v>17200</v>
      </c>
      <c r="N53" s="8" cm="1">
        <f t="array" ref="N53">IFERROR(IF(D53="BSC",SIGN(L53)*IF(H53=0,1,H53/29),IF(OR(D53={"DIS","PBC","WLI","PSC"}),L53/F53,0)),0)</f>
        <v>0</v>
      </c>
      <c r="O53" s="8" cm="1">
        <f t="array" ref="O53">IFERROR(IF(OR(F53={93,185,89.38,177.79}),(L53-F53*N53)/G53,L53/G53),0)</f>
        <v>17200.066744535292</v>
      </c>
      <c r="P53" s="25">
        <f t="shared" si="1"/>
        <v>242</v>
      </c>
      <c r="Q53" s="25">
        <f t="shared" si="2"/>
        <v>0</v>
      </c>
    </row>
    <row r="54" spans="1:17" x14ac:dyDescent="0.25">
      <c r="A54" s="11" t="str">
        <f t="shared" si="0"/>
        <v>36</v>
      </c>
      <c r="B54" s="29">
        <v>202201</v>
      </c>
      <c r="C54" s="31" t="s">
        <v>21</v>
      </c>
      <c r="D54" s="31" t="s">
        <v>12</v>
      </c>
      <c r="E54" s="33">
        <v>44470</v>
      </c>
      <c r="F54" s="31">
        <v>103.19</v>
      </c>
      <c r="G54" s="34">
        <v>0</v>
      </c>
      <c r="H54" s="37">
        <v>0</v>
      </c>
      <c r="I54" s="40">
        <v>242</v>
      </c>
      <c r="J54" s="40"/>
      <c r="K54" s="37"/>
      <c r="L54" s="37">
        <v>103.19</v>
      </c>
      <c r="M54" s="37">
        <v>0</v>
      </c>
      <c r="N54" s="8" cm="1">
        <f t="array" ref="N54">IFERROR(IF(D54="BSC",SIGN(L54)*IF(H54=0,1,H54/29),IF(OR(D54={"DIS","PBC","WLI","PSC"}),L54/F54,0)),0)</f>
        <v>1</v>
      </c>
      <c r="O54" s="8" cm="1">
        <f t="array" ref="O54">IFERROR(IF(OR(F54={93,185,89.38,177.79}),(L54-F54*N54)/G54,L54/G54),0)</f>
        <v>0</v>
      </c>
      <c r="P54" s="25">
        <f t="shared" si="1"/>
        <v>242</v>
      </c>
      <c r="Q54" s="25">
        <f t="shared" si="2"/>
        <v>0</v>
      </c>
    </row>
    <row r="55" spans="1:17" x14ac:dyDescent="0.25">
      <c r="A55" s="11" t="str">
        <f t="shared" si="0"/>
        <v>36</v>
      </c>
      <c r="B55" s="29">
        <v>202202</v>
      </c>
      <c r="C55" s="31" t="s">
        <v>21</v>
      </c>
      <c r="D55" s="31" t="s">
        <v>7</v>
      </c>
      <c r="E55" s="33">
        <v>44197</v>
      </c>
      <c r="F55" s="31">
        <v>0</v>
      </c>
      <c r="G55" s="34">
        <v>-2.5500000000000002E-3</v>
      </c>
      <c r="H55" s="37">
        <v>0</v>
      </c>
      <c r="I55" s="40">
        <v>261</v>
      </c>
      <c r="J55" s="40"/>
      <c r="K55" s="37"/>
      <c r="L55" s="37">
        <v>-44.06</v>
      </c>
      <c r="M55" s="37">
        <v>17280</v>
      </c>
      <c r="N55" s="8" cm="1">
        <f t="array" ref="N55">IFERROR(IF(D55="BSC",SIGN(L55)*IF(H55=0,1,H55/29),IF(OR(D55={"DIS","PBC","WLI","PSC"}),L55/F55,0)),0)</f>
        <v>0</v>
      </c>
      <c r="O55" s="8" cm="1">
        <f t="array" ref="O55">IFERROR(IF(OR(F55={93,185,89.38,177.79}),(L55-F55*N55)/G55,L55/G55),0)</f>
        <v>17278.431372549021</v>
      </c>
      <c r="P55" s="25">
        <f t="shared" si="1"/>
        <v>261</v>
      </c>
      <c r="Q55" s="25">
        <f t="shared" si="2"/>
        <v>0</v>
      </c>
    </row>
    <row r="56" spans="1:17" x14ac:dyDescent="0.25">
      <c r="A56" s="11" t="str">
        <f t="shared" si="0"/>
        <v>36</v>
      </c>
      <c r="B56" s="29">
        <v>202202</v>
      </c>
      <c r="C56" s="31" t="s">
        <v>21</v>
      </c>
      <c r="D56" s="31" t="s">
        <v>7</v>
      </c>
      <c r="E56" s="33">
        <v>44197</v>
      </c>
      <c r="F56" s="31">
        <v>0</v>
      </c>
      <c r="G56" s="34">
        <v>-2.5500000000000002E-3</v>
      </c>
      <c r="H56" s="37">
        <v>3</v>
      </c>
      <c r="I56" s="40">
        <v>283</v>
      </c>
      <c r="J56" s="40"/>
      <c r="K56" s="37"/>
      <c r="L56" s="37">
        <v>-7.34</v>
      </c>
      <c r="M56" s="37">
        <v>2880</v>
      </c>
      <c r="N56" s="8" cm="1">
        <f t="array" ref="N56">IFERROR(IF(D56="BSC",SIGN(L56)*IF(H56=0,1,H56/29),IF(OR(D56={"DIS","PBC","WLI","PSC"}),L56/F56,0)),0)</f>
        <v>0</v>
      </c>
      <c r="O56" s="8" cm="1">
        <f t="array" ref="O56">IFERROR(IF(OR(F56={93,185,89.38,177.79}),(L56-F56*N56)/G56,L56/G56),0)</f>
        <v>2878.4313725490192</v>
      </c>
      <c r="P56" s="25">
        <f t="shared" si="1"/>
        <v>283</v>
      </c>
      <c r="Q56" s="25">
        <f t="shared" si="2"/>
        <v>0</v>
      </c>
    </row>
    <row r="57" spans="1:17" x14ac:dyDescent="0.25">
      <c r="A57" s="11" t="str">
        <f t="shared" si="0"/>
        <v>36</v>
      </c>
      <c r="B57" s="29">
        <v>202202</v>
      </c>
      <c r="C57" s="31" t="s">
        <v>21</v>
      </c>
      <c r="D57" s="31" t="s">
        <v>8</v>
      </c>
      <c r="E57" s="33">
        <v>44197</v>
      </c>
      <c r="F57" s="31">
        <v>93</v>
      </c>
      <c r="G57" s="34">
        <v>1.8</v>
      </c>
      <c r="H57" s="37">
        <v>0</v>
      </c>
      <c r="I57" s="40">
        <v>261</v>
      </c>
      <c r="J57" s="40"/>
      <c r="K57" s="37"/>
      <c r="L57" s="37">
        <v>606</v>
      </c>
      <c r="M57" s="37">
        <v>285</v>
      </c>
      <c r="N57" s="8" cm="1">
        <f t="array" ref="N57">IFERROR(IF(D57="BSC",SIGN(L57)*IF(H57=0,1,H57/29),IF(OR(D57={"DIS","PBC","WLI","PSC"}),L57/F57,0)),0)</f>
        <v>1</v>
      </c>
      <c r="O57" s="8" cm="1">
        <f t="array" ref="O57">IFERROR(IF(OR(F57={93,185,89.38,177.79}),(L57-F57*N57)/G57,L57/G57),0)</f>
        <v>285</v>
      </c>
      <c r="P57" s="25">
        <f t="shared" si="1"/>
        <v>261</v>
      </c>
      <c r="Q57" s="25">
        <f t="shared" si="2"/>
        <v>256.46875</v>
      </c>
    </row>
    <row r="58" spans="1:17" x14ac:dyDescent="0.25">
      <c r="A58" s="11" t="str">
        <f t="shared" si="0"/>
        <v>36</v>
      </c>
      <c r="B58" s="29">
        <v>202202</v>
      </c>
      <c r="C58" s="31" t="s">
        <v>21</v>
      </c>
      <c r="D58" s="31" t="s">
        <v>8</v>
      </c>
      <c r="E58" s="33">
        <v>44197</v>
      </c>
      <c r="F58" s="31">
        <v>93</v>
      </c>
      <c r="G58" s="34">
        <v>1.8</v>
      </c>
      <c r="H58" s="37">
        <v>3</v>
      </c>
      <c r="I58" s="40">
        <v>283</v>
      </c>
      <c r="J58" s="40"/>
      <c r="K58" s="37"/>
      <c r="L58" s="37">
        <v>62.58</v>
      </c>
      <c r="M58" s="37">
        <v>296</v>
      </c>
      <c r="N58" s="8" cm="1">
        <f t="array" ref="N58">IFERROR(IF(D58="BSC",SIGN(L58)*IF(H58=0,1,H58/29),IF(OR(D58={"DIS","PBC","WLI","PSC"}),L58/F58,0)),0)</f>
        <v>0.10344827586206896</v>
      </c>
      <c r="O58" s="8" cm="1">
        <f t="array" ref="O58">IFERROR(IF(OR(F58={93,185,89.38,177.79}),(L58-F58*N58)/G58,L58/G58),0)</f>
        <v>29.421839080459769</v>
      </c>
      <c r="P58" s="25">
        <f t="shared" si="1"/>
        <v>283</v>
      </c>
      <c r="Q58" s="25">
        <f t="shared" si="2"/>
        <v>26.53125</v>
      </c>
    </row>
    <row r="59" spans="1:17" x14ac:dyDescent="0.25">
      <c r="A59" s="11" t="str">
        <f t="shared" si="0"/>
        <v>36</v>
      </c>
      <c r="B59" s="29">
        <v>202202</v>
      </c>
      <c r="C59" s="31" t="s">
        <v>21</v>
      </c>
      <c r="D59" s="31" t="s">
        <v>22</v>
      </c>
      <c r="E59" s="33">
        <v>44197</v>
      </c>
      <c r="F59" s="31">
        <v>315</v>
      </c>
      <c r="G59" s="34">
        <v>6.3</v>
      </c>
      <c r="H59" s="37">
        <v>0</v>
      </c>
      <c r="I59" s="40">
        <v>261</v>
      </c>
      <c r="J59" s="40"/>
      <c r="K59" s="37"/>
      <c r="L59" s="37">
        <v>1644.3</v>
      </c>
      <c r="M59" s="37">
        <v>261</v>
      </c>
      <c r="N59" s="8" cm="1">
        <f t="array" ref="N59">IFERROR(IF(D59="BSC",SIGN(L59)*IF(H59=0,1,H59/29),IF(OR(D59={"DIS","PBC","WLI","PSC"}),L59/F59,0)),0)</f>
        <v>0</v>
      </c>
      <c r="O59" s="8" cm="1">
        <f t="array" ref="O59">IFERROR(IF(OR(F59={93,185,89.38,177.79}),(L59-F59*N59)/G59,L59/G59),0)</f>
        <v>261</v>
      </c>
      <c r="P59" s="25">
        <f t="shared" si="1"/>
        <v>261</v>
      </c>
      <c r="Q59" s="25">
        <f t="shared" si="2"/>
        <v>0</v>
      </c>
    </row>
    <row r="60" spans="1:17" x14ac:dyDescent="0.25">
      <c r="A60" s="11" t="str">
        <f t="shared" si="0"/>
        <v>36</v>
      </c>
      <c r="B60" s="29">
        <v>202202</v>
      </c>
      <c r="C60" s="31" t="s">
        <v>21</v>
      </c>
      <c r="D60" s="31" t="s">
        <v>22</v>
      </c>
      <c r="E60" s="33">
        <v>44197</v>
      </c>
      <c r="F60" s="31">
        <v>315</v>
      </c>
      <c r="G60" s="34">
        <v>6.3</v>
      </c>
      <c r="H60" s="37">
        <v>3</v>
      </c>
      <c r="I60" s="40">
        <v>283</v>
      </c>
      <c r="J60" s="40"/>
      <c r="K60" s="37"/>
      <c r="L60" s="37">
        <v>178.29</v>
      </c>
      <c r="M60" s="37">
        <v>283</v>
      </c>
      <c r="N60" s="8" cm="1">
        <f t="array" ref="N60">IFERROR(IF(D60="BSC",SIGN(L60)*IF(H60=0,1,H60/29),IF(OR(D60={"DIS","PBC","WLI","PSC"}),L60/F60,0)),0)</f>
        <v>0</v>
      </c>
      <c r="O60" s="8" cm="1">
        <f t="array" ref="O60">IFERROR(IF(OR(F60={93,185,89.38,177.79}),(L60-F60*N60)/G60,L60/G60),0)</f>
        <v>28.3</v>
      </c>
      <c r="P60" s="25">
        <f t="shared" si="1"/>
        <v>283</v>
      </c>
      <c r="Q60" s="25">
        <f t="shared" si="2"/>
        <v>0</v>
      </c>
    </row>
    <row r="61" spans="1:17" x14ac:dyDescent="0.25">
      <c r="A61" s="11" t="str">
        <f t="shared" si="0"/>
        <v>36</v>
      </c>
      <c r="B61" s="29">
        <v>202202</v>
      </c>
      <c r="C61" s="31" t="s">
        <v>21</v>
      </c>
      <c r="D61" s="31" t="s">
        <v>13</v>
      </c>
      <c r="E61" s="33">
        <v>44228</v>
      </c>
      <c r="F61" s="31">
        <v>0</v>
      </c>
      <c r="G61" s="34">
        <v>5.9929999999999997E-2</v>
      </c>
      <c r="H61" s="37">
        <v>17</v>
      </c>
      <c r="I61" s="40">
        <v>261</v>
      </c>
      <c r="J61" s="40"/>
      <c r="K61" s="37"/>
      <c r="L61" s="37">
        <v>567.9</v>
      </c>
      <c r="M61" s="37">
        <v>9476</v>
      </c>
      <c r="N61" s="8" cm="1">
        <f t="array" ref="N61">IFERROR(IF(D61="BSC",SIGN(L61)*IF(H61=0,1,H61/29),IF(OR(D61={"DIS","PBC","WLI","PSC"}),L61/F61,0)),0)</f>
        <v>0</v>
      </c>
      <c r="O61" s="8" cm="1">
        <f t="array" ref="O61">IFERROR(IF(OR(F61={93,185,89.38,177.79}),(L61-F61*N61)/G61,L61/G61),0)</f>
        <v>9476.0553979642918</v>
      </c>
      <c r="P61" s="25">
        <f t="shared" si="1"/>
        <v>261</v>
      </c>
      <c r="Q61" s="25">
        <f t="shared" si="2"/>
        <v>0</v>
      </c>
    </row>
    <row r="62" spans="1:17" x14ac:dyDescent="0.25">
      <c r="A62" s="11" t="str">
        <f t="shared" si="0"/>
        <v>36</v>
      </c>
      <c r="B62" s="29">
        <v>202202</v>
      </c>
      <c r="C62" s="31" t="s">
        <v>21</v>
      </c>
      <c r="D62" s="31" t="s">
        <v>13</v>
      </c>
      <c r="E62" s="33">
        <v>44593</v>
      </c>
      <c r="F62" s="31">
        <v>0</v>
      </c>
      <c r="G62" s="34">
        <v>5.883E-2</v>
      </c>
      <c r="H62" s="37">
        <v>3</v>
      </c>
      <c r="I62" s="40">
        <v>283</v>
      </c>
      <c r="J62" s="40"/>
      <c r="K62" s="37"/>
      <c r="L62" s="37">
        <v>169.43</v>
      </c>
      <c r="M62" s="37">
        <v>2880</v>
      </c>
      <c r="N62" s="8" cm="1">
        <f t="array" ref="N62">IFERROR(IF(D62="BSC",SIGN(L62)*IF(H62=0,1,H62/29),IF(OR(D62={"DIS","PBC","WLI","PSC"}),L62/F62,0)),0)</f>
        <v>0</v>
      </c>
      <c r="O62" s="8" cm="1">
        <f t="array" ref="O62">IFERROR(IF(OR(F62={93,185,89.38,177.79}),(L62-F62*N62)/G62,L62/G62),0)</f>
        <v>2879.9932007479179</v>
      </c>
      <c r="P62" s="25">
        <f t="shared" si="1"/>
        <v>283</v>
      </c>
      <c r="Q62" s="25">
        <f t="shared" si="2"/>
        <v>0</v>
      </c>
    </row>
    <row r="63" spans="1:17" x14ac:dyDescent="0.25">
      <c r="A63" s="11" t="str">
        <f t="shared" si="0"/>
        <v>36</v>
      </c>
      <c r="B63" s="29">
        <v>202202</v>
      </c>
      <c r="C63" s="31" t="s">
        <v>21</v>
      </c>
      <c r="D63" s="31" t="s">
        <v>13</v>
      </c>
      <c r="E63" s="33">
        <v>44593</v>
      </c>
      <c r="F63" s="31">
        <v>0</v>
      </c>
      <c r="G63" s="34">
        <v>5.883E-2</v>
      </c>
      <c r="H63" s="37">
        <v>14</v>
      </c>
      <c r="I63" s="40">
        <v>261</v>
      </c>
      <c r="J63" s="40"/>
      <c r="K63" s="37"/>
      <c r="L63" s="37">
        <v>459.11</v>
      </c>
      <c r="M63" s="37">
        <v>7804</v>
      </c>
      <c r="N63" s="8" cm="1">
        <f t="array" ref="N63">IFERROR(IF(D63="BSC",SIGN(L63)*IF(H63=0,1,H63/29),IF(OR(D63={"DIS","PBC","WLI","PSC"}),L63/F63,0)),0)</f>
        <v>0</v>
      </c>
      <c r="O63" s="8" cm="1">
        <f t="array" ref="O63">IFERROR(IF(OR(F63={93,185,89.38,177.79}),(L63-F63*N63)/G63,L63/G63),0)</f>
        <v>7804.01155872854</v>
      </c>
      <c r="P63" s="25">
        <f t="shared" si="1"/>
        <v>261</v>
      </c>
      <c r="Q63" s="25">
        <f t="shared" si="2"/>
        <v>0</v>
      </c>
    </row>
    <row r="64" spans="1:17" x14ac:dyDescent="0.25">
      <c r="A64" s="11" t="str">
        <f t="shared" si="0"/>
        <v>36</v>
      </c>
      <c r="B64" s="29">
        <v>202202</v>
      </c>
      <c r="C64" s="31" t="s">
        <v>21</v>
      </c>
      <c r="D64" s="31" t="s">
        <v>12</v>
      </c>
      <c r="E64" s="33">
        <v>44470</v>
      </c>
      <c r="F64" s="31">
        <v>103.19</v>
      </c>
      <c r="G64" s="34">
        <v>0</v>
      </c>
      <c r="H64" s="37">
        <v>0</v>
      </c>
      <c r="I64" s="40">
        <v>261</v>
      </c>
      <c r="J64" s="40"/>
      <c r="K64" s="37"/>
      <c r="L64" s="37">
        <v>103.19</v>
      </c>
      <c r="M64" s="37">
        <v>0</v>
      </c>
      <c r="N64" s="8" cm="1">
        <f t="array" ref="N64">IFERROR(IF(D64="BSC",SIGN(L64)*IF(H64=0,1,H64/29),IF(OR(D64={"DIS","PBC","WLI","PSC"}),L64/F64,0)),0)</f>
        <v>1</v>
      </c>
      <c r="O64" s="8" cm="1">
        <f t="array" ref="O64">IFERROR(IF(OR(F64={93,185,89.38,177.79}),(L64-F64*N64)/G64,L64/G64),0)</f>
        <v>0</v>
      </c>
      <c r="P64" s="25">
        <f t="shared" si="1"/>
        <v>261</v>
      </c>
      <c r="Q64" s="25">
        <f t="shared" si="2"/>
        <v>0</v>
      </c>
    </row>
    <row r="65" spans="1:17" x14ac:dyDescent="0.25">
      <c r="A65" s="11" t="str">
        <f t="shared" si="0"/>
        <v>36</v>
      </c>
      <c r="B65" s="29">
        <v>202202</v>
      </c>
      <c r="C65" s="31" t="s">
        <v>21</v>
      </c>
      <c r="D65" s="31" t="s">
        <v>12</v>
      </c>
      <c r="E65" s="33">
        <v>44470</v>
      </c>
      <c r="F65" s="31">
        <v>103.19</v>
      </c>
      <c r="G65" s="34">
        <v>0</v>
      </c>
      <c r="H65" s="37">
        <v>3</v>
      </c>
      <c r="I65" s="40">
        <v>283</v>
      </c>
      <c r="J65" s="40"/>
      <c r="K65" s="37"/>
      <c r="L65" s="37">
        <v>10.32</v>
      </c>
      <c r="M65" s="37">
        <v>0</v>
      </c>
      <c r="N65" s="8" cm="1">
        <f t="array" ref="N65">IFERROR(IF(D65="BSC",SIGN(L65)*IF(H65=0,1,H65/29),IF(OR(D65={"DIS","PBC","WLI","PSC"}),L65/F65,0)),0)</f>
        <v>0.10000969086151759</v>
      </c>
      <c r="O65" s="8" cm="1">
        <f t="array" ref="O65">IFERROR(IF(OR(F65={93,185,89.38,177.79}),(L65-F65*N65)/G65,L65/G65),0)</f>
        <v>0</v>
      </c>
      <c r="P65" s="25">
        <f t="shared" si="1"/>
        <v>283</v>
      </c>
      <c r="Q65" s="25">
        <f t="shared" si="2"/>
        <v>0</v>
      </c>
    </row>
    <row r="66" spans="1:17" x14ac:dyDescent="0.25">
      <c r="A66" s="11" t="str">
        <f t="shared" si="0"/>
        <v>29</v>
      </c>
      <c r="B66" s="29">
        <v>202203</v>
      </c>
      <c r="C66" s="31" t="s">
        <v>6</v>
      </c>
      <c r="D66" s="31" t="s">
        <v>7</v>
      </c>
      <c r="E66" s="33">
        <v>44197</v>
      </c>
      <c r="F66" s="31">
        <v>0</v>
      </c>
      <c r="G66" s="34">
        <v>-2.5500000000000002E-3</v>
      </c>
      <c r="H66" s="37">
        <v>26</v>
      </c>
      <c r="I66" s="40"/>
      <c r="J66" s="40">
        <v>280</v>
      </c>
      <c r="K66" s="37">
        <v>0</v>
      </c>
      <c r="L66" s="37">
        <v>-41.41</v>
      </c>
      <c r="M66" s="37">
        <v>16240</v>
      </c>
      <c r="N66" s="8" cm="1">
        <f t="array" ref="N66">IFERROR(IF(D66="BSC",SIGN(L66)*IF(H66=0,1,H66/29),IF(OR(D66={"DIS","PBC","WLI","PSC"}),L66/F66,0)),0)</f>
        <v>0</v>
      </c>
      <c r="O66" s="8" cm="1">
        <f t="array" ref="O66">IFERROR(IF(OR(F66={93,185,89.38,177.79}),(L66-F66*N66)/G66,L66/G66),0)</f>
        <v>16239.215686274507</v>
      </c>
      <c r="P66" s="25">
        <f t="shared" si="1"/>
        <v>280</v>
      </c>
      <c r="Q66" s="25">
        <f t="shared" si="2"/>
        <v>0</v>
      </c>
    </row>
    <row r="67" spans="1:17" x14ac:dyDescent="0.25">
      <c r="A67" s="11" t="str">
        <f t="shared" si="0"/>
        <v>29</v>
      </c>
      <c r="B67" s="29">
        <v>202203</v>
      </c>
      <c r="C67" s="31" t="s">
        <v>6</v>
      </c>
      <c r="D67" s="31" t="s">
        <v>8</v>
      </c>
      <c r="E67" s="33">
        <v>44197</v>
      </c>
      <c r="F67" s="31">
        <v>17</v>
      </c>
      <c r="G67" s="34">
        <v>0</v>
      </c>
      <c r="H67" s="37">
        <v>26</v>
      </c>
      <c r="I67" s="40"/>
      <c r="J67" s="40">
        <v>280</v>
      </c>
      <c r="K67" s="37">
        <v>0</v>
      </c>
      <c r="L67" s="37">
        <v>14.73</v>
      </c>
      <c r="M67" s="37">
        <v>0</v>
      </c>
      <c r="N67" s="8" cm="1">
        <f t="array" ref="N67">IFERROR(IF(D67="BSC",SIGN(L67)*IF(H67=0,1,H67/29),IF(OR(D67={"DIS","PBC","WLI","PSC"}),L67/F67,0)),0)</f>
        <v>0.89655172413793105</v>
      </c>
      <c r="O67" s="8" cm="1">
        <f t="array" ref="O67">IFERROR(IF(OR(F67={93,185,89.38,177.79}),(L67-F67*N67)/G67,L67/G67),0)</f>
        <v>0</v>
      </c>
      <c r="P67" s="25">
        <f t="shared" si="1"/>
        <v>280</v>
      </c>
      <c r="Q67" s="25">
        <f t="shared" si="2"/>
        <v>280</v>
      </c>
    </row>
    <row r="68" spans="1:17" x14ac:dyDescent="0.25">
      <c r="A68" s="11" t="str">
        <f t="shared" ref="A68:A131" si="3">IF(C68="02LGSV0036","36","29")</f>
        <v>29</v>
      </c>
      <c r="B68" s="29">
        <v>202203</v>
      </c>
      <c r="C68" s="31" t="s">
        <v>6</v>
      </c>
      <c r="D68" s="31" t="s">
        <v>9</v>
      </c>
      <c r="E68" s="33">
        <v>44593</v>
      </c>
      <c r="F68" s="31">
        <v>0</v>
      </c>
      <c r="G68" s="34">
        <v>7.9130000000000006E-2</v>
      </c>
      <c r="H68" s="37">
        <v>26</v>
      </c>
      <c r="I68" s="40"/>
      <c r="J68" s="40">
        <v>280</v>
      </c>
      <c r="K68" s="37">
        <v>0</v>
      </c>
      <c r="L68" s="37">
        <v>324.95999999999998</v>
      </c>
      <c r="M68" s="37">
        <v>4107</v>
      </c>
      <c r="N68" s="8" cm="1">
        <f t="array" ref="N68">IFERROR(IF(D68="BSC",SIGN(L68)*IF(H68=0,1,H68/29),IF(OR(D68={"DIS","PBC","WLI","PSC"}),L68/F68,0)),0)</f>
        <v>0</v>
      </c>
      <c r="O68" s="8" cm="1">
        <f t="array" ref="O68">IFERROR(IF(OR(F68={93,185,89.38,177.79}),(L68-F68*N68)/G68,L68/G68),0)</f>
        <v>4106.6599267028932</v>
      </c>
      <c r="P68" s="25">
        <f t="shared" ref="P68:P131" si="4">MAX(I68,J68,K68)</f>
        <v>280</v>
      </c>
      <c r="Q68" s="25">
        <f t="shared" si="2"/>
        <v>0</v>
      </c>
    </row>
    <row r="69" spans="1:17" x14ac:dyDescent="0.25">
      <c r="A69" s="11" t="str">
        <f t="shared" si="3"/>
        <v>29</v>
      </c>
      <c r="B69" s="29">
        <v>202203</v>
      </c>
      <c r="C69" s="31" t="s">
        <v>6</v>
      </c>
      <c r="D69" s="31" t="s">
        <v>9</v>
      </c>
      <c r="E69" s="33">
        <v>44593</v>
      </c>
      <c r="F69" s="31">
        <v>0</v>
      </c>
      <c r="G69" s="34">
        <v>0.19384999999999999</v>
      </c>
      <c r="H69" s="37">
        <v>26</v>
      </c>
      <c r="I69" s="40"/>
      <c r="J69" s="40">
        <v>280</v>
      </c>
      <c r="K69" s="37">
        <v>0</v>
      </c>
      <c r="L69" s="37">
        <v>2352.0500000000002</v>
      </c>
      <c r="M69" s="37">
        <v>12133</v>
      </c>
      <c r="N69" s="8" cm="1">
        <f t="array" ref="N69">IFERROR(IF(D69="BSC",SIGN(L69)*IF(H69=0,1,H69/29),IF(OR(D69={"DIS","PBC","WLI","PSC"}),L69/F69,0)),0)</f>
        <v>0</v>
      </c>
      <c r="O69" s="8" cm="1">
        <f t="array" ref="O69">IFERROR(IF(OR(F69={93,185,89.38,177.79}),(L69-F69*N69)/G69,L69/G69),0)</f>
        <v>12133.350528759351</v>
      </c>
      <c r="P69" s="25">
        <f t="shared" si="4"/>
        <v>280</v>
      </c>
      <c r="Q69" s="25">
        <f t="shared" ref="Q69:Q132" si="5">_xlfn.MAXIFS(P:P,B:B,B69)*IF(D69="BSC",N69,0)/SUMIFS(N:N,D:D,"BSC",B:B,B69)</f>
        <v>0</v>
      </c>
    </row>
    <row r="70" spans="1:17" x14ac:dyDescent="0.25">
      <c r="A70" s="11" t="str">
        <f t="shared" si="3"/>
        <v>29</v>
      </c>
      <c r="B70" s="29">
        <v>202203</v>
      </c>
      <c r="C70" s="31" t="s">
        <v>6</v>
      </c>
      <c r="D70" s="31" t="s">
        <v>10</v>
      </c>
      <c r="E70" s="33">
        <v>44197</v>
      </c>
      <c r="F70" s="31">
        <v>2</v>
      </c>
      <c r="G70" s="34">
        <v>0</v>
      </c>
      <c r="H70" s="37">
        <v>26</v>
      </c>
      <c r="I70" s="40"/>
      <c r="J70" s="40">
        <v>280</v>
      </c>
      <c r="K70" s="37">
        <v>0</v>
      </c>
      <c r="L70" s="37">
        <v>1.73</v>
      </c>
      <c r="M70" s="37">
        <v>0</v>
      </c>
      <c r="N70" s="8" cm="1">
        <f t="array" ref="N70">IFERROR(IF(D70="BSC",SIGN(L70)*IF(H70=0,1,H70/29),IF(OR(D70={"DIS","PBC","WLI","PSC"}),L70/F70,0)),0)</f>
        <v>0.86499999999999999</v>
      </c>
      <c r="O70" s="8" cm="1">
        <f t="array" ref="O70">IFERROR(IF(OR(F70={93,185,89.38,177.79}),(L70-F70*N70)/G70,L70/G70),0)</f>
        <v>0</v>
      </c>
      <c r="P70" s="25">
        <f t="shared" si="4"/>
        <v>280</v>
      </c>
      <c r="Q70" s="25">
        <f t="shared" si="5"/>
        <v>0</v>
      </c>
    </row>
    <row r="71" spans="1:17" x14ac:dyDescent="0.25">
      <c r="A71" s="11" t="str">
        <f t="shared" si="3"/>
        <v>29</v>
      </c>
      <c r="B71" s="29">
        <v>202203</v>
      </c>
      <c r="C71" s="31" t="s">
        <v>6</v>
      </c>
      <c r="D71" s="31" t="s">
        <v>11</v>
      </c>
      <c r="E71" s="33">
        <v>44197</v>
      </c>
      <c r="F71" s="31">
        <v>0</v>
      </c>
      <c r="G71" s="34">
        <v>-1.866E-2</v>
      </c>
      <c r="H71" s="37">
        <v>26</v>
      </c>
      <c r="I71" s="40"/>
      <c r="J71" s="40">
        <v>280</v>
      </c>
      <c r="K71" s="37">
        <v>0</v>
      </c>
      <c r="L71" s="37">
        <v>-232.88</v>
      </c>
      <c r="M71" s="37">
        <v>12480</v>
      </c>
      <c r="N71" s="8" cm="1">
        <f t="array" ref="N71">IFERROR(IF(D71="BSC",SIGN(L71)*IF(H71=0,1,H71/29),IF(OR(D71={"DIS","PBC","WLI","PSC"}),L71/F71,0)),0)</f>
        <v>0</v>
      </c>
      <c r="O71" s="8" cm="1">
        <f t="array" ref="O71">IFERROR(IF(OR(F71={93,185,89.38,177.79}),(L71-F71*N71)/G71,L71/G71),0)</f>
        <v>12480.171489817792</v>
      </c>
      <c r="P71" s="25">
        <f t="shared" si="4"/>
        <v>280</v>
      </c>
      <c r="Q71" s="25">
        <f t="shared" si="5"/>
        <v>0</v>
      </c>
    </row>
    <row r="72" spans="1:17" x14ac:dyDescent="0.25">
      <c r="A72" s="11" t="str">
        <f t="shared" si="3"/>
        <v>29</v>
      </c>
      <c r="B72" s="29">
        <v>202203</v>
      </c>
      <c r="C72" s="31" t="s">
        <v>6</v>
      </c>
      <c r="D72" s="31" t="s">
        <v>12</v>
      </c>
      <c r="E72" s="33">
        <v>44470</v>
      </c>
      <c r="F72" s="31">
        <v>103.19</v>
      </c>
      <c r="G72" s="34">
        <v>0</v>
      </c>
      <c r="H72" s="37">
        <v>26</v>
      </c>
      <c r="I72" s="40"/>
      <c r="J72" s="40">
        <v>280</v>
      </c>
      <c r="K72" s="37">
        <v>0</v>
      </c>
      <c r="L72" s="37">
        <v>89.43</v>
      </c>
      <c r="M72" s="37">
        <v>0</v>
      </c>
      <c r="N72" s="8" cm="1">
        <f t="array" ref="N72">IFERROR(IF(D72="BSC",SIGN(L72)*IF(H72=0,1,H72/29),IF(OR(D72={"DIS","PBC","WLI","PSC"}),L72/F72,0)),0)</f>
        <v>0.86665374551797658</v>
      </c>
      <c r="O72" s="8" cm="1">
        <f t="array" ref="O72">IFERROR(IF(OR(F72={93,185,89.38,177.79}),(L72-F72*N72)/G72,L72/G72),0)</f>
        <v>0</v>
      </c>
      <c r="P72" s="25">
        <f t="shared" si="4"/>
        <v>280</v>
      </c>
      <c r="Q72" s="25">
        <f t="shared" si="5"/>
        <v>0</v>
      </c>
    </row>
    <row r="73" spans="1:17" x14ac:dyDescent="0.25">
      <c r="A73" s="11" t="str">
        <f t="shared" si="3"/>
        <v>29</v>
      </c>
      <c r="B73" s="29">
        <v>202204</v>
      </c>
      <c r="C73" s="31" t="s">
        <v>6</v>
      </c>
      <c r="D73" s="31" t="s">
        <v>7</v>
      </c>
      <c r="E73" s="33">
        <v>44197</v>
      </c>
      <c r="F73" s="31">
        <v>0</v>
      </c>
      <c r="G73" s="34">
        <v>-2.5500000000000002E-3</v>
      </c>
      <c r="H73" s="37">
        <v>0</v>
      </c>
      <c r="I73" s="40"/>
      <c r="J73" s="40">
        <v>312</v>
      </c>
      <c r="K73" s="37">
        <v>275</v>
      </c>
      <c r="L73" s="37">
        <v>-35.9</v>
      </c>
      <c r="M73" s="37">
        <v>14080</v>
      </c>
      <c r="N73" s="8" cm="1">
        <f t="array" ref="N73">IFERROR(IF(D73="BSC",SIGN(L73)*IF(H73=0,1,H73/29),IF(OR(D73={"DIS","PBC","WLI","PSC"}),L73/F73,0)),0)</f>
        <v>0</v>
      </c>
      <c r="O73" s="8" cm="1">
        <f t="array" ref="O73">IFERROR(IF(OR(F73={93,185,89.38,177.79}),(L73-F73*N73)/G73,L73/G73),0)</f>
        <v>14078.431372549017</v>
      </c>
      <c r="P73" s="25">
        <f t="shared" si="4"/>
        <v>312</v>
      </c>
      <c r="Q73" s="25">
        <f t="shared" si="5"/>
        <v>0</v>
      </c>
    </row>
    <row r="74" spans="1:17" x14ac:dyDescent="0.25">
      <c r="A74" s="11" t="str">
        <f t="shared" si="3"/>
        <v>29</v>
      </c>
      <c r="B74" s="29">
        <v>202204</v>
      </c>
      <c r="C74" s="31" t="s">
        <v>6</v>
      </c>
      <c r="D74" s="31" t="s">
        <v>7</v>
      </c>
      <c r="E74" s="33">
        <v>44197</v>
      </c>
      <c r="F74" s="31">
        <v>0</v>
      </c>
      <c r="G74" s="34">
        <v>-2.5500000000000002E-3</v>
      </c>
      <c r="H74" s="37">
        <v>26</v>
      </c>
      <c r="I74" s="40"/>
      <c r="J74" s="40">
        <v>280</v>
      </c>
      <c r="K74" s="37">
        <v>0</v>
      </c>
      <c r="L74" s="37">
        <v>-41.41</v>
      </c>
      <c r="M74" s="37">
        <v>16240</v>
      </c>
      <c r="N74" s="8" cm="1">
        <f t="array" ref="N74">IFERROR(IF(D74="BSC",SIGN(L74)*IF(H74=0,1,H74/29),IF(OR(D74={"DIS","PBC","WLI","PSC"}),L74/F74,0)),0)</f>
        <v>0</v>
      </c>
      <c r="O74" s="8" cm="1">
        <f t="array" ref="O74">IFERROR(IF(OR(F74={93,185,89.38,177.79}),(L74-F74*N74)/G74,L74/G74),0)</f>
        <v>16239.215686274507</v>
      </c>
      <c r="P74" s="25">
        <f t="shared" si="4"/>
        <v>280</v>
      </c>
      <c r="Q74" s="25">
        <f t="shared" si="5"/>
        <v>0</v>
      </c>
    </row>
    <row r="75" spans="1:17" x14ac:dyDescent="0.25">
      <c r="A75" s="11" t="str">
        <f t="shared" si="3"/>
        <v>29</v>
      </c>
      <c r="B75" s="29">
        <v>202204</v>
      </c>
      <c r="C75" s="31" t="s">
        <v>6</v>
      </c>
      <c r="D75" s="31" t="s">
        <v>7</v>
      </c>
      <c r="E75" s="33">
        <v>44197</v>
      </c>
      <c r="F75" s="31">
        <v>0</v>
      </c>
      <c r="G75" s="34">
        <v>-2.5500000000000002E-3</v>
      </c>
      <c r="H75" s="37">
        <v>26</v>
      </c>
      <c r="I75" s="40"/>
      <c r="J75" s="40"/>
      <c r="K75" s="37"/>
      <c r="L75" s="37">
        <v>41.41</v>
      </c>
      <c r="M75" s="37">
        <v>-16240</v>
      </c>
      <c r="N75" s="8" cm="1">
        <f t="array" ref="N75">IFERROR(IF(D75="BSC",SIGN(L75)*IF(H75=0,1,H75/29),IF(OR(D75={"DIS","PBC","WLI","PSC"}),L75/F75,0)),0)</f>
        <v>0</v>
      </c>
      <c r="O75" s="8" cm="1">
        <f t="array" ref="O75">IFERROR(IF(OR(F75={93,185,89.38,177.79}),(L75-F75*N75)/G75,L75/G75),0)</f>
        <v>-16239.215686274507</v>
      </c>
      <c r="P75" s="25">
        <f t="shared" si="4"/>
        <v>0</v>
      </c>
      <c r="Q75" s="25">
        <f t="shared" si="5"/>
        <v>0</v>
      </c>
    </row>
    <row r="76" spans="1:17" x14ac:dyDescent="0.25">
      <c r="A76" s="11" t="str">
        <f t="shared" si="3"/>
        <v>29</v>
      </c>
      <c r="B76" s="29">
        <v>202204</v>
      </c>
      <c r="C76" s="31" t="s">
        <v>6</v>
      </c>
      <c r="D76" s="31" t="s">
        <v>8</v>
      </c>
      <c r="E76" s="33">
        <v>44197</v>
      </c>
      <c r="F76" s="31">
        <v>17</v>
      </c>
      <c r="G76" s="34">
        <v>0</v>
      </c>
      <c r="H76" s="37">
        <v>0</v>
      </c>
      <c r="I76" s="40"/>
      <c r="J76" s="40">
        <v>312</v>
      </c>
      <c r="K76" s="37">
        <v>275</v>
      </c>
      <c r="L76" s="37">
        <v>17</v>
      </c>
      <c r="M76" s="37">
        <v>0</v>
      </c>
      <c r="N76" s="8" cm="1">
        <f t="array" ref="N76">IFERROR(IF(D76="BSC",SIGN(L76)*IF(H76=0,1,H76/29),IF(OR(D76={"DIS","PBC","WLI","PSC"}),L76/F76,0)),0)</f>
        <v>1</v>
      </c>
      <c r="O76" s="8" cm="1">
        <f t="array" ref="O76">IFERROR(IF(OR(F76={93,185,89.38,177.79}),(L76-F76*N76)/G76,L76/G76),0)</f>
        <v>0</v>
      </c>
      <c r="P76" s="25">
        <f t="shared" si="4"/>
        <v>312</v>
      </c>
      <c r="Q76" s="25">
        <f t="shared" si="5"/>
        <v>312</v>
      </c>
    </row>
    <row r="77" spans="1:17" x14ac:dyDescent="0.25">
      <c r="A77" s="11" t="str">
        <f t="shared" si="3"/>
        <v>29</v>
      </c>
      <c r="B77" s="29">
        <v>202204</v>
      </c>
      <c r="C77" s="31" t="s">
        <v>6</v>
      </c>
      <c r="D77" s="31" t="s">
        <v>8</v>
      </c>
      <c r="E77" s="33">
        <v>44197</v>
      </c>
      <c r="F77" s="31">
        <v>17</v>
      </c>
      <c r="G77" s="34">
        <v>0</v>
      </c>
      <c r="H77" s="37">
        <v>26</v>
      </c>
      <c r="I77" s="40"/>
      <c r="J77" s="40">
        <v>280</v>
      </c>
      <c r="K77" s="37">
        <v>0</v>
      </c>
      <c r="L77" s="37">
        <v>14.73</v>
      </c>
      <c r="M77" s="37">
        <v>0</v>
      </c>
      <c r="N77" s="8" cm="1">
        <f t="array" ref="N77">IFERROR(IF(D77="BSC",SIGN(L77)*IF(H77=0,1,H77/29),IF(OR(D77={"DIS","PBC","WLI","PSC"}),L77/F77,0)),0)</f>
        <v>0.89655172413793105</v>
      </c>
      <c r="O77" s="8" cm="1">
        <f t="array" ref="O77">IFERROR(IF(OR(F77={93,185,89.38,177.79}),(L77-F77*N77)/G77,L77/G77),0)</f>
        <v>0</v>
      </c>
      <c r="P77" s="25">
        <f t="shared" si="4"/>
        <v>280</v>
      </c>
      <c r="Q77" s="25">
        <f t="shared" si="5"/>
        <v>279.72413793103448</v>
      </c>
    </row>
    <row r="78" spans="1:17" x14ac:dyDescent="0.25">
      <c r="A78" s="11" t="str">
        <f t="shared" si="3"/>
        <v>29</v>
      </c>
      <c r="B78" s="29">
        <v>202204</v>
      </c>
      <c r="C78" s="31" t="s">
        <v>6</v>
      </c>
      <c r="D78" s="31" t="s">
        <v>8</v>
      </c>
      <c r="E78" s="33">
        <v>44197</v>
      </c>
      <c r="F78" s="31">
        <v>17</v>
      </c>
      <c r="G78" s="34">
        <v>0</v>
      </c>
      <c r="H78" s="37">
        <v>26</v>
      </c>
      <c r="I78" s="40"/>
      <c r="J78" s="40"/>
      <c r="K78" s="37"/>
      <c r="L78" s="37">
        <v>-14.73</v>
      </c>
      <c r="M78" s="37">
        <v>0</v>
      </c>
      <c r="N78" s="8" cm="1">
        <f t="array" ref="N78">IFERROR(IF(D78="BSC",SIGN(L78)*IF(H78=0,1,H78/29),IF(OR(D78={"DIS","PBC","WLI","PSC"}),L78/F78,0)),0)</f>
        <v>-0.89655172413793105</v>
      </c>
      <c r="O78" s="8" cm="1">
        <f t="array" ref="O78">IFERROR(IF(OR(F78={93,185,89.38,177.79}),(L78-F78*N78)/G78,L78/G78),0)</f>
        <v>0</v>
      </c>
      <c r="P78" s="25">
        <f t="shared" si="4"/>
        <v>0</v>
      </c>
      <c r="Q78" s="25">
        <f t="shared" si="5"/>
        <v>-279.72413793103448</v>
      </c>
    </row>
    <row r="79" spans="1:17" x14ac:dyDescent="0.25">
      <c r="A79" s="11" t="str">
        <f t="shared" si="3"/>
        <v>29</v>
      </c>
      <c r="B79" s="29">
        <v>202204</v>
      </c>
      <c r="C79" s="31" t="s">
        <v>6</v>
      </c>
      <c r="D79" s="31" t="s">
        <v>9</v>
      </c>
      <c r="E79" s="33">
        <v>44593</v>
      </c>
      <c r="F79" s="31">
        <v>0</v>
      </c>
      <c r="G79" s="34">
        <v>7.9130000000000006E-2</v>
      </c>
      <c r="H79" s="37">
        <v>26</v>
      </c>
      <c r="I79" s="40"/>
      <c r="J79" s="40"/>
      <c r="K79" s="37"/>
      <c r="L79" s="37">
        <v>-324.95999999999998</v>
      </c>
      <c r="M79" s="37">
        <v>-4107</v>
      </c>
      <c r="N79" s="8" cm="1">
        <f t="array" ref="N79">IFERROR(IF(D79="BSC",SIGN(L79)*IF(H79=0,1,H79/29),IF(OR(D79={"DIS","PBC","WLI","PSC"}),L79/F79,0)),0)</f>
        <v>0</v>
      </c>
      <c r="O79" s="8" cm="1">
        <f t="array" ref="O79">IFERROR(IF(OR(F79={93,185,89.38,177.79}),(L79-F79*N79)/G79,L79/G79),0)</f>
        <v>-4106.6599267028932</v>
      </c>
      <c r="P79" s="25">
        <f t="shared" si="4"/>
        <v>0</v>
      </c>
      <c r="Q79" s="25">
        <f t="shared" si="5"/>
        <v>0</v>
      </c>
    </row>
    <row r="80" spans="1:17" x14ac:dyDescent="0.25">
      <c r="A80" s="11" t="str">
        <f t="shared" si="3"/>
        <v>29</v>
      </c>
      <c r="B80" s="29">
        <v>202204</v>
      </c>
      <c r="C80" s="31" t="s">
        <v>6</v>
      </c>
      <c r="D80" s="31" t="s">
        <v>9</v>
      </c>
      <c r="E80" s="33">
        <v>44593</v>
      </c>
      <c r="F80" s="31">
        <v>0</v>
      </c>
      <c r="G80" s="34">
        <v>0.19384999999999999</v>
      </c>
      <c r="H80" s="37">
        <v>26</v>
      </c>
      <c r="I80" s="40"/>
      <c r="J80" s="40"/>
      <c r="K80" s="37"/>
      <c r="L80" s="37">
        <v>-2352.0500000000002</v>
      </c>
      <c r="M80" s="37">
        <v>-12133</v>
      </c>
      <c r="N80" s="8" cm="1">
        <f t="array" ref="N80">IFERROR(IF(D80="BSC",SIGN(L80)*IF(H80=0,1,H80/29),IF(OR(D80={"DIS","PBC","WLI","PSC"}),L80/F80,0)),0)</f>
        <v>0</v>
      </c>
      <c r="O80" s="8" cm="1">
        <f t="array" ref="O80">IFERROR(IF(OR(F80={93,185,89.38,177.79}),(L80-F80*N80)/G80,L80/G80),0)</f>
        <v>-12133.350528759351</v>
      </c>
      <c r="P80" s="25">
        <f t="shared" si="4"/>
        <v>0</v>
      </c>
      <c r="Q80" s="25">
        <f t="shared" si="5"/>
        <v>0</v>
      </c>
    </row>
    <row r="81" spans="1:17" x14ac:dyDescent="0.25">
      <c r="A81" s="11" t="str">
        <f t="shared" si="3"/>
        <v>29</v>
      </c>
      <c r="B81" s="29">
        <v>202204</v>
      </c>
      <c r="C81" s="31" t="s">
        <v>6</v>
      </c>
      <c r="D81" s="31" t="s">
        <v>13</v>
      </c>
      <c r="E81" s="33">
        <v>44593</v>
      </c>
      <c r="F81" s="31">
        <v>0</v>
      </c>
      <c r="G81" s="34">
        <v>7.9130000000000006E-2</v>
      </c>
      <c r="H81" s="37">
        <v>26</v>
      </c>
      <c r="I81" s="40"/>
      <c r="J81" s="40">
        <v>280</v>
      </c>
      <c r="K81" s="37">
        <v>0</v>
      </c>
      <c r="L81" s="37">
        <v>324.95999999999998</v>
      </c>
      <c r="M81" s="37">
        <v>4107</v>
      </c>
      <c r="N81" s="8" cm="1">
        <f t="array" ref="N81">IFERROR(IF(D81="BSC",SIGN(L81)*IF(H81=0,1,H81/29),IF(OR(D81={"DIS","PBC","WLI","PSC"}),L81/F81,0)),0)</f>
        <v>0</v>
      </c>
      <c r="O81" s="8" cm="1">
        <f t="array" ref="O81">IFERROR(IF(OR(F81={93,185,89.38,177.79}),(L81-F81*N81)/G81,L81/G81),0)</f>
        <v>4106.6599267028932</v>
      </c>
      <c r="P81" s="25">
        <f t="shared" si="4"/>
        <v>280</v>
      </c>
      <c r="Q81" s="25">
        <f t="shared" si="5"/>
        <v>0</v>
      </c>
    </row>
    <row r="82" spans="1:17" x14ac:dyDescent="0.25">
      <c r="A82" s="11" t="str">
        <f t="shared" si="3"/>
        <v>29</v>
      </c>
      <c r="B82" s="29">
        <v>202204</v>
      </c>
      <c r="C82" s="31" t="s">
        <v>6</v>
      </c>
      <c r="D82" s="31" t="s">
        <v>13</v>
      </c>
      <c r="E82" s="33">
        <v>44593</v>
      </c>
      <c r="F82" s="31">
        <v>0</v>
      </c>
      <c r="G82" s="34">
        <v>0.19384999999999999</v>
      </c>
      <c r="H82" s="37">
        <v>0</v>
      </c>
      <c r="I82" s="40"/>
      <c r="J82" s="40">
        <v>312</v>
      </c>
      <c r="K82" s="37">
        <v>275</v>
      </c>
      <c r="L82" s="37">
        <v>2729.41</v>
      </c>
      <c r="M82" s="37">
        <v>14080</v>
      </c>
      <c r="N82" s="8" cm="1">
        <f t="array" ref="N82">IFERROR(IF(D82="BSC",SIGN(L82)*IF(H82=0,1,H82/29),IF(OR(D82={"DIS","PBC","WLI","PSC"}),L82/F82,0)),0)</f>
        <v>0</v>
      </c>
      <c r="O82" s="8" cm="1">
        <f t="array" ref="O82">IFERROR(IF(OR(F82={93,185,89.38,177.79}),(L82-F82*N82)/G82,L82/G82),0)</f>
        <v>14080.01031725561</v>
      </c>
      <c r="P82" s="25">
        <f t="shared" si="4"/>
        <v>312</v>
      </c>
      <c r="Q82" s="25">
        <f t="shared" si="5"/>
        <v>0</v>
      </c>
    </row>
    <row r="83" spans="1:17" x14ac:dyDescent="0.25">
      <c r="A83" s="11" t="str">
        <f t="shared" si="3"/>
        <v>29</v>
      </c>
      <c r="B83" s="29">
        <v>202204</v>
      </c>
      <c r="C83" s="31" t="s">
        <v>6</v>
      </c>
      <c r="D83" s="31" t="s">
        <v>13</v>
      </c>
      <c r="E83" s="33">
        <v>44593</v>
      </c>
      <c r="F83" s="31">
        <v>0</v>
      </c>
      <c r="G83" s="34">
        <v>0.19384999999999999</v>
      </c>
      <c r="H83" s="37">
        <v>26</v>
      </c>
      <c r="I83" s="40"/>
      <c r="J83" s="40">
        <v>280</v>
      </c>
      <c r="K83" s="37">
        <v>0</v>
      </c>
      <c r="L83" s="37">
        <v>2352.0500000000002</v>
      </c>
      <c r="M83" s="37">
        <v>12133</v>
      </c>
      <c r="N83" s="8" cm="1">
        <f t="array" ref="N83">IFERROR(IF(D83="BSC",SIGN(L83)*IF(H83=0,1,H83/29),IF(OR(D83={"DIS","PBC","WLI","PSC"}),L83/F83,0)),0)</f>
        <v>0</v>
      </c>
      <c r="O83" s="8" cm="1">
        <f t="array" ref="O83">IFERROR(IF(OR(F83={93,185,89.38,177.79}),(L83-F83*N83)/G83,L83/G83),0)</f>
        <v>12133.350528759351</v>
      </c>
      <c r="P83" s="25">
        <f t="shared" si="4"/>
        <v>280</v>
      </c>
      <c r="Q83" s="25">
        <f t="shared" si="5"/>
        <v>0</v>
      </c>
    </row>
    <row r="84" spans="1:17" x14ac:dyDescent="0.25">
      <c r="A84" s="11" t="str">
        <f t="shared" si="3"/>
        <v>29</v>
      </c>
      <c r="B84" s="29">
        <v>202204</v>
      </c>
      <c r="C84" s="31" t="s">
        <v>6</v>
      </c>
      <c r="D84" s="31" t="s">
        <v>10</v>
      </c>
      <c r="E84" s="33">
        <v>44197</v>
      </c>
      <c r="F84" s="31">
        <v>2</v>
      </c>
      <c r="G84" s="34">
        <v>0</v>
      </c>
      <c r="H84" s="37">
        <v>0</v>
      </c>
      <c r="I84" s="40"/>
      <c r="J84" s="40">
        <v>312</v>
      </c>
      <c r="K84" s="37">
        <v>275</v>
      </c>
      <c r="L84" s="37">
        <v>2</v>
      </c>
      <c r="M84" s="37">
        <v>0</v>
      </c>
      <c r="N84" s="8" cm="1">
        <f t="array" ref="N84">IFERROR(IF(D84="BSC",SIGN(L84)*IF(H84=0,1,H84/29),IF(OR(D84={"DIS","PBC","WLI","PSC"}),L84/F84,0)),0)</f>
        <v>1</v>
      </c>
      <c r="O84" s="8" cm="1">
        <f t="array" ref="O84">IFERROR(IF(OR(F84={93,185,89.38,177.79}),(L84-F84*N84)/G84,L84/G84),0)</f>
        <v>0</v>
      </c>
      <c r="P84" s="25">
        <f t="shared" si="4"/>
        <v>312</v>
      </c>
      <c r="Q84" s="25">
        <f t="shared" si="5"/>
        <v>0</v>
      </c>
    </row>
    <row r="85" spans="1:17" x14ac:dyDescent="0.25">
      <c r="A85" s="11" t="str">
        <f t="shared" si="3"/>
        <v>29</v>
      </c>
      <c r="B85" s="29">
        <v>202204</v>
      </c>
      <c r="C85" s="31" t="s">
        <v>6</v>
      </c>
      <c r="D85" s="31" t="s">
        <v>10</v>
      </c>
      <c r="E85" s="33">
        <v>44197</v>
      </c>
      <c r="F85" s="31">
        <v>2</v>
      </c>
      <c r="G85" s="34">
        <v>0</v>
      </c>
      <c r="H85" s="37">
        <v>26</v>
      </c>
      <c r="I85" s="40"/>
      <c r="J85" s="40">
        <v>280</v>
      </c>
      <c r="K85" s="37">
        <v>0</v>
      </c>
      <c r="L85" s="37">
        <v>1.73</v>
      </c>
      <c r="M85" s="37">
        <v>0</v>
      </c>
      <c r="N85" s="8" cm="1">
        <f t="array" ref="N85">IFERROR(IF(D85="BSC",SIGN(L85)*IF(H85=0,1,H85/29),IF(OR(D85={"DIS","PBC","WLI","PSC"}),L85/F85,0)),0)</f>
        <v>0.86499999999999999</v>
      </c>
      <c r="O85" s="8" cm="1">
        <f t="array" ref="O85">IFERROR(IF(OR(F85={93,185,89.38,177.79}),(L85-F85*N85)/G85,L85/G85),0)</f>
        <v>0</v>
      </c>
      <c r="P85" s="25">
        <f t="shared" si="4"/>
        <v>280</v>
      </c>
      <c r="Q85" s="25">
        <f t="shared" si="5"/>
        <v>0</v>
      </c>
    </row>
    <row r="86" spans="1:17" x14ac:dyDescent="0.25">
      <c r="A86" s="11" t="str">
        <f t="shared" si="3"/>
        <v>29</v>
      </c>
      <c r="B86" s="29">
        <v>202204</v>
      </c>
      <c r="C86" s="31" t="s">
        <v>6</v>
      </c>
      <c r="D86" s="31" t="s">
        <v>10</v>
      </c>
      <c r="E86" s="33">
        <v>44197</v>
      </c>
      <c r="F86" s="31">
        <v>2</v>
      </c>
      <c r="G86" s="34">
        <v>0</v>
      </c>
      <c r="H86" s="37">
        <v>26</v>
      </c>
      <c r="I86" s="40"/>
      <c r="J86" s="40"/>
      <c r="K86" s="37"/>
      <c r="L86" s="37">
        <v>-1.73</v>
      </c>
      <c r="M86" s="37">
        <v>0</v>
      </c>
      <c r="N86" s="8" cm="1">
        <f t="array" ref="N86">IFERROR(IF(D86="BSC",SIGN(L86)*IF(H86=0,1,H86/29),IF(OR(D86={"DIS","PBC","WLI","PSC"}),L86/F86,0)),0)</f>
        <v>-0.86499999999999999</v>
      </c>
      <c r="O86" s="8" cm="1">
        <f t="array" ref="O86">IFERROR(IF(OR(F86={93,185,89.38,177.79}),(L86-F86*N86)/G86,L86/G86),0)</f>
        <v>0</v>
      </c>
      <c r="P86" s="25">
        <f t="shared" si="4"/>
        <v>0</v>
      </c>
      <c r="Q86" s="25">
        <f t="shared" si="5"/>
        <v>0</v>
      </c>
    </row>
    <row r="87" spans="1:17" x14ac:dyDescent="0.25">
      <c r="A87" s="11" t="str">
        <f t="shared" si="3"/>
        <v>29</v>
      </c>
      <c r="B87" s="29">
        <v>202204</v>
      </c>
      <c r="C87" s="31" t="s">
        <v>6</v>
      </c>
      <c r="D87" s="31" t="s">
        <v>11</v>
      </c>
      <c r="E87" s="33">
        <v>44197</v>
      </c>
      <c r="F87" s="31">
        <v>0</v>
      </c>
      <c r="G87" s="34">
        <v>-1.866E-2</v>
      </c>
      <c r="H87" s="37">
        <v>0</v>
      </c>
      <c r="I87" s="40"/>
      <c r="J87" s="40">
        <v>312</v>
      </c>
      <c r="K87" s="37">
        <v>275</v>
      </c>
      <c r="L87" s="37">
        <v>-191.08</v>
      </c>
      <c r="M87" s="37">
        <v>10240</v>
      </c>
      <c r="N87" s="8" cm="1">
        <f t="array" ref="N87">IFERROR(IF(D87="BSC",SIGN(L87)*IF(H87=0,1,H87/29),IF(OR(D87={"DIS","PBC","WLI","PSC"}),L87/F87,0)),0)</f>
        <v>0</v>
      </c>
      <c r="O87" s="8" cm="1">
        <f t="array" ref="O87">IFERROR(IF(OR(F87={93,185,89.38,177.79}),(L87-F87*N87)/G87,L87/G87),0)</f>
        <v>10240.085744908896</v>
      </c>
      <c r="P87" s="25">
        <f t="shared" si="4"/>
        <v>312</v>
      </c>
      <c r="Q87" s="25">
        <f t="shared" si="5"/>
        <v>0</v>
      </c>
    </row>
    <row r="88" spans="1:17" x14ac:dyDescent="0.25">
      <c r="A88" s="11" t="str">
        <f t="shared" si="3"/>
        <v>29</v>
      </c>
      <c r="B88" s="29">
        <v>202204</v>
      </c>
      <c r="C88" s="31" t="s">
        <v>6</v>
      </c>
      <c r="D88" s="31" t="s">
        <v>11</v>
      </c>
      <c r="E88" s="33">
        <v>44197</v>
      </c>
      <c r="F88" s="31">
        <v>0</v>
      </c>
      <c r="G88" s="34">
        <v>-1.866E-2</v>
      </c>
      <c r="H88" s="37">
        <v>26</v>
      </c>
      <c r="I88" s="40"/>
      <c r="J88" s="40">
        <v>280</v>
      </c>
      <c r="K88" s="37">
        <v>0</v>
      </c>
      <c r="L88" s="37">
        <v>-232.88</v>
      </c>
      <c r="M88" s="37">
        <v>12480</v>
      </c>
      <c r="N88" s="8" cm="1">
        <f t="array" ref="N88">IFERROR(IF(D88="BSC",SIGN(L88)*IF(H88=0,1,H88/29),IF(OR(D88={"DIS","PBC","WLI","PSC"}),L88/F88,0)),0)</f>
        <v>0</v>
      </c>
      <c r="O88" s="8" cm="1">
        <f t="array" ref="O88">IFERROR(IF(OR(F88={93,185,89.38,177.79}),(L88-F88*N88)/G88,L88/G88),0)</f>
        <v>12480.171489817792</v>
      </c>
      <c r="P88" s="25">
        <f t="shared" si="4"/>
        <v>280</v>
      </c>
      <c r="Q88" s="25">
        <f t="shared" si="5"/>
        <v>0</v>
      </c>
    </row>
    <row r="89" spans="1:17" x14ac:dyDescent="0.25">
      <c r="A89" s="11" t="str">
        <f t="shared" si="3"/>
        <v>29</v>
      </c>
      <c r="B89" s="29">
        <v>202204</v>
      </c>
      <c r="C89" s="31" t="s">
        <v>6</v>
      </c>
      <c r="D89" s="31" t="s">
        <v>11</v>
      </c>
      <c r="E89" s="33">
        <v>44197</v>
      </c>
      <c r="F89" s="31">
        <v>0</v>
      </c>
      <c r="G89" s="34">
        <v>-1.866E-2</v>
      </c>
      <c r="H89" s="37">
        <v>26</v>
      </c>
      <c r="I89" s="40"/>
      <c r="J89" s="40"/>
      <c r="K89" s="37"/>
      <c r="L89" s="37">
        <v>232.88</v>
      </c>
      <c r="M89" s="37">
        <v>-12480</v>
      </c>
      <c r="N89" s="8" cm="1">
        <f t="array" ref="N89">IFERROR(IF(D89="BSC",SIGN(L89)*IF(H89=0,1,H89/29),IF(OR(D89={"DIS","PBC","WLI","PSC"}),L89/F89,0)),0)</f>
        <v>0</v>
      </c>
      <c r="O89" s="8" cm="1">
        <f t="array" ref="O89">IFERROR(IF(OR(F89={93,185,89.38,177.79}),(L89-F89*N89)/G89,L89/G89),0)</f>
        <v>-12480.171489817792</v>
      </c>
      <c r="P89" s="25">
        <f t="shared" si="4"/>
        <v>0</v>
      </c>
      <c r="Q89" s="25">
        <f t="shared" si="5"/>
        <v>0</v>
      </c>
    </row>
    <row r="90" spans="1:17" x14ac:dyDescent="0.25">
      <c r="A90" s="11" t="str">
        <f t="shared" si="3"/>
        <v>29</v>
      </c>
      <c r="B90" s="29">
        <v>202204</v>
      </c>
      <c r="C90" s="31" t="s">
        <v>6</v>
      </c>
      <c r="D90" s="31" t="s">
        <v>12</v>
      </c>
      <c r="E90" s="33">
        <v>44470</v>
      </c>
      <c r="F90" s="31">
        <v>103.19</v>
      </c>
      <c r="G90" s="34">
        <v>0</v>
      </c>
      <c r="H90" s="37">
        <v>0</v>
      </c>
      <c r="I90" s="40"/>
      <c r="J90" s="40">
        <v>312</v>
      </c>
      <c r="K90" s="37">
        <v>275</v>
      </c>
      <c r="L90" s="37">
        <v>103.19</v>
      </c>
      <c r="M90" s="37">
        <v>0</v>
      </c>
      <c r="N90" s="8" cm="1">
        <f t="array" ref="N90">IFERROR(IF(D90="BSC",SIGN(L90)*IF(H90=0,1,H90/29),IF(OR(D90={"DIS","PBC","WLI","PSC"}),L90/F90,0)),0)</f>
        <v>1</v>
      </c>
      <c r="O90" s="8" cm="1">
        <f t="array" ref="O90">IFERROR(IF(OR(F90={93,185,89.38,177.79}),(L90-F90*N90)/G90,L90/G90),0)</f>
        <v>0</v>
      </c>
      <c r="P90" s="25">
        <f t="shared" si="4"/>
        <v>312</v>
      </c>
      <c r="Q90" s="25">
        <f t="shared" si="5"/>
        <v>0</v>
      </c>
    </row>
    <row r="91" spans="1:17" x14ac:dyDescent="0.25">
      <c r="A91" s="11" t="str">
        <f t="shared" si="3"/>
        <v>29</v>
      </c>
      <c r="B91" s="29">
        <v>202204</v>
      </c>
      <c r="C91" s="31" t="s">
        <v>6</v>
      </c>
      <c r="D91" s="31" t="s">
        <v>12</v>
      </c>
      <c r="E91" s="33">
        <v>44470</v>
      </c>
      <c r="F91" s="31">
        <v>103.19</v>
      </c>
      <c r="G91" s="34">
        <v>0</v>
      </c>
      <c r="H91" s="37">
        <v>26</v>
      </c>
      <c r="I91" s="40"/>
      <c r="J91" s="40">
        <v>280</v>
      </c>
      <c r="K91" s="37">
        <v>0</v>
      </c>
      <c r="L91" s="37">
        <v>89.43</v>
      </c>
      <c r="M91" s="37">
        <v>0</v>
      </c>
      <c r="N91" s="8" cm="1">
        <f t="array" ref="N91">IFERROR(IF(D91="BSC",SIGN(L91)*IF(H91=0,1,H91/29),IF(OR(D91={"DIS","PBC","WLI","PSC"}),L91/F91,0)),0)</f>
        <v>0.86665374551797658</v>
      </c>
      <c r="O91" s="8" cm="1">
        <f t="array" ref="O91">IFERROR(IF(OR(F91={93,185,89.38,177.79}),(L91-F91*N91)/G91,L91/G91),0)</f>
        <v>0</v>
      </c>
      <c r="P91" s="25">
        <f t="shared" si="4"/>
        <v>280</v>
      </c>
      <c r="Q91" s="25">
        <f t="shared" si="5"/>
        <v>0</v>
      </c>
    </row>
    <row r="92" spans="1:17" x14ac:dyDescent="0.25">
      <c r="A92" s="11" t="str">
        <f t="shared" si="3"/>
        <v>29</v>
      </c>
      <c r="B92" s="29">
        <v>202204</v>
      </c>
      <c r="C92" s="31" t="s">
        <v>6</v>
      </c>
      <c r="D92" s="31" t="s">
        <v>12</v>
      </c>
      <c r="E92" s="33">
        <v>44470</v>
      </c>
      <c r="F92" s="31">
        <v>103.19</v>
      </c>
      <c r="G92" s="34">
        <v>0</v>
      </c>
      <c r="H92" s="37">
        <v>26</v>
      </c>
      <c r="I92" s="40"/>
      <c r="J92" s="40"/>
      <c r="K92" s="37"/>
      <c r="L92" s="37">
        <v>-89.43</v>
      </c>
      <c r="M92" s="37">
        <v>0</v>
      </c>
      <c r="N92" s="8" cm="1">
        <f t="array" ref="N92">IFERROR(IF(D92="BSC",SIGN(L92)*IF(H92=0,1,H92/29),IF(OR(D92={"DIS","PBC","WLI","PSC"}),L92/F92,0)),0)</f>
        <v>-0.86665374551797658</v>
      </c>
      <c r="O92" s="8" cm="1">
        <f t="array" ref="O92">IFERROR(IF(OR(F92={93,185,89.38,177.79}),(L92-F92*N92)/G92,L92/G92),0)</f>
        <v>0</v>
      </c>
      <c r="P92" s="25">
        <f t="shared" si="4"/>
        <v>0</v>
      </c>
      <c r="Q92" s="25">
        <f t="shared" si="5"/>
        <v>0</v>
      </c>
    </row>
    <row r="93" spans="1:17" x14ac:dyDescent="0.25">
      <c r="A93" s="11" t="str">
        <f t="shared" si="3"/>
        <v>29</v>
      </c>
      <c r="B93" s="29">
        <v>202205</v>
      </c>
      <c r="C93" s="31" t="s">
        <v>6</v>
      </c>
      <c r="D93" s="31" t="s">
        <v>7</v>
      </c>
      <c r="E93" s="33">
        <v>44197</v>
      </c>
      <c r="F93" s="31">
        <v>0</v>
      </c>
      <c r="G93" s="34">
        <v>-2.5500000000000002E-3</v>
      </c>
      <c r="H93" s="37">
        <v>0</v>
      </c>
      <c r="I93" s="40"/>
      <c r="J93" s="40">
        <v>55</v>
      </c>
      <c r="K93" s="37">
        <v>278</v>
      </c>
      <c r="L93" s="37">
        <v>-31.82</v>
      </c>
      <c r="M93" s="37">
        <v>12480</v>
      </c>
      <c r="N93" s="8" cm="1">
        <f t="array" ref="N93">IFERROR(IF(D93="BSC",SIGN(L93)*IF(H93=0,1,H93/29),IF(OR(D93={"DIS","PBC","WLI","PSC"}),L93/F93,0)),0)</f>
        <v>0</v>
      </c>
      <c r="O93" s="8" cm="1">
        <f t="array" ref="O93">IFERROR(IF(OR(F93={93,185,89.38,177.79}),(L93-F93*N93)/G93,L93/G93),0)</f>
        <v>12478.431372549019</v>
      </c>
      <c r="P93" s="25">
        <f t="shared" si="4"/>
        <v>278</v>
      </c>
      <c r="Q93" s="25">
        <f t="shared" si="5"/>
        <v>0</v>
      </c>
    </row>
    <row r="94" spans="1:17" x14ac:dyDescent="0.25">
      <c r="A94" s="11" t="str">
        <f t="shared" si="3"/>
        <v>29</v>
      </c>
      <c r="B94" s="29">
        <v>202205</v>
      </c>
      <c r="C94" s="31" t="s">
        <v>6</v>
      </c>
      <c r="D94" s="31" t="s">
        <v>8</v>
      </c>
      <c r="E94" s="33">
        <v>44197</v>
      </c>
      <c r="F94" s="31">
        <v>17</v>
      </c>
      <c r="G94" s="34">
        <v>0</v>
      </c>
      <c r="H94" s="37">
        <v>0</v>
      </c>
      <c r="I94" s="40"/>
      <c r="J94" s="40">
        <v>55</v>
      </c>
      <c r="K94" s="37">
        <v>278</v>
      </c>
      <c r="L94" s="37">
        <v>17</v>
      </c>
      <c r="M94" s="37">
        <v>0</v>
      </c>
      <c r="N94" s="8" cm="1">
        <f t="array" ref="N94">IFERROR(IF(D94="BSC",SIGN(L94)*IF(H94=0,1,H94/29),IF(OR(D94={"DIS","PBC","WLI","PSC"}),L94/F94,0)),0)</f>
        <v>1</v>
      </c>
      <c r="O94" s="8" cm="1">
        <f t="array" ref="O94">IFERROR(IF(OR(F94={93,185,89.38,177.79}),(L94-F94*N94)/G94,L94/G94),0)</f>
        <v>0</v>
      </c>
      <c r="P94" s="25">
        <f t="shared" si="4"/>
        <v>278</v>
      </c>
      <c r="Q94" s="25">
        <f t="shared" si="5"/>
        <v>278</v>
      </c>
    </row>
    <row r="95" spans="1:17" x14ac:dyDescent="0.25">
      <c r="A95" s="11" t="str">
        <f t="shared" si="3"/>
        <v>29</v>
      </c>
      <c r="B95" s="29">
        <v>202205</v>
      </c>
      <c r="C95" s="31" t="s">
        <v>6</v>
      </c>
      <c r="D95" s="31" t="s">
        <v>13</v>
      </c>
      <c r="E95" s="33">
        <v>44593</v>
      </c>
      <c r="F95" s="31">
        <v>0</v>
      </c>
      <c r="G95" s="34">
        <v>0.19384999999999999</v>
      </c>
      <c r="H95" s="37">
        <v>17</v>
      </c>
      <c r="I95" s="40"/>
      <c r="J95" s="40">
        <v>55</v>
      </c>
      <c r="K95" s="37">
        <v>278</v>
      </c>
      <c r="L95" s="37">
        <v>1418.18</v>
      </c>
      <c r="M95" s="37">
        <v>7316</v>
      </c>
      <c r="N95" s="8" cm="1">
        <f t="array" ref="N95">IFERROR(IF(D95="BSC",SIGN(L95)*IF(H95=0,1,H95/29),IF(OR(D95={"DIS","PBC","WLI","PSC"}),L95/F95,0)),0)</f>
        <v>0</v>
      </c>
      <c r="O95" s="8" cm="1">
        <f t="array" ref="O95">IFERROR(IF(OR(F95={93,185,89.38,177.79}),(L95-F95*N95)/G95,L95/G95),0)</f>
        <v>7315.8627805003871</v>
      </c>
      <c r="P95" s="25">
        <f t="shared" si="4"/>
        <v>278</v>
      </c>
      <c r="Q95" s="25">
        <f t="shared" si="5"/>
        <v>0</v>
      </c>
    </row>
    <row r="96" spans="1:17" x14ac:dyDescent="0.25">
      <c r="A96" s="11" t="str">
        <f t="shared" si="3"/>
        <v>29</v>
      </c>
      <c r="B96" s="29">
        <v>202205</v>
      </c>
      <c r="C96" s="31" t="s">
        <v>6</v>
      </c>
      <c r="D96" s="31" t="s">
        <v>13</v>
      </c>
      <c r="E96" s="33">
        <v>44682</v>
      </c>
      <c r="F96" s="31">
        <v>0</v>
      </c>
      <c r="G96" s="34">
        <v>0.20437</v>
      </c>
      <c r="H96" s="37">
        <v>12</v>
      </c>
      <c r="I96" s="40"/>
      <c r="J96" s="40">
        <v>55</v>
      </c>
      <c r="K96" s="37">
        <v>278</v>
      </c>
      <c r="L96" s="37">
        <v>1055.3900000000001</v>
      </c>
      <c r="M96" s="37">
        <v>5164</v>
      </c>
      <c r="N96" s="8" cm="1">
        <f t="array" ref="N96">IFERROR(IF(D96="BSC",SIGN(L96)*IF(H96=0,1,H96/29),IF(OR(D96={"DIS","PBC","WLI","PSC"}),L96/F96,0)),0)</f>
        <v>0</v>
      </c>
      <c r="O96" s="8" cm="1">
        <f t="array" ref="O96">IFERROR(IF(OR(F96={93,185,89.38,177.79}),(L96-F96*N96)/G96,L96/G96),0)</f>
        <v>5164.1141067671388</v>
      </c>
      <c r="P96" s="25">
        <f t="shared" si="4"/>
        <v>278</v>
      </c>
      <c r="Q96" s="25">
        <f t="shared" si="5"/>
        <v>0</v>
      </c>
    </row>
    <row r="97" spans="1:17" x14ac:dyDescent="0.25">
      <c r="A97" s="11" t="str">
        <f t="shared" si="3"/>
        <v>29</v>
      </c>
      <c r="B97" s="29">
        <v>202205</v>
      </c>
      <c r="C97" s="31" t="s">
        <v>6</v>
      </c>
      <c r="D97" s="31" t="s">
        <v>10</v>
      </c>
      <c r="E97" s="33">
        <v>44197</v>
      </c>
      <c r="F97" s="31">
        <v>2</v>
      </c>
      <c r="G97" s="34">
        <v>0</v>
      </c>
      <c r="H97" s="37">
        <v>0</v>
      </c>
      <c r="I97" s="40"/>
      <c r="J97" s="40">
        <v>55</v>
      </c>
      <c r="K97" s="37">
        <v>278</v>
      </c>
      <c r="L97" s="37">
        <v>2</v>
      </c>
      <c r="M97" s="37">
        <v>0</v>
      </c>
      <c r="N97" s="8" cm="1">
        <f t="array" ref="N97">IFERROR(IF(D97="BSC",SIGN(L97)*IF(H97=0,1,H97/29),IF(OR(D97={"DIS","PBC","WLI","PSC"}),L97/F97,0)),0)</f>
        <v>1</v>
      </c>
      <c r="O97" s="8" cm="1">
        <f t="array" ref="O97">IFERROR(IF(OR(F97={93,185,89.38,177.79}),(L97-F97*N97)/G97,L97/G97),0)</f>
        <v>0</v>
      </c>
      <c r="P97" s="25">
        <f t="shared" si="4"/>
        <v>278</v>
      </c>
      <c r="Q97" s="25">
        <f t="shared" si="5"/>
        <v>0</v>
      </c>
    </row>
    <row r="98" spans="1:17" x14ac:dyDescent="0.25">
      <c r="A98" s="11" t="str">
        <f t="shared" si="3"/>
        <v>29</v>
      </c>
      <c r="B98" s="29">
        <v>202205</v>
      </c>
      <c r="C98" s="31" t="s">
        <v>6</v>
      </c>
      <c r="D98" s="31" t="s">
        <v>11</v>
      </c>
      <c r="E98" s="33">
        <v>44197</v>
      </c>
      <c r="F98" s="31">
        <v>0</v>
      </c>
      <c r="G98" s="34">
        <v>-1.866E-2</v>
      </c>
      <c r="H98" s="37">
        <v>0</v>
      </c>
      <c r="I98" s="40"/>
      <c r="J98" s="40">
        <v>55</v>
      </c>
      <c r="K98" s="37">
        <v>278</v>
      </c>
      <c r="L98" s="37">
        <v>-186.6</v>
      </c>
      <c r="M98" s="37">
        <v>10000</v>
      </c>
      <c r="N98" s="8" cm="1">
        <f t="array" ref="N98">IFERROR(IF(D98="BSC",SIGN(L98)*IF(H98=0,1,H98/29),IF(OR(D98={"DIS","PBC","WLI","PSC"}),L98/F98,0)),0)</f>
        <v>0</v>
      </c>
      <c r="O98" s="8" cm="1">
        <f t="array" ref="O98">IFERROR(IF(OR(F98={93,185,89.38,177.79}),(L98-F98*N98)/G98,L98/G98),0)</f>
        <v>10000</v>
      </c>
      <c r="P98" s="25">
        <f t="shared" si="4"/>
        <v>278</v>
      </c>
      <c r="Q98" s="25">
        <f t="shared" si="5"/>
        <v>0</v>
      </c>
    </row>
    <row r="99" spans="1:17" x14ac:dyDescent="0.25">
      <c r="A99" s="11" t="str">
        <f t="shared" si="3"/>
        <v>29</v>
      </c>
      <c r="B99" s="29">
        <v>202205</v>
      </c>
      <c r="C99" s="31" t="s">
        <v>6</v>
      </c>
      <c r="D99" s="31" t="s">
        <v>12</v>
      </c>
      <c r="E99" s="33">
        <v>44470</v>
      </c>
      <c r="F99" s="31">
        <v>103.19</v>
      </c>
      <c r="G99" s="34">
        <v>0</v>
      </c>
      <c r="H99" s="37">
        <v>0</v>
      </c>
      <c r="I99" s="40"/>
      <c r="J99" s="40">
        <v>55</v>
      </c>
      <c r="K99" s="37">
        <v>278</v>
      </c>
      <c r="L99" s="37">
        <v>103.19</v>
      </c>
      <c r="M99" s="37">
        <v>0</v>
      </c>
      <c r="N99" s="8" cm="1">
        <f t="array" ref="N99">IFERROR(IF(D99="BSC",SIGN(L99)*IF(H99=0,1,H99/29),IF(OR(D99={"DIS","PBC","WLI","PSC"}),L99/F99,0)),0)</f>
        <v>1</v>
      </c>
      <c r="O99" s="8" cm="1">
        <f t="array" ref="O99">IFERROR(IF(OR(F99={93,185,89.38,177.79}),(L99-F99*N99)/G99,L99/G99),0)</f>
        <v>0</v>
      </c>
      <c r="P99" s="25">
        <f t="shared" si="4"/>
        <v>278</v>
      </c>
      <c r="Q99" s="25">
        <f t="shared" si="5"/>
        <v>0</v>
      </c>
    </row>
    <row r="100" spans="1:17" x14ac:dyDescent="0.25">
      <c r="A100" s="11" t="str">
        <f t="shared" si="3"/>
        <v>29</v>
      </c>
      <c r="B100" s="29">
        <v>202206</v>
      </c>
      <c r="C100" s="31" t="s">
        <v>6</v>
      </c>
      <c r="D100" s="31" t="s">
        <v>7</v>
      </c>
      <c r="E100" s="33">
        <v>44197</v>
      </c>
      <c r="F100" s="31">
        <v>0</v>
      </c>
      <c r="G100" s="34">
        <v>-2.5500000000000002E-3</v>
      </c>
      <c r="H100" s="37">
        <v>0</v>
      </c>
      <c r="I100" s="40"/>
      <c r="J100" s="40">
        <v>78</v>
      </c>
      <c r="K100" s="37">
        <v>340</v>
      </c>
      <c r="L100" s="37">
        <v>-31.42</v>
      </c>
      <c r="M100" s="37">
        <v>12320</v>
      </c>
      <c r="N100" s="8" cm="1">
        <f t="array" ref="N100">IFERROR(IF(D100="BSC",SIGN(L100)*IF(H100=0,1,H100/29),IF(OR(D100={"DIS","PBC","WLI","PSC"}),L100/F100,0)),0)</f>
        <v>0</v>
      </c>
      <c r="O100" s="8" cm="1">
        <f t="array" ref="O100">IFERROR(IF(OR(F100={93,185,89.38,177.79}),(L100-F100*N100)/G100,L100/G100),0)</f>
        <v>12321.568627450981</v>
      </c>
      <c r="P100" s="25">
        <f t="shared" si="4"/>
        <v>340</v>
      </c>
      <c r="Q100" s="25">
        <f t="shared" si="5"/>
        <v>0</v>
      </c>
    </row>
    <row r="101" spans="1:17" x14ac:dyDescent="0.25">
      <c r="A101" s="11" t="str">
        <f t="shared" si="3"/>
        <v>29</v>
      </c>
      <c r="B101" s="29">
        <v>202206</v>
      </c>
      <c r="C101" s="31" t="s">
        <v>6</v>
      </c>
      <c r="D101" s="31" t="s">
        <v>8</v>
      </c>
      <c r="E101" s="33">
        <v>44197</v>
      </c>
      <c r="F101" s="31">
        <v>17</v>
      </c>
      <c r="G101" s="34">
        <v>0</v>
      </c>
      <c r="H101" s="37">
        <v>0</v>
      </c>
      <c r="I101" s="40"/>
      <c r="J101" s="40">
        <v>78</v>
      </c>
      <c r="K101" s="37">
        <v>340</v>
      </c>
      <c r="L101" s="37">
        <v>17</v>
      </c>
      <c r="M101" s="37">
        <v>0</v>
      </c>
      <c r="N101" s="8" cm="1">
        <f t="array" ref="N101">IFERROR(IF(D101="BSC",SIGN(L101)*IF(H101=0,1,H101/29),IF(OR(D101={"DIS","PBC","WLI","PSC"}),L101/F101,0)),0)</f>
        <v>1</v>
      </c>
      <c r="O101" s="8" cm="1">
        <f t="array" ref="O101">IFERROR(IF(OR(F101={93,185,89.38,177.79}),(L101-F101*N101)/G101,L101/G101),0)</f>
        <v>0</v>
      </c>
      <c r="P101" s="25">
        <f t="shared" si="4"/>
        <v>340</v>
      </c>
      <c r="Q101" s="25">
        <f t="shared" si="5"/>
        <v>340</v>
      </c>
    </row>
    <row r="102" spans="1:17" x14ac:dyDescent="0.25">
      <c r="A102" s="11" t="str">
        <f t="shared" si="3"/>
        <v>29</v>
      </c>
      <c r="B102" s="29">
        <v>202206</v>
      </c>
      <c r="C102" s="31" t="s">
        <v>6</v>
      </c>
      <c r="D102" s="31" t="s">
        <v>13</v>
      </c>
      <c r="E102" s="33">
        <v>44682</v>
      </c>
      <c r="F102" s="31">
        <v>0</v>
      </c>
      <c r="G102" s="34">
        <v>0.20437</v>
      </c>
      <c r="H102" s="37">
        <v>0</v>
      </c>
      <c r="I102" s="40"/>
      <c r="J102" s="40">
        <v>78</v>
      </c>
      <c r="K102" s="37">
        <v>340</v>
      </c>
      <c r="L102" s="37">
        <v>2517.84</v>
      </c>
      <c r="M102" s="37">
        <v>12320</v>
      </c>
      <c r="N102" s="8" cm="1">
        <f t="array" ref="N102">IFERROR(IF(D102="BSC",SIGN(L102)*IF(H102=0,1,H102/29),IF(OR(D102={"DIS","PBC","WLI","PSC"}),L102/F102,0)),0)</f>
        <v>0</v>
      </c>
      <c r="O102" s="8" cm="1">
        <f t="array" ref="O102">IFERROR(IF(OR(F102={93,185,89.38,177.79}),(L102-F102*N102)/G102,L102/G102),0)</f>
        <v>12320.007828937712</v>
      </c>
      <c r="P102" s="25">
        <f t="shared" si="4"/>
        <v>340</v>
      </c>
      <c r="Q102" s="25">
        <f t="shared" si="5"/>
        <v>0</v>
      </c>
    </row>
    <row r="103" spans="1:17" x14ac:dyDescent="0.25">
      <c r="A103" s="11" t="str">
        <f t="shared" si="3"/>
        <v>29</v>
      </c>
      <c r="B103" s="29">
        <v>202206</v>
      </c>
      <c r="C103" s="31" t="s">
        <v>6</v>
      </c>
      <c r="D103" s="31" t="s">
        <v>10</v>
      </c>
      <c r="E103" s="33">
        <v>44197</v>
      </c>
      <c r="F103" s="31">
        <v>2</v>
      </c>
      <c r="G103" s="34">
        <v>0</v>
      </c>
      <c r="H103" s="37">
        <v>0</v>
      </c>
      <c r="I103" s="40"/>
      <c r="J103" s="40">
        <v>78</v>
      </c>
      <c r="K103" s="37">
        <v>340</v>
      </c>
      <c r="L103" s="37">
        <v>2</v>
      </c>
      <c r="M103" s="37">
        <v>0</v>
      </c>
      <c r="N103" s="8" cm="1">
        <f t="array" ref="N103">IFERROR(IF(D103="BSC",SIGN(L103)*IF(H103=0,1,H103/29),IF(OR(D103={"DIS","PBC","WLI","PSC"}),L103/F103,0)),0)</f>
        <v>1</v>
      </c>
      <c r="O103" s="8" cm="1">
        <f t="array" ref="O103">IFERROR(IF(OR(F103={93,185,89.38,177.79}),(L103-F103*N103)/G103,L103/G103),0)</f>
        <v>0</v>
      </c>
      <c r="P103" s="25">
        <f t="shared" si="4"/>
        <v>340</v>
      </c>
      <c r="Q103" s="25">
        <f t="shared" si="5"/>
        <v>0</v>
      </c>
    </row>
    <row r="104" spans="1:17" x14ac:dyDescent="0.25">
      <c r="A104" s="11" t="str">
        <f t="shared" si="3"/>
        <v>29</v>
      </c>
      <c r="B104" s="29">
        <v>202206</v>
      </c>
      <c r="C104" s="31" t="s">
        <v>6</v>
      </c>
      <c r="D104" s="31" t="s">
        <v>11</v>
      </c>
      <c r="E104" s="33">
        <v>44197</v>
      </c>
      <c r="F104" s="31">
        <v>0</v>
      </c>
      <c r="G104" s="34">
        <v>-1.866E-2</v>
      </c>
      <c r="H104" s="37">
        <v>0</v>
      </c>
      <c r="I104" s="40"/>
      <c r="J104" s="40">
        <v>78</v>
      </c>
      <c r="K104" s="37">
        <v>340</v>
      </c>
      <c r="L104" s="37">
        <v>-198.54</v>
      </c>
      <c r="M104" s="37">
        <v>10640</v>
      </c>
      <c r="N104" s="8" cm="1">
        <f t="array" ref="N104">IFERROR(IF(D104="BSC",SIGN(L104)*IF(H104=0,1,H104/29),IF(OR(D104={"DIS","PBC","WLI","PSC"}),L104/F104,0)),0)</f>
        <v>0</v>
      </c>
      <c r="O104" s="8" cm="1">
        <f t="array" ref="O104">IFERROR(IF(OR(F104={93,185,89.38,177.79}),(L104-F104*N104)/G104,L104/G104),0)</f>
        <v>10639.871382636657</v>
      </c>
      <c r="P104" s="25">
        <f t="shared" si="4"/>
        <v>340</v>
      </c>
      <c r="Q104" s="25">
        <f t="shared" si="5"/>
        <v>0</v>
      </c>
    </row>
    <row r="105" spans="1:17" x14ac:dyDescent="0.25">
      <c r="A105" s="11" t="str">
        <f t="shared" si="3"/>
        <v>29</v>
      </c>
      <c r="B105" s="29">
        <v>202206</v>
      </c>
      <c r="C105" s="31" t="s">
        <v>6</v>
      </c>
      <c r="D105" s="31" t="s">
        <v>12</v>
      </c>
      <c r="E105" s="33">
        <v>44470</v>
      </c>
      <c r="F105" s="31">
        <v>103.19</v>
      </c>
      <c r="G105" s="34">
        <v>0</v>
      </c>
      <c r="H105" s="37">
        <v>0</v>
      </c>
      <c r="I105" s="40"/>
      <c r="J105" s="40">
        <v>78</v>
      </c>
      <c r="K105" s="37">
        <v>340</v>
      </c>
      <c r="L105" s="37">
        <v>103.19</v>
      </c>
      <c r="M105" s="37">
        <v>0</v>
      </c>
      <c r="N105" s="8" cm="1">
        <f t="array" ref="N105">IFERROR(IF(D105="BSC",SIGN(L105)*IF(H105=0,1,H105/29),IF(OR(D105={"DIS","PBC","WLI","PSC"}),L105/F105,0)),0)</f>
        <v>1</v>
      </c>
      <c r="O105" s="8" cm="1">
        <f t="array" ref="O105">IFERROR(IF(OR(F105={93,185,89.38,177.79}),(L105-F105*N105)/G105,L105/G105),0)</f>
        <v>0</v>
      </c>
      <c r="P105" s="25">
        <f t="shared" si="4"/>
        <v>340</v>
      </c>
      <c r="Q105" s="25">
        <f t="shared" si="5"/>
        <v>0</v>
      </c>
    </row>
    <row r="106" spans="1:17" x14ac:dyDescent="0.25">
      <c r="A106" s="11" t="str">
        <f t="shared" si="3"/>
        <v>29</v>
      </c>
      <c r="B106" s="29">
        <v>202207</v>
      </c>
      <c r="C106" s="31" t="s">
        <v>6</v>
      </c>
      <c r="D106" s="31" t="s">
        <v>7</v>
      </c>
      <c r="E106" s="33">
        <v>44197</v>
      </c>
      <c r="F106" s="31">
        <v>0</v>
      </c>
      <c r="G106" s="34">
        <v>-2.5500000000000002E-3</v>
      </c>
      <c r="H106" s="37">
        <v>0</v>
      </c>
      <c r="I106" s="40"/>
      <c r="J106" s="40">
        <v>71</v>
      </c>
      <c r="K106" s="37">
        <v>340</v>
      </c>
      <c r="L106" s="37">
        <v>-34.880000000000003</v>
      </c>
      <c r="M106" s="37">
        <v>13680</v>
      </c>
      <c r="N106" s="8" cm="1">
        <f t="array" ref="N106">IFERROR(IF(D106="BSC",SIGN(L106)*IF(H106=0,1,H106/29),IF(OR(D106={"DIS","PBC","WLI","PSC"}),L106/F106,0)),0)</f>
        <v>0</v>
      </c>
      <c r="O106" s="8" cm="1">
        <f t="array" ref="O106">IFERROR(IF(OR(F106={93,185,89.38,177.79}),(L106-F106*N106)/G106,L106/G106),0)</f>
        <v>13678.431372549019</v>
      </c>
      <c r="P106" s="25">
        <f t="shared" si="4"/>
        <v>340</v>
      </c>
      <c r="Q106" s="25">
        <f t="shared" si="5"/>
        <v>0</v>
      </c>
    </row>
    <row r="107" spans="1:17" x14ac:dyDescent="0.25">
      <c r="A107" s="11" t="str">
        <f t="shared" si="3"/>
        <v>29</v>
      </c>
      <c r="B107" s="29">
        <v>202207</v>
      </c>
      <c r="C107" s="31" t="s">
        <v>6</v>
      </c>
      <c r="D107" s="31" t="s">
        <v>8</v>
      </c>
      <c r="E107" s="33">
        <v>44197</v>
      </c>
      <c r="F107" s="31">
        <v>17</v>
      </c>
      <c r="G107" s="34">
        <v>0</v>
      </c>
      <c r="H107" s="37">
        <v>0</v>
      </c>
      <c r="I107" s="40"/>
      <c r="J107" s="40">
        <v>71</v>
      </c>
      <c r="K107" s="37">
        <v>340</v>
      </c>
      <c r="L107" s="37">
        <v>17</v>
      </c>
      <c r="M107" s="37">
        <v>0</v>
      </c>
      <c r="N107" s="8" cm="1">
        <f t="array" ref="N107">IFERROR(IF(D107="BSC",SIGN(L107)*IF(H107=0,1,H107/29),IF(OR(D107={"DIS","PBC","WLI","PSC"}),L107/F107,0)),0)</f>
        <v>1</v>
      </c>
      <c r="O107" s="8" cm="1">
        <f t="array" ref="O107">IFERROR(IF(OR(F107={93,185,89.38,177.79}),(L107-F107*N107)/G107,L107/G107),0)</f>
        <v>0</v>
      </c>
      <c r="P107" s="25">
        <f t="shared" si="4"/>
        <v>340</v>
      </c>
      <c r="Q107" s="25">
        <f t="shared" si="5"/>
        <v>340</v>
      </c>
    </row>
    <row r="108" spans="1:17" x14ac:dyDescent="0.25">
      <c r="A108" s="11" t="str">
        <f t="shared" si="3"/>
        <v>29</v>
      </c>
      <c r="B108" s="29">
        <v>202207</v>
      </c>
      <c r="C108" s="31" t="s">
        <v>6</v>
      </c>
      <c r="D108" s="31" t="s">
        <v>13</v>
      </c>
      <c r="E108" s="33">
        <v>44682</v>
      </c>
      <c r="F108" s="31">
        <v>0</v>
      </c>
      <c r="G108" s="34">
        <v>0.20437</v>
      </c>
      <c r="H108" s="37">
        <v>0</v>
      </c>
      <c r="I108" s="40"/>
      <c r="J108" s="40">
        <v>71</v>
      </c>
      <c r="K108" s="37">
        <v>340</v>
      </c>
      <c r="L108" s="37">
        <v>2795.78</v>
      </c>
      <c r="M108" s="37">
        <v>13680</v>
      </c>
      <c r="N108" s="8" cm="1">
        <f t="array" ref="N108">IFERROR(IF(D108="BSC",SIGN(L108)*IF(H108=0,1,H108/29),IF(OR(D108={"DIS","PBC","WLI","PSC"}),L108/F108,0)),0)</f>
        <v>0</v>
      </c>
      <c r="O108" s="8" cm="1">
        <f t="array" ref="O108">IFERROR(IF(OR(F108={93,185,89.38,177.79}),(L108-F108*N108)/G108,L108/G108),0)</f>
        <v>13679.992171062289</v>
      </c>
      <c r="P108" s="25">
        <f t="shared" si="4"/>
        <v>340</v>
      </c>
      <c r="Q108" s="25">
        <f t="shared" si="5"/>
        <v>0</v>
      </c>
    </row>
    <row r="109" spans="1:17" x14ac:dyDescent="0.25">
      <c r="A109" s="11" t="str">
        <f t="shared" si="3"/>
        <v>29</v>
      </c>
      <c r="B109" s="29">
        <v>202207</v>
      </c>
      <c r="C109" s="31" t="s">
        <v>6</v>
      </c>
      <c r="D109" s="31" t="s">
        <v>10</v>
      </c>
      <c r="E109" s="33">
        <v>44197</v>
      </c>
      <c r="F109" s="31">
        <v>2</v>
      </c>
      <c r="G109" s="34">
        <v>0</v>
      </c>
      <c r="H109" s="37">
        <v>0</v>
      </c>
      <c r="I109" s="40"/>
      <c r="J109" s="40">
        <v>71</v>
      </c>
      <c r="K109" s="37">
        <v>340</v>
      </c>
      <c r="L109" s="37">
        <v>2</v>
      </c>
      <c r="M109" s="37">
        <v>0</v>
      </c>
      <c r="N109" s="8" cm="1">
        <f t="array" ref="N109">IFERROR(IF(D109="BSC",SIGN(L109)*IF(H109=0,1,H109/29),IF(OR(D109={"DIS","PBC","WLI","PSC"}),L109/F109,0)),0)</f>
        <v>1</v>
      </c>
      <c r="O109" s="8" cm="1">
        <f t="array" ref="O109">IFERROR(IF(OR(F109={93,185,89.38,177.79}),(L109-F109*N109)/G109,L109/G109),0)</f>
        <v>0</v>
      </c>
      <c r="P109" s="25">
        <f t="shared" si="4"/>
        <v>340</v>
      </c>
      <c r="Q109" s="25">
        <f t="shared" si="5"/>
        <v>0</v>
      </c>
    </row>
    <row r="110" spans="1:17" x14ac:dyDescent="0.25">
      <c r="A110" s="11" t="str">
        <f t="shared" si="3"/>
        <v>29</v>
      </c>
      <c r="B110" s="29">
        <v>202207</v>
      </c>
      <c r="C110" s="31" t="s">
        <v>6</v>
      </c>
      <c r="D110" s="31" t="s">
        <v>11</v>
      </c>
      <c r="E110" s="33">
        <v>44197</v>
      </c>
      <c r="F110" s="31">
        <v>0</v>
      </c>
      <c r="G110" s="34">
        <v>-1.866E-2</v>
      </c>
      <c r="H110" s="37">
        <v>0</v>
      </c>
      <c r="I110" s="40"/>
      <c r="J110" s="40">
        <v>71</v>
      </c>
      <c r="K110" s="37">
        <v>340</v>
      </c>
      <c r="L110" s="37">
        <v>-234.37</v>
      </c>
      <c r="M110" s="37">
        <v>12560</v>
      </c>
      <c r="N110" s="8" cm="1">
        <f t="array" ref="N110">IFERROR(IF(D110="BSC",SIGN(L110)*IF(H110=0,1,H110/29),IF(OR(D110={"DIS","PBC","WLI","PSC"}),L110/F110,0)),0)</f>
        <v>0</v>
      </c>
      <c r="O110" s="8" cm="1">
        <f t="array" ref="O110">IFERROR(IF(OR(F110={93,185,89.38,177.79}),(L110-F110*N110)/G110,L110/G110),0)</f>
        <v>12560.021436227225</v>
      </c>
      <c r="P110" s="25">
        <f t="shared" si="4"/>
        <v>340</v>
      </c>
      <c r="Q110" s="25">
        <f t="shared" si="5"/>
        <v>0</v>
      </c>
    </row>
    <row r="111" spans="1:17" x14ac:dyDescent="0.25">
      <c r="A111" s="11" t="str">
        <f t="shared" si="3"/>
        <v>29</v>
      </c>
      <c r="B111" s="29">
        <v>202207</v>
      </c>
      <c r="C111" s="31" t="s">
        <v>6</v>
      </c>
      <c r="D111" s="31" t="s">
        <v>12</v>
      </c>
      <c r="E111" s="33">
        <v>44470</v>
      </c>
      <c r="F111" s="31">
        <v>103.19</v>
      </c>
      <c r="G111" s="34">
        <v>0</v>
      </c>
      <c r="H111" s="37">
        <v>0</v>
      </c>
      <c r="I111" s="40"/>
      <c r="J111" s="40">
        <v>71</v>
      </c>
      <c r="K111" s="37">
        <v>340</v>
      </c>
      <c r="L111" s="37">
        <v>103.19</v>
      </c>
      <c r="M111" s="37">
        <v>0</v>
      </c>
      <c r="N111" s="8" cm="1">
        <f t="array" ref="N111">IFERROR(IF(D111="BSC",SIGN(L111)*IF(H111=0,1,H111/29),IF(OR(D111={"DIS","PBC","WLI","PSC"}),L111/F111,0)),0)</f>
        <v>1</v>
      </c>
      <c r="O111" s="8" cm="1">
        <f t="array" ref="O111">IFERROR(IF(OR(F111={93,185,89.38,177.79}),(L111-F111*N111)/G111,L111/G111),0)</f>
        <v>0</v>
      </c>
      <c r="P111" s="25">
        <f t="shared" si="4"/>
        <v>340</v>
      </c>
      <c r="Q111" s="25">
        <f t="shared" si="5"/>
        <v>0</v>
      </c>
    </row>
    <row r="112" spans="1:17" x14ac:dyDescent="0.25">
      <c r="A112" s="11" t="str">
        <f t="shared" si="3"/>
        <v>29</v>
      </c>
      <c r="B112" s="29">
        <v>202208</v>
      </c>
      <c r="C112" s="31" t="s">
        <v>6</v>
      </c>
      <c r="D112" s="31" t="s">
        <v>7</v>
      </c>
      <c r="E112" s="33">
        <v>44197</v>
      </c>
      <c r="F112" s="31">
        <v>0</v>
      </c>
      <c r="G112" s="34">
        <v>-2.5500000000000002E-3</v>
      </c>
      <c r="H112" s="37">
        <v>0</v>
      </c>
      <c r="I112" s="40"/>
      <c r="J112" s="40">
        <v>116</v>
      </c>
      <c r="K112" s="37">
        <v>311</v>
      </c>
      <c r="L112" s="37">
        <v>-45.49</v>
      </c>
      <c r="M112" s="37">
        <v>17840</v>
      </c>
      <c r="N112" s="8" cm="1">
        <f t="array" ref="N112">IFERROR(IF(D112="BSC",SIGN(L112)*IF(H112=0,1,H112/29),IF(OR(D112={"DIS","PBC","WLI","PSC"}),L112/F112,0)),0)</f>
        <v>0</v>
      </c>
      <c r="O112" s="8" cm="1">
        <f t="array" ref="O112">IFERROR(IF(OR(F112={93,185,89.38,177.79}),(L112-F112*N112)/G112,L112/G112),0)</f>
        <v>17839.215686274511</v>
      </c>
      <c r="P112" s="25">
        <f t="shared" si="4"/>
        <v>311</v>
      </c>
      <c r="Q112" s="25">
        <f t="shared" si="5"/>
        <v>0</v>
      </c>
    </row>
    <row r="113" spans="1:17" x14ac:dyDescent="0.25">
      <c r="A113" s="11" t="str">
        <f t="shared" si="3"/>
        <v>29</v>
      </c>
      <c r="B113" s="29">
        <v>202208</v>
      </c>
      <c r="C113" s="31" t="s">
        <v>6</v>
      </c>
      <c r="D113" s="31" t="s">
        <v>8</v>
      </c>
      <c r="E113" s="33">
        <v>44197</v>
      </c>
      <c r="F113" s="31">
        <v>17</v>
      </c>
      <c r="G113" s="34">
        <v>0</v>
      </c>
      <c r="H113" s="37">
        <v>0</v>
      </c>
      <c r="I113" s="40"/>
      <c r="J113" s="40">
        <v>116</v>
      </c>
      <c r="K113" s="37">
        <v>311</v>
      </c>
      <c r="L113" s="37">
        <v>17</v>
      </c>
      <c r="M113" s="37">
        <v>0</v>
      </c>
      <c r="N113" s="8" cm="1">
        <f t="array" ref="N113">IFERROR(IF(D113="BSC",SIGN(L113)*IF(H113=0,1,H113/29),IF(OR(D113={"DIS","PBC","WLI","PSC"}),L113/F113,0)),0)</f>
        <v>1</v>
      </c>
      <c r="O113" s="8" cm="1">
        <f t="array" ref="O113">IFERROR(IF(OR(F113={93,185,89.38,177.79}),(L113-F113*N113)/G113,L113/G113),0)</f>
        <v>0</v>
      </c>
      <c r="P113" s="25">
        <f t="shared" si="4"/>
        <v>311</v>
      </c>
      <c r="Q113" s="25">
        <f t="shared" si="5"/>
        <v>311</v>
      </c>
    </row>
    <row r="114" spans="1:17" x14ac:dyDescent="0.25">
      <c r="A114" s="11" t="str">
        <f t="shared" si="3"/>
        <v>29</v>
      </c>
      <c r="B114" s="29">
        <v>202208</v>
      </c>
      <c r="C114" s="31" t="s">
        <v>6</v>
      </c>
      <c r="D114" s="31" t="s">
        <v>13</v>
      </c>
      <c r="E114" s="33">
        <v>44682</v>
      </c>
      <c r="F114" s="31">
        <v>0</v>
      </c>
      <c r="G114" s="34">
        <v>8.9649999999999994E-2</v>
      </c>
      <c r="H114" s="37">
        <v>19</v>
      </c>
      <c r="I114" s="40"/>
      <c r="J114" s="40">
        <v>116</v>
      </c>
      <c r="K114" s="37">
        <v>311</v>
      </c>
      <c r="L114" s="37">
        <v>114.73</v>
      </c>
      <c r="M114" s="37">
        <v>1280</v>
      </c>
      <c r="N114" s="8" cm="1">
        <f t="array" ref="N114">IFERROR(IF(D114="BSC",SIGN(L114)*IF(H114=0,1,H114/29),IF(OR(D114={"DIS","PBC","WLI","PSC"}),L114/F114,0)),0)</f>
        <v>0</v>
      </c>
      <c r="O114" s="8" cm="1">
        <f t="array" ref="O114">IFERROR(IF(OR(F114={93,185,89.38,177.79}),(L114-F114*N114)/G114,L114/G114),0)</f>
        <v>1279.7546012269941</v>
      </c>
      <c r="P114" s="25">
        <f t="shared" si="4"/>
        <v>311</v>
      </c>
      <c r="Q114" s="25">
        <f t="shared" si="5"/>
        <v>0</v>
      </c>
    </row>
    <row r="115" spans="1:17" x14ac:dyDescent="0.25">
      <c r="A115" s="11" t="str">
        <f t="shared" si="3"/>
        <v>29</v>
      </c>
      <c r="B115" s="29">
        <v>202208</v>
      </c>
      <c r="C115" s="31" t="s">
        <v>6</v>
      </c>
      <c r="D115" s="31" t="s">
        <v>13</v>
      </c>
      <c r="E115" s="33">
        <v>44682</v>
      </c>
      <c r="F115" s="31">
        <v>0</v>
      </c>
      <c r="G115" s="34">
        <v>0.20437</v>
      </c>
      <c r="H115" s="37">
        <v>19</v>
      </c>
      <c r="I115" s="40"/>
      <c r="J115" s="40">
        <v>116</v>
      </c>
      <c r="K115" s="37">
        <v>311</v>
      </c>
      <c r="L115" s="37">
        <v>1775.92</v>
      </c>
      <c r="M115" s="37">
        <v>8690</v>
      </c>
      <c r="N115" s="8" cm="1">
        <f t="array" ref="N115">IFERROR(IF(D115="BSC",SIGN(L115)*IF(H115=0,1,H115/29),IF(OR(D115={"DIS","PBC","WLI","PSC"}),L115/F115,0)),0)</f>
        <v>0</v>
      </c>
      <c r="O115" s="8" cm="1">
        <f t="array" ref="O115">IFERROR(IF(OR(F115={93,185,89.38,177.79}),(L115-F115*N115)/G115,L115/G115),0)</f>
        <v>8689.7294123403644</v>
      </c>
      <c r="P115" s="25">
        <f t="shared" si="4"/>
        <v>311</v>
      </c>
      <c r="Q115" s="25">
        <f t="shared" si="5"/>
        <v>0</v>
      </c>
    </row>
    <row r="116" spans="1:17" x14ac:dyDescent="0.25">
      <c r="A116" s="11" t="str">
        <f t="shared" si="3"/>
        <v>29</v>
      </c>
      <c r="B116" s="29">
        <v>202208</v>
      </c>
      <c r="C116" s="31" t="s">
        <v>6</v>
      </c>
      <c r="D116" s="31" t="s">
        <v>13</v>
      </c>
      <c r="E116" s="33">
        <v>44774</v>
      </c>
      <c r="F116" s="31">
        <v>0</v>
      </c>
      <c r="G116" s="34">
        <v>9.1520000000000004E-2</v>
      </c>
      <c r="H116" s="37">
        <v>15</v>
      </c>
      <c r="I116" s="40"/>
      <c r="J116" s="40">
        <v>116</v>
      </c>
      <c r="K116" s="37">
        <v>311</v>
      </c>
      <c r="L116" s="37">
        <v>92.46</v>
      </c>
      <c r="M116" s="37">
        <v>1010</v>
      </c>
      <c r="N116" s="8" cm="1">
        <f t="array" ref="N116">IFERROR(IF(D116="BSC",SIGN(L116)*IF(H116=0,1,H116/29),IF(OR(D116={"DIS","PBC","WLI","PSC"}),L116/F116,0)),0)</f>
        <v>0</v>
      </c>
      <c r="O116" s="8" cm="1">
        <f t="array" ref="O116">IFERROR(IF(OR(F116={93,185,89.38,177.79}),(L116-F116*N116)/G116,L116/G116),0)</f>
        <v>1010.2709790209789</v>
      </c>
      <c r="P116" s="25">
        <f t="shared" si="4"/>
        <v>311</v>
      </c>
      <c r="Q116" s="25">
        <f t="shared" si="5"/>
        <v>0</v>
      </c>
    </row>
    <row r="117" spans="1:17" x14ac:dyDescent="0.25">
      <c r="A117" s="11" t="str">
        <f t="shared" si="3"/>
        <v>29</v>
      </c>
      <c r="B117" s="29">
        <v>202208</v>
      </c>
      <c r="C117" s="31" t="s">
        <v>6</v>
      </c>
      <c r="D117" s="31" t="s">
        <v>13</v>
      </c>
      <c r="E117" s="33">
        <v>44774</v>
      </c>
      <c r="F117" s="31">
        <v>0</v>
      </c>
      <c r="G117" s="34">
        <v>0.20624000000000001</v>
      </c>
      <c r="H117" s="37">
        <v>15</v>
      </c>
      <c r="I117" s="40"/>
      <c r="J117" s="40">
        <v>116</v>
      </c>
      <c r="K117" s="37">
        <v>311</v>
      </c>
      <c r="L117" s="37">
        <v>1414.87</v>
      </c>
      <c r="M117" s="37">
        <v>6860</v>
      </c>
      <c r="N117" s="8" cm="1">
        <f t="array" ref="N117">IFERROR(IF(D117="BSC",SIGN(L117)*IF(H117=0,1,H117/29),IF(OR(D117={"DIS","PBC","WLI","PSC"}),L117/F117,0)),0)</f>
        <v>0</v>
      </c>
      <c r="O117" s="8" cm="1">
        <f t="array" ref="O117">IFERROR(IF(OR(F117={93,185,89.38,177.79}),(L117-F117*N117)/G117,L117/G117),0)</f>
        <v>6860.3083785880517</v>
      </c>
      <c r="P117" s="25">
        <f t="shared" si="4"/>
        <v>311</v>
      </c>
      <c r="Q117" s="25">
        <f t="shared" si="5"/>
        <v>0</v>
      </c>
    </row>
    <row r="118" spans="1:17" x14ac:dyDescent="0.25">
      <c r="A118" s="11" t="str">
        <f t="shared" si="3"/>
        <v>29</v>
      </c>
      <c r="B118" s="29">
        <v>202208</v>
      </c>
      <c r="C118" s="31" t="s">
        <v>6</v>
      </c>
      <c r="D118" s="31" t="s">
        <v>10</v>
      </c>
      <c r="E118" s="33">
        <v>44197</v>
      </c>
      <c r="F118" s="31">
        <v>2</v>
      </c>
      <c r="G118" s="34">
        <v>0</v>
      </c>
      <c r="H118" s="37">
        <v>0</v>
      </c>
      <c r="I118" s="40"/>
      <c r="J118" s="40">
        <v>116</v>
      </c>
      <c r="K118" s="37">
        <v>311</v>
      </c>
      <c r="L118" s="37">
        <v>2</v>
      </c>
      <c r="M118" s="37">
        <v>0</v>
      </c>
      <c r="N118" s="8" cm="1">
        <f t="array" ref="N118">IFERROR(IF(D118="BSC",SIGN(L118)*IF(H118=0,1,H118/29),IF(OR(D118={"DIS","PBC","WLI","PSC"}),L118/F118,0)),0)</f>
        <v>1</v>
      </c>
      <c r="O118" s="8" cm="1">
        <f t="array" ref="O118">IFERROR(IF(OR(F118={93,185,89.38,177.79}),(L118-F118*N118)/G118,L118/G118),0)</f>
        <v>0</v>
      </c>
      <c r="P118" s="25">
        <f t="shared" si="4"/>
        <v>311</v>
      </c>
      <c r="Q118" s="25">
        <f t="shared" si="5"/>
        <v>0</v>
      </c>
    </row>
    <row r="119" spans="1:17" x14ac:dyDescent="0.25">
      <c r="A119" s="11" t="str">
        <f t="shared" si="3"/>
        <v>29</v>
      </c>
      <c r="B119" s="29">
        <v>202208</v>
      </c>
      <c r="C119" s="31" t="s">
        <v>6</v>
      </c>
      <c r="D119" s="31" t="s">
        <v>11</v>
      </c>
      <c r="E119" s="33">
        <v>44197</v>
      </c>
      <c r="F119" s="31">
        <v>0</v>
      </c>
      <c r="G119" s="34">
        <v>-1.866E-2</v>
      </c>
      <c r="H119" s="37">
        <v>0</v>
      </c>
      <c r="I119" s="40"/>
      <c r="J119" s="40">
        <v>116</v>
      </c>
      <c r="K119" s="37">
        <v>311</v>
      </c>
      <c r="L119" s="37">
        <v>-298.56</v>
      </c>
      <c r="M119" s="37">
        <v>16000</v>
      </c>
      <c r="N119" s="8" cm="1">
        <f t="array" ref="N119">IFERROR(IF(D119="BSC",SIGN(L119)*IF(H119=0,1,H119/29),IF(OR(D119={"DIS","PBC","WLI","PSC"}),L119/F119,0)),0)</f>
        <v>0</v>
      </c>
      <c r="O119" s="8" cm="1">
        <f t="array" ref="O119">IFERROR(IF(OR(F119={93,185,89.38,177.79}),(L119-F119*N119)/G119,L119/G119),0)</f>
        <v>16000</v>
      </c>
      <c r="P119" s="25">
        <f t="shared" si="4"/>
        <v>311</v>
      </c>
      <c r="Q119" s="25">
        <f t="shared" si="5"/>
        <v>0</v>
      </c>
    </row>
    <row r="120" spans="1:17" x14ac:dyDescent="0.25">
      <c r="A120" s="11" t="str">
        <f t="shared" si="3"/>
        <v>29</v>
      </c>
      <c r="B120" s="29">
        <v>202208</v>
      </c>
      <c r="C120" s="31" t="s">
        <v>6</v>
      </c>
      <c r="D120" s="31" t="s">
        <v>12</v>
      </c>
      <c r="E120" s="33">
        <v>44470</v>
      </c>
      <c r="F120" s="31">
        <v>103.19</v>
      </c>
      <c r="G120" s="34">
        <v>0</v>
      </c>
      <c r="H120" s="37">
        <v>0</v>
      </c>
      <c r="I120" s="40"/>
      <c r="J120" s="40">
        <v>116</v>
      </c>
      <c r="K120" s="37">
        <v>311</v>
      </c>
      <c r="L120" s="37">
        <v>103.19</v>
      </c>
      <c r="M120" s="37">
        <v>0</v>
      </c>
      <c r="N120" s="8" cm="1">
        <f t="array" ref="N120">IFERROR(IF(D120="BSC",SIGN(L120)*IF(H120=0,1,H120/29),IF(OR(D120={"DIS","PBC","WLI","PSC"}),L120/F120,0)),0)</f>
        <v>1</v>
      </c>
      <c r="O120" s="8" cm="1">
        <f t="array" ref="O120">IFERROR(IF(OR(F120={93,185,89.38,177.79}),(L120-F120*N120)/G120,L120/G120),0)</f>
        <v>0</v>
      </c>
      <c r="P120" s="25">
        <f t="shared" si="4"/>
        <v>311</v>
      </c>
      <c r="Q120" s="25">
        <f t="shared" si="5"/>
        <v>0</v>
      </c>
    </row>
    <row r="121" spans="1:17" x14ac:dyDescent="0.25">
      <c r="A121" s="11" t="str">
        <f t="shared" si="3"/>
        <v>29</v>
      </c>
      <c r="B121" s="29">
        <v>202209</v>
      </c>
      <c r="C121" s="31" t="s">
        <v>6</v>
      </c>
      <c r="D121" s="31" t="s">
        <v>7</v>
      </c>
      <c r="E121" s="33">
        <v>44197</v>
      </c>
      <c r="F121" s="31">
        <v>0</v>
      </c>
      <c r="G121" s="34">
        <v>-2.5500000000000002E-3</v>
      </c>
      <c r="H121" s="37">
        <v>0</v>
      </c>
      <c r="I121" s="40"/>
      <c r="J121" s="40">
        <v>249</v>
      </c>
      <c r="K121" s="37">
        <v>332</v>
      </c>
      <c r="L121" s="37">
        <v>-33.46</v>
      </c>
      <c r="M121" s="37">
        <v>13120</v>
      </c>
      <c r="N121" s="8" cm="1">
        <f t="array" ref="N121">IFERROR(IF(D121="BSC",SIGN(L121)*IF(H121=0,1,H121/29),IF(OR(D121={"DIS","PBC","WLI","PSC"}),L121/F121,0)),0)</f>
        <v>0</v>
      </c>
      <c r="O121" s="8" cm="1">
        <f t="array" ref="O121">IFERROR(IF(OR(F121={93,185,89.38,177.79}),(L121-F121*N121)/G121,L121/G121),0)</f>
        <v>13121.568627450979</v>
      </c>
      <c r="P121" s="25">
        <f t="shared" si="4"/>
        <v>332</v>
      </c>
      <c r="Q121" s="25">
        <f t="shared" si="5"/>
        <v>0</v>
      </c>
    </row>
    <row r="122" spans="1:17" x14ac:dyDescent="0.25">
      <c r="A122" s="11" t="str">
        <f t="shared" si="3"/>
        <v>29</v>
      </c>
      <c r="B122" s="29">
        <v>202209</v>
      </c>
      <c r="C122" s="31" t="s">
        <v>6</v>
      </c>
      <c r="D122" s="31" t="s">
        <v>8</v>
      </c>
      <c r="E122" s="33">
        <v>44197</v>
      </c>
      <c r="F122" s="31">
        <v>17</v>
      </c>
      <c r="G122" s="34">
        <v>0</v>
      </c>
      <c r="H122" s="37">
        <v>0</v>
      </c>
      <c r="I122" s="40"/>
      <c r="J122" s="40">
        <v>249</v>
      </c>
      <c r="K122" s="37">
        <v>332</v>
      </c>
      <c r="L122" s="37">
        <v>17</v>
      </c>
      <c r="M122" s="37">
        <v>0</v>
      </c>
      <c r="N122" s="8" cm="1">
        <f t="array" ref="N122">IFERROR(IF(D122="BSC",SIGN(L122)*IF(H122=0,1,H122/29),IF(OR(D122={"DIS","PBC","WLI","PSC"}),L122/F122,0)),0)</f>
        <v>1</v>
      </c>
      <c r="O122" s="8" cm="1">
        <f t="array" ref="O122">IFERROR(IF(OR(F122={93,185,89.38,177.79}),(L122-F122*N122)/G122,L122/G122),0)</f>
        <v>0</v>
      </c>
      <c r="P122" s="25">
        <f t="shared" si="4"/>
        <v>332</v>
      </c>
      <c r="Q122" s="25">
        <f t="shared" si="5"/>
        <v>332</v>
      </c>
    </row>
    <row r="123" spans="1:17" x14ac:dyDescent="0.25">
      <c r="A123" s="11" t="str">
        <f t="shared" si="3"/>
        <v>29</v>
      </c>
      <c r="B123" s="29">
        <v>202209</v>
      </c>
      <c r="C123" s="31" t="s">
        <v>6</v>
      </c>
      <c r="D123" s="31" t="s">
        <v>13</v>
      </c>
      <c r="E123" s="33">
        <v>44774</v>
      </c>
      <c r="F123" s="31">
        <v>0</v>
      </c>
      <c r="G123" s="34">
        <v>0.20624000000000001</v>
      </c>
      <c r="H123" s="37">
        <v>0</v>
      </c>
      <c r="I123" s="40"/>
      <c r="J123" s="40">
        <v>249</v>
      </c>
      <c r="K123" s="37">
        <v>332</v>
      </c>
      <c r="L123" s="37">
        <v>2705.87</v>
      </c>
      <c r="M123" s="37">
        <v>13120</v>
      </c>
      <c r="N123" s="8" cm="1">
        <f t="array" ref="N123">IFERROR(IF(D123="BSC",SIGN(L123)*IF(H123=0,1,H123/29),IF(OR(D123={"DIS","PBC","WLI","PSC"}),L123/F123,0)),0)</f>
        <v>0</v>
      </c>
      <c r="O123" s="8" cm="1">
        <f t="array" ref="O123">IFERROR(IF(OR(F123={93,185,89.38,177.79}),(L123-F123*N123)/G123,L123/G123),0)</f>
        <v>13120.005818463924</v>
      </c>
      <c r="P123" s="25">
        <f t="shared" si="4"/>
        <v>332</v>
      </c>
      <c r="Q123" s="25">
        <f t="shared" si="5"/>
        <v>0</v>
      </c>
    </row>
    <row r="124" spans="1:17" x14ac:dyDescent="0.25">
      <c r="A124" s="11" t="str">
        <f t="shared" si="3"/>
        <v>29</v>
      </c>
      <c r="B124" s="29">
        <v>202209</v>
      </c>
      <c r="C124" s="31" t="s">
        <v>6</v>
      </c>
      <c r="D124" s="31" t="s">
        <v>10</v>
      </c>
      <c r="E124" s="33">
        <v>44197</v>
      </c>
      <c r="F124" s="31">
        <v>2</v>
      </c>
      <c r="G124" s="34">
        <v>0</v>
      </c>
      <c r="H124" s="37">
        <v>0</v>
      </c>
      <c r="I124" s="40"/>
      <c r="J124" s="40">
        <v>249</v>
      </c>
      <c r="K124" s="37">
        <v>332</v>
      </c>
      <c r="L124" s="37">
        <v>2</v>
      </c>
      <c r="M124" s="37">
        <v>0</v>
      </c>
      <c r="N124" s="8" cm="1">
        <f t="array" ref="N124">IFERROR(IF(D124="BSC",SIGN(L124)*IF(H124=0,1,H124/29),IF(OR(D124={"DIS","PBC","WLI","PSC"}),L124/F124,0)),0)</f>
        <v>1</v>
      </c>
      <c r="O124" s="8" cm="1">
        <f t="array" ref="O124">IFERROR(IF(OR(F124={93,185,89.38,177.79}),(L124-F124*N124)/G124,L124/G124),0)</f>
        <v>0</v>
      </c>
      <c r="P124" s="25">
        <f t="shared" si="4"/>
        <v>332</v>
      </c>
      <c r="Q124" s="25">
        <f t="shared" si="5"/>
        <v>0</v>
      </c>
    </row>
    <row r="125" spans="1:17" x14ac:dyDescent="0.25">
      <c r="A125" s="11" t="str">
        <f t="shared" si="3"/>
        <v>29</v>
      </c>
      <c r="B125" s="29">
        <v>202209</v>
      </c>
      <c r="C125" s="31" t="s">
        <v>6</v>
      </c>
      <c r="D125" s="31" t="s">
        <v>11</v>
      </c>
      <c r="E125" s="33">
        <v>44197</v>
      </c>
      <c r="F125" s="31">
        <v>0</v>
      </c>
      <c r="G125" s="34">
        <v>-1.866E-2</v>
      </c>
      <c r="H125" s="37">
        <v>0</v>
      </c>
      <c r="I125" s="40"/>
      <c r="J125" s="40">
        <v>249</v>
      </c>
      <c r="K125" s="37">
        <v>332</v>
      </c>
      <c r="L125" s="37">
        <v>-194.06</v>
      </c>
      <c r="M125" s="37">
        <v>10400</v>
      </c>
      <c r="N125" s="8" cm="1">
        <f t="array" ref="N125">IFERROR(IF(D125="BSC",SIGN(L125)*IF(H125=0,1,H125/29),IF(OR(D125={"DIS","PBC","WLI","PSC"}),L125/F125,0)),0)</f>
        <v>0</v>
      </c>
      <c r="O125" s="8" cm="1">
        <f t="array" ref="O125">IFERROR(IF(OR(F125={93,185,89.38,177.79}),(L125-F125*N125)/G125,L125/G125),0)</f>
        <v>10399.78563772776</v>
      </c>
      <c r="P125" s="25">
        <f t="shared" si="4"/>
        <v>332</v>
      </c>
      <c r="Q125" s="25">
        <f t="shared" si="5"/>
        <v>0</v>
      </c>
    </row>
    <row r="126" spans="1:17" x14ac:dyDescent="0.25">
      <c r="A126" s="11" t="str">
        <f t="shared" si="3"/>
        <v>29</v>
      </c>
      <c r="B126" s="29">
        <v>202209</v>
      </c>
      <c r="C126" s="31" t="s">
        <v>6</v>
      </c>
      <c r="D126" s="31" t="s">
        <v>12</v>
      </c>
      <c r="E126" s="33">
        <v>44470</v>
      </c>
      <c r="F126" s="31">
        <v>103.19</v>
      </c>
      <c r="G126" s="34">
        <v>0</v>
      </c>
      <c r="H126" s="37">
        <v>0</v>
      </c>
      <c r="I126" s="40"/>
      <c r="J126" s="40">
        <v>249</v>
      </c>
      <c r="K126" s="37">
        <v>332</v>
      </c>
      <c r="L126" s="37">
        <v>103.19</v>
      </c>
      <c r="M126" s="37">
        <v>0</v>
      </c>
      <c r="N126" s="8" cm="1">
        <f t="array" ref="N126">IFERROR(IF(D126="BSC",SIGN(L126)*IF(H126=0,1,H126/29),IF(OR(D126={"DIS","PBC","WLI","PSC"}),L126/F126,0)),0)</f>
        <v>1</v>
      </c>
      <c r="O126" s="8" cm="1">
        <f t="array" ref="O126">IFERROR(IF(OR(F126={93,185,89.38,177.79}),(L126-F126*N126)/G126,L126/G126),0)</f>
        <v>0</v>
      </c>
      <c r="P126" s="25">
        <f t="shared" si="4"/>
        <v>332</v>
      </c>
      <c r="Q126" s="25">
        <f t="shared" si="5"/>
        <v>0</v>
      </c>
    </row>
    <row r="127" spans="1:17" x14ac:dyDescent="0.25">
      <c r="A127" s="11" t="str">
        <f t="shared" si="3"/>
        <v>29</v>
      </c>
      <c r="B127" s="29">
        <v>202210</v>
      </c>
      <c r="C127" s="31" t="s">
        <v>6</v>
      </c>
      <c r="D127" s="31" t="s">
        <v>7</v>
      </c>
      <c r="E127" s="33">
        <v>44197</v>
      </c>
      <c r="F127" s="31">
        <v>0</v>
      </c>
      <c r="G127" s="34">
        <v>-2.5500000000000002E-3</v>
      </c>
      <c r="H127" s="37">
        <v>0</v>
      </c>
      <c r="I127" s="40"/>
      <c r="J127" s="40">
        <v>49</v>
      </c>
      <c r="K127" s="37">
        <v>338</v>
      </c>
      <c r="L127" s="37">
        <v>-31.01</v>
      </c>
      <c r="M127" s="37">
        <v>12160</v>
      </c>
      <c r="N127" s="8" cm="1">
        <f t="array" ref="N127">IFERROR(IF(D127="BSC",SIGN(L127)*IF(H127=0,1,H127/29),IF(OR(D127={"DIS","PBC","WLI","PSC"}),L127/F127,0)),0)</f>
        <v>0</v>
      </c>
      <c r="O127" s="8" cm="1">
        <f t="array" ref="O127">IFERROR(IF(OR(F127={93,185,89.38,177.79}),(L127-F127*N127)/G127,L127/G127),0)</f>
        <v>12160.784313725489</v>
      </c>
      <c r="P127" s="25">
        <f t="shared" si="4"/>
        <v>338</v>
      </c>
      <c r="Q127" s="25">
        <f t="shared" si="5"/>
        <v>0</v>
      </c>
    </row>
    <row r="128" spans="1:17" x14ac:dyDescent="0.25">
      <c r="A128" s="11" t="str">
        <f t="shared" si="3"/>
        <v>29</v>
      </c>
      <c r="B128" s="29">
        <v>202210</v>
      </c>
      <c r="C128" s="31" t="s">
        <v>6</v>
      </c>
      <c r="D128" s="31" t="s">
        <v>8</v>
      </c>
      <c r="E128" s="33">
        <v>44197</v>
      </c>
      <c r="F128" s="31">
        <v>17</v>
      </c>
      <c r="G128" s="34">
        <v>0</v>
      </c>
      <c r="H128" s="37">
        <v>0</v>
      </c>
      <c r="I128" s="40"/>
      <c r="J128" s="40">
        <v>49</v>
      </c>
      <c r="K128" s="37">
        <v>338</v>
      </c>
      <c r="L128" s="37">
        <v>17</v>
      </c>
      <c r="M128" s="37">
        <v>0</v>
      </c>
      <c r="N128" s="8" cm="1">
        <f t="array" ref="N128">IFERROR(IF(D128="BSC",SIGN(L128)*IF(H128=0,1,H128/29),IF(OR(D128={"DIS","PBC","WLI","PSC"}),L128/F128,0)),0)</f>
        <v>1</v>
      </c>
      <c r="O128" s="8" cm="1">
        <f t="array" ref="O128">IFERROR(IF(OR(F128={93,185,89.38,177.79}),(L128-F128*N128)/G128,L128/G128),0)</f>
        <v>0</v>
      </c>
      <c r="P128" s="25">
        <f t="shared" si="4"/>
        <v>338</v>
      </c>
      <c r="Q128" s="25">
        <f t="shared" si="5"/>
        <v>338</v>
      </c>
    </row>
    <row r="129" spans="1:17" x14ac:dyDescent="0.25">
      <c r="A129" s="11" t="str">
        <f t="shared" si="3"/>
        <v>29</v>
      </c>
      <c r="B129" s="29">
        <v>202210</v>
      </c>
      <c r="C129" s="31" t="s">
        <v>6</v>
      </c>
      <c r="D129" s="31" t="s">
        <v>13</v>
      </c>
      <c r="E129" s="33">
        <v>44774</v>
      </c>
      <c r="F129" s="31">
        <v>0</v>
      </c>
      <c r="G129" s="34">
        <v>0.20624000000000001</v>
      </c>
      <c r="H129" s="37">
        <v>0</v>
      </c>
      <c r="I129" s="40"/>
      <c r="J129" s="40">
        <v>49</v>
      </c>
      <c r="K129" s="37">
        <v>338</v>
      </c>
      <c r="L129" s="37">
        <v>2507.88</v>
      </c>
      <c r="M129" s="37">
        <v>12160</v>
      </c>
      <c r="N129" s="8" cm="1">
        <f t="array" ref="N129">IFERROR(IF(D129="BSC",SIGN(L129)*IF(H129=0,1,H129/29),IF(OR(D129={"DIS","PBC","WLI","PSC"}),L129/F129,0)),0)</f>
        <v>0</v>
      </c>
      <c r="O129" s="8" cm="1">
        <f t="array" ref="O129">IFERROR(IF(OR(F129={93,185,89.38,177.79}),(L129-F129*N129)/G129,L129/G129),0)</f>
        <v>12160.0077579519</v>
      </c>
      <c r="P129" s="25">
        <f t="shared" si="4"/>
        <v>338</v>
      </c>
      <c r="Q129" s="25">
        <f t="shared" si="5"/>
        <v>0</v>
      </c>
    </row>
    <row r="130" spans="1:17" x14ac:dyDescent="0.25">
      <c r="A130" s="11" t="str">
        <f t="shared" si="3"/>
        <v>29</v>
      </c>
      <c r="B130" s="29">
        <v>202210</v>
      </c>
      <c r="C130" s="31" t="s">
        <v>6</v>
      </c>
      <c r="D130" s="31" t="s">
        <v>10</v>
      </c>
      <c r="E130" s="33">
        <v>44197</v>
      </c>
      <c r="F130" s="31">
        <v>2</v>
      </c>
      <c r="G130" s="34">
        <v>0</v>
      </c>
      <c r="H130" s="37">
        <v>0</v>
      </c>
      <c r="I130" s="40"/>
      <c r="J130" s="40">
        <v>49</v>
      </c>
      <c r="K130" s="37">
        <v>338</v>
      </c>
      <c r="L130" s="37">
        <v>2</v>
      </c>
      <c r="M130" s="37">
        <v>0</v>
      </c>
      <c r="N130" s="8" cm="1">
        <f t="array" ref="N130">IFERROR(IF(D130="BSC",SIGN(L130)*IF(H130=0,1,H130/29),IF(OR(D130={"DIS","PBC","WLI","PSC"}),L130/F130,0)),0)</f>
        <v>1</v>
      </c>
      <c r="O130" s="8" cm="1">
        <f t="array" ref="O130">IFERROR(IF(OR(F130={93,185,89.38,177.79}),(L130-F130*N130)/G130,L130/G130),0)</f>
        <v>0</v>
      </c>
      <c r="P130" s="25">
        <f t="shared" si="4"/>
        <v>338</v>
      </c>
      <c r="Q130" s="25">
        <f t="shared" si="5"/>
        <v>0</v>
      </c>
    </row>
    <row r="131" spans="1:17" x14ac:dyDescent="0.25">
      <c r="A131" s="11" t="str">
        <f t="shared" si="3"/>
        <v>29</v>
      </c>
      <c r="B131" s="29">
        <v>202210</v>
      </c>
      <c r="C131" s="31" t="s">
        <v>6</v>
      </c>
      <c r="D131" s="31" t="s">
        <v>11</v>
      </c>
      <c r="E131" s="33">
        <v>44197</v>
      </c>
      <c r="F131" s="31">
        <v>0</v>
      </c>
      <c r="G131" s="34">
        <v>-1.866E-2</v>
      </c>
      <c r="H131" s="37">
        <v>0</v>
      </c>
      <c r="I131" s="40"/>
      <c r="J131" s="40">
        <v>49</v>
      </c>
      <c r="K131" s="37">
        <v>338</v>
      </c>
      <c r="L131" s="37">
        <v>-198.54</v>
      </c>
      <c r="M131" s="37">
        <v>10640</v>
      </c>
      <c r="N131" s="8" cm="1">
        <f t="array" ref="N131">IFERROR(IF(D131="BSC",SIGN(L131)*IF(H131=0,1,H131/29),IF(OR(D131={"DIS","PBC","WLI","PSC"}),L131/F131,0)),0)</f>
        <v>0</v>
      </c>
      <c r="O131" s="8" cm="1">
        <f t="array" ref="O131">IFERROR(IF(OR(F131={93,185,89.38,177.79}),(L131-F131*N131)/G131,L131/G131),0)</f>
        <v>10639.871382636657</v>
      </c>
      <c r="P131" s="25">
        <f t="shared" si="4"/>
        <v>338</v>
      </c>
      <c r="Q131" s="25">
        <f t="shared" si="5"/>
        <v>0</v>
      </c>
    </row>
    <row r="132" spans="1:17" x14ac:dyDescent="0.25">
      <c r="A132" s="11" t="str">
        <f t="shared" ref="A132:A195" si="6">IF(C132="02LGSV0036","36","29")</f>
        <v>29</v>
      </c>
      <c r="B132" s="29">
        <v>202210</v>
      </c>
      <c r="C132" s="31" t="s">
        <v>6</v>
      </c>
      <c r="D132" s="31" t="s">
        <v>12</v>
      </c>
      <c r="E132" s="33">
        <v>44470</v>
      </c>
      <c r="F132" s="31">
        <v>103.19</v>
      </c>
      <c r="G132" s="34">
        <v>0</v>
      </c>
      <c r="H132" s="37">
        <v>0</v>
      </c>
      <c r="I132" s="40"/>
      <c r="J132" s="40">
        <v>49</v>
      </c>
      <c r="K132" s="37">
        <v>338</v>
      </c>
      <c r="L132" s="37">
        <v>103.19</v>
      </c>
      <c r="M132" s="37">
        <v>0</v>
      </c>
      <c r="N132" s="8" cm="1">
        <f t="array" ref="N132">IFERROR(IF(D132="BSC",SIGN(L132)*IF(H132=0,1,H132/29),IF(OR(D132={"DIS","PBC","WLI","PSC"}),L132/F132,0)),0)</f>
        <v>1</v>
      </c>
      <c r="O132" s="8" cm="1">
        <f t="array" ref="O132">IFERROR(IF(OR(F132={93,185,89.38,177.79}),(L132-F132*N132)/G132,L132/G132),0)</f>
        <v>0</v>
      </c>
      <c r="P132" s="25">
        <f t="shared" ref="P132:P195" si="7">MAX(I132,J132,K132)</f>
        <v>338</v>
      </c>
      <c r="Q132" s="25">
        <f t="shared" si="5"/>
        <v>0</v>
      </c>
    </row>
    <row r="133" spans="1:17" x14ac:dyDescent="0.25">
      <c r="A133" s="11" t="str">
        <f t="shared" si="6"/>
        <v>29</v>
      </c>
      <c r="B133" s="29">
        <v>202211</v>
      </c>
      <c r="C133" s="31" t="s">
        <v>6</v>
      </c>
      <c r="D133" s="31" t="s">
        <v>7</v>
      </c>
      <c r="E133" s="33">
        <v>44197</v>
      </c>
      <c r="F133" s="31">
        <v>0</v>
      </c>
      <c r="G133" s="34">
        <v>-2.5500000000000002E-3</v>
      </c>
      <c r="H133" s="37">
        <v>0</v>
      </c>
      <c r="I133" s="40"/>
      <c r="J133" s="40">
        <v>57</v>
      </c>
      <c r="K133" s="37">
        <v>356</v>
      </c>
      <c r="L133" s="37">
        <v>-40.19</v>
      </c>
      <c r="M133" s="37">
        <v>15760</v>
      </c>
      <c r="N133" s="8" cm="1">
        <f t="array" ref="N133">IFERROR(IF(D133="BSC",SIGN(L133)*IF(H133=0,1,H133/29),IF(OR(D133={"DIS","PBC","WLI","PSC"}),L133/F133,0)),0)</f>
        <v>0</v>
      </c>
      <c r="O133" s="8" cm="1">
        <f t="array" ref="O133">IFERROR(IF(OR(F133={93,185,89.38,177.79}),(L133-F133*N133)/G133,L133/G133),0)</f>
        <v>15760.784313725488</v>
      </c>
      <c r="P133" s="25">
        <f t="shared" si="7"/>
        <v>356</v>
      </c>
      <c r="Q133" s="25">
        <f t="shared" ref="Q133:Q196" si="8">_xlfn.MAXIFS(P:P,B:B,B133)*IF(D133="BSC",N133,0)/SUMIFS(N:N,D:D,"BSC",B:B,B133)</f>
        <v>0</v>
      </c>
    </row>
    <row r="134" spans="1:17" x14ac:dyDescent="0.25">
      <c r="A134" s="11" t="str">
        <f t="shared" si="6"/>
        <v>29</v>
      </c>
      <c r="B134" s="29">
        <v>202211</v>
      </c>
      <c r="C134" s="31" t="s">
        <v>6</v>
      </c>
      <c r="D134" s="31" t="s">
        <v>8</v>
      </c>
      <c r="E134" s="33">
        <v>44197</v>
      </c>
      <c r="F134" s="31">
        <v>17</v>
      </c>
      <c r="G134" s="34">
        <v>0</v>
      </c>
      <c r="H134" s="37">
        <v>0</v>
      </c>
      <c r="I134" s="40"/>
      <c r="J134" s="40">
        <v>57</v>
      </c>
      <c r="K134" s="37">
        <v>356</v>
      </c>
      <c r="L134" s="37">
        <v>17</v>
      </c>
      <c r="M134" s="37">
        <v>0</v>
      </c>
      <c r="N134" s="8" cm="1">
        <f t="array" ref="N134">IFERROR(IF(D134="BSC",SIGN(L134)*IF(H134=0,1,H134/29),IF(OR(D134={"DIS","PBC","WLI","PSC"}),L134/F134,0)),0)</f>
        <v>1</v>
      </c>
      <c r="O134" s="8" cm="1">
        <f t="array" ref="O134">IFERROR(IF(OR(F134={93,185,89.38,177.79}),(L134-F134*N134)/G134,L134/G134),0)</f>
        <v>0</v>
      </c>
      <c r="P134" s="25">
        <f t="shared" si="7"/>
        <v>356</v>
      </c>
      <c r="Q134" s="25">
        <f t="shared" si="8"/>
        <v>356</v>
      </c>
    </row>
    <row r="135" spans="1:17" x14ac:dyDescent="0.25">
      <c r="A135" s="11" t="str">
        <f t="shared" si="6"/>
        <v>29</v>
      </c>
      <c r="B135" s="29">
        <v>202211</v>
      </c>
      <c r="C135" s="31" t="s">
        <v>6</v>
      </c>
      <c r="D135" s="31" t="s">
        <v>13</v>
      </c>
      <c r="E135" s="33">
        <v>44774</v>
      </c>
      <c r="F135" s="31">
        <v>0</v>
      </c>
      <c r="G135" s="34">
        <v>0.20624000000000001</v>
      </c>
      <c r="H135" s="37">
        <v>0</v>
      </c>
      <c r="I135" s="40"/>
      <c r="J135" s="40">
        <v>57</v>
      </c>
      <c r="K135" s="37">
        <v>356</v>
      </c>
      <c r="L135" s="37">
        <v>3250.34</v>
      </c>
      <c r="M135" s="37">
        <v>15760</v>
      </c>
      <c r="N135" s="8" cm="1">
        <f t="array" ref="N135">IFERROR(IF(D135="BSC",SIGN(L135)*IF(H135=0,1,H135/29),IF(OR(D135={"DIS","PBC","WLI","PSC"}),L135/F135,0)),0)</f>
        <v>0</v>
      </c>
      <c r="O135" s="8" cm="1">
        <f t="array" ref="O135">IFERROR(IF(OR(F135={93,185,89.38,177.79}),(L135-F135*N135)/G135,L135/G135),0)</f>
        <v>15759.988363072149</v>
      </c>
      <c r="P135" s="25">
        <f t="shared" si="7"/>
        <v>356</v>
      </c>
      <c r="Q135" s="25">
        <f t="shared" si="8"/>
        <v>0</v>
      </c>
    </row>
    <row r="136" spans="1:17" x14ac:dyDescent="0.25">
      <c r="A136" s="11" t="str">
        <f t="shared" si="6"/>
        <v>29</v>
      </c>
      <c r="B136" s="29">
        <v>202211</v>
      </c>
      <c r="C136" s="31" t="s">
        <v>6</v>
      </c>
      <c r="D136" s="31" t="s">
        <v>10</v>
      </c>
      <c r="E136" s="33">
        <v>44197</v>
      </c>
      <c r="F136" s="31">
        <v>2</v>
      </c>
      <c r="G136" s="34">
        <v>0</v>
      </c>
      <c r="H136" s="37">
        <v>0</v>
      </c>
      <c r="I136" s="40"/>
      <c r="J136" s="40">
        <v>57</v>
      </c>
      <c r="K136" s="37">
        <v>356</v>
      </c>
      <c r="L136" s="37">
        <v>2</v>
      </c>
      <c r="M136" s="37">
        <v>0</v>
      </c>
      <c r="N136" s="8" cm="1">
        <f t="array" ref="N136">IFERROR(IF(D136="BSC",SIGN(L136)*IF(H136=0,1,H136/29),IF(OR(D136={"DIS","PBC","WLI","PSC"}),L136/F136,0)),0)</f>
        <v>1</v>
      </c>
      <c r="O136" s="8" cm="1">
        <f t="array" ref="O136">IFERROR(IF(OR(F136={93,185,89.38,177.79}),(L136-F136*N136)/G136,L136/G136),0)</f>
        <v>0</v>
      </c>
      <c r="P136" s="25">
        <f t="shared" si="7"/>
        <v>356</v>
      </c>
      <c r="Q136" s="25">
        <f t="shared" si="8"/>
        <v>0</v>
      </c>
    </row>
    <row r="137" spans="1:17" x14ac:dyDescent="0.25">
      <c r="A137" s="11" t="str">
        <f t="shared" si="6"/>
        <v>29</v>
      </c>
      <c r="B137" s="29">
        <v>202211</v>
      </c>
      <c r="C137" s="31" t="s">
        <v>6</v>
      </c>
      <c r="D137" s="31" t="s">
        <v>11</v>
      </c>
      <c r="E137" s="33">
        <v>44197</v>
      </c>
      <c r="F137" s="31">
        <v>0</v>
      </c>
      <c r="G137" s="34">
        <v>-1.866E-2</v>
      </c>
      <c r="H137" s="37">
        <v>0</v>
      </c>
      <c r="I137" s="40"/>
      <c r="J137" s="40">
        <v>57</v>
      </c>
      <c r="K137" s="37">
        <v>356</v>
      </c>
      <c r="L137" s="37">
        <v>-246.31</v>
      </c>
      <c r="M137" s="37">
        <v>13200</v>
      </c>
      <c r="N137" s="8" cm="1">
        <f t="array" ref="N137">IFERROR(IF(D137="BSC",SIGN(L137)*IF(H137=0,1,H137/29),IF(OR(D137={"DIS","PBC","WLI","PSC"}),L137/F137,0)),0)</f>
        <v>0</v>
      </c>
      <c r="O137" s="8" cm="1">
        <f t="array" ref="O137">IFERROR(IF(OR(F137={93,185,89.38,177.79}),(L137-F137*N137)/G137,L137/G137),0)</f>
        <v>13199.89281886388</v>
      </c>
      <c r="P137" s="25">
        <f t="shared" si="7"/>
        <v>356</v>
      </c>
      <c r="Q137" s="25">
        <f t="shared" si="8"/>
        <v>0</v>
      </c>
    </row>
    <row r="138" spans="1:17" x14ac:dyDescent="0.25">
      <c r="A138" s="11" t="str">
        <f t="shared" si="6"/>
        <v>29</v>
      </c>
      <c r="B138" s="29">
        <v>202211</v>
      </c>
      <c r="C138" s="31" t="s">
        <v>6</v>
      </c>
      <c r="D138" s="31" t="s">
        <v>12</v>
      </c>
      <c r="E138" s="33">
        <v>44470</v>
      </c>
      <c r="F138" s="31">
        <v>103.19</v>
      </c>
      <c r="G138" s="34">
        <v>0</v>
      </c>
      <c r="H138" s="37">
        <v>0</v>
      </c>
      <c r="I138" s="40"/>
      <c r="J138" s="40">
        <v>57</v>
      </c>
      <c r="K138" s="37">
        <v>356</v>
      </c>
      <c r="L138" s="37">
        <v>103.19</v>
      </c>
      <c r="M138" s="37">
        <v>0</v>
      </c>
      <c r="N138" s="8" cm="1">
        <f t="array" ref="N138">IFERROR(IF(D138="BSC",SIGN(L138)*IF(H138=0,1,H138/29),IF(OR(D138={"DIS","PBC","WLI","PSC"}),L138/F138,0)),0)</f>
        <v>1</v>
      </c>
      <c r="O138" s="8" cm="1">
        <f t="array" ref="O138">IFERROR(IF(OR(F138={93,185,89.38,177.79}),(L138-F138*N138)/G138,L138/G138),0)</f>
        <v>0</v>
      </c>
      <c r="P138" s="25">
        <f t="shared" si="7"/>
        <v>356</v>
      </c>
      <c r="Q138" s="25">
        <f t="shared" si="8"/>
        <v>0</v>
      </c>
    </row>
    <row r="139" spans="1:17" x14ac:dyDescent="0.25">
      <c r="A139" s="11" t="str">
        <f t="shared" si="6"/>
        <v>29</v>
      </c>
      <c r="B139" s="29">
        <v>202212</v>
      </c>
      <c r="C139" s="31" t="s">
        <v>6</v>
      </c>
      <c r="D139" s="31" t="s">
        <v>7</v>
      </c>
      <c r="E139" s="33">
        <v>44197</v>
      </c>
      <c r="F139" s="31">
        <v>0</v>
      </c>
      <c r="G139" s="34">
        <v>-2.5500000000000002E-3</v>
      </c>
      <c r="H139" s="37">
        <v>0</v>
      </c>
      <c r="I139" s="40"/>
      <c r="J139" s="40">
        <v>134</v>
      </c>
      <c r="K139" s="37">
        <v>357</v>
      </c>
      <c r="L139" s="37">
        <v>-37.33</v>
      </c>
      <c r="M139" s="37">
        <v>14640</v>
      </c>
      <c r="N139" s="8" cm="1">
        <f t="array" ref="N139">IFERROR(IF(D139="BSC",SIGN(L139)*IF(H139=0,1,H139/29),IF(OR(D139={"DIS","PBC","WLI","PSC"}),L139/F139,0)),0)</f>
        <v>0</v>
      </c>
      <c r="O139" s="8" cm="1">
        <f t="array" ref="O139">IFERROR(IF(OR(F139={93,185,89.38,177.79}),(L139-F139*N139)/G139,L139/G139),0)</f>
        <v>14639.215686274509</v>
      </c>
      <c r="P139" s="25">
        <f t="shared" si="7"/>
        <v>357</v>
      </c>
      <c r="Q139" s="25">
        <f t="shared" si="8"/>
        <v>0</v>
      </c>
    </row>
    <row r="140" spans="1:17" x14ac:dyDescent="0.25">
      <c r="A140" s="11" t="str">
        <f t="shared" si="6"/>
        <v>29</v>
      </c>
      <c r="B140" s="29">
        <v>202212</v>
      </c>
      <c r="C140" s="31" t="s">
        <v>6</v>
      </c>
      <c r="D140" s="31" t="s">
        <v>8</v>
      </c>
      <c r="E140" s="33">
        <v>44197</v>
      </c>
      <c r="F140" s="31">
        <v>17</v>
      </c>
      <c r="G140" s="34">
        <v>0</v>
      </c>
      <c r="H140" s="37">
        <v>0</v>
      </c>
      <c r="I140" s="40"/>
      <c r="J140" s="40">
        <v>134</v>
      </c>
      <c r="K140" s="37">
        <v>357</v>
      </c>
      <c r="L140" s="37">
        <v>17</v>
      </c>
      <c r="M140" s="37">
        <v>0</v>
      </c>
      <c r="N140" s="8" cm="1">
        <f t="array" ref="N140">IFERROR(IF(D140="BSC",SIGN(L140)*IF(H140=0,1,H140/29),IF(OR(D140={"DIS","PBC","WLI","PSC"}),L140/F140,0)),0)</f>
        <v>1</v>
      </c>
      <c r="O140" s="8" cm="1">
        <f t="array" ref="O140">IFERROR(IF(OR(F140={93,185,89.38,177.79}),(L140-F140*N140)/G140,L140/G140),0)</f>
        <v>0</v>
      </c>
      <c r="P140" s="25">
        <f t="shared" si="7"/>
        <v>357</v>
      </c>
      <c r="Q140" s="25">
        <f t="shared" si="8"/>
        <v>357</v>
      </c>
    </row>
    <row r="141" spans="1:17" x14ac:dyDescent="0.25">
      <c r="A141" s="11" t="str">
        <f t="shared" si="6"/>
        <v>29</v>
      </c>
      <c r="B141" s="29">
        <v>202212</v>
      </c>
      <c r="C141" s="31" t="s">
        <v>6</v>
      </c>
      <c r="D141" s="31" t="s">
        <v>13</v>
      </c>
      <c r="E141" s="33">
        <v>44774</v>
      </c>
      <c r="F141" s="31">
        <v>0</v>
      </c>
      <c r="G141" s="34">
        <v>0.20624000000000001</v>
      </c>
      <c r="H141" s="37">
        <v>0</v>
      </c>
      <c r="I141" s="40"/>
      <c r="J141" s="40">
        <v>134</v>
      </c>
      <c r="K141" s="37">
        <v>357</v>
      </c>
      <c r="L141" s="37">
        <v>3019.35</v>
      </c>
      <c r="M141" s="37">
        <v>14640</v>
      </c>
      <c r="N141" s="8" cm="1">
        <f t="array" ref="N141">IFERROR(IF(D141="BSC",SIGN(L141)*IF(H141=0,1,H141/29),IF(OR(D141={"DIS","PBC","WLI","PSC"}),L141/F141,0)),0)</f>
        <v>0</v>
      </c>
      <c r="O141" s="8" cm="1">
        <f t="array" ref="O141">IFERROR(IF(OR(F141={93,185,89.38,177.79}),(L141-F141*N141)/G141,L141/G141),0)</f>
        <v>14639.982544608223</v>
      </c>
      <c r="P141" s="25">
        <f t="shared" si="7"/>
        <v>357</v>
      </c>
      <c r="Q141" s="25">
        <f t="shared" si="8"/>
        <v>0</v>
      </c>
    </row>
    <row r="142" spans="1:17" x14ac:dyDescent="0.25">
      <c r="A142" s="11" t="str">
        <f t="shared" si="6"/>
        <v>29</v>
      </c>
      <c r="B142" s="29">
        <v>202212</v>
      </c>
      <c r="C142" s="31" t="s">
        <v>6</v>
      </c>
      <c r="D142" s="31" t="s">
        <v>10</v>
      </c>
      <c r="E142" s="33">
        <v>44197</v>
      </c>
      <c r="F142" s="31">
        <v>2</v>
      </c>
      <c r="G142" s="34">
        <v>0</v>
      </c>
      <c r="H142" s="37">
        <v>0</v>
      </c>
      <c r="I142" s="40"/>
      <c r="J142" s="40">
        <v>134</v>
      </c>
      <c r="K142" s="37">
        <v>357</v>
      </c>
      <c r="L142" s="37">
        <v>2</v>
      </c>
      <c r="M142" s="37">
        <v>0</v>
      </c>
      <c r="N142" s="8" cm="1">
        <f t="array" ref="N142">IFERROR(IF(D142="BSC",SIGN(L142)*IF(H142=0,1,H142/29),IF(OR(D142={"DIS","PBC","WLI","PSC"}),L142/F142,0)),0)</f>
        <v>1</v>
      </c>
      <c r="O142" s="8" cm="1">
        <f t="array" ref="O142">IFERROR(IF(OR(F142={93,185,89.38,177.79}),(L142-F142*N142)/G142,L142/G142),0)</f>
        <v>0</v>
      </c>
      <c r="P142" s="25">
        <f t="shared" si="7"/>
        <v>357</v>
      </c>
      <c r="Q142" s="25">
        <f t="shared" si="8"/>
        <v>0</v>
      </c>
    </row>
    <row r="143" spans="1:17" x14ac:dyDescent="0.25">
      <c r="A143" s="11" t="str">
        <f t="shared" si="6"/>
        <v>29</v>
      </c>
      <c r="B143" s="29">
        <v>202212</v>
      </c>
      <c r="C143" s="31" t="s">
        <v>6</v>
      </c>
      <c r="D143" s="31" t="s">
        <v>11</v>
      </c>
      <c r="E143" s="33">
        <v>44197</v>
      </c>
      <c r="F143" s="31">
        <v>0</v>
      </c>
      <c r="G143" s="34">
        <v>-1.866E-2</v>
      </c>
      <c r="H143" s="37">
        <v>0</v>
      </c>
      <c r="I143" s="40"/>
      <c r="J143" s="40">
        <v>134</v>
      </c>
      <c r="K143" s="37">
        <v>357</v>
      </c>
      <c r="L143" s="37">
        <v>-185.11</v>
      </c>
      <c r="M143" s="37">
        <v>9920</v>
      </c>
      <c r="N143" s="8" cm="1">
        <f t="array" ref="N143">IFERROR(IF(D143="BSC",SIGN(L143)*IF(H143=0,1,H143/29),IF(OR(D143={"DIS","PBC","WLI","PSC"}),L143/F143,0)),0)</f>
        <v>0</v>
      </c>
      <c r="O143" s="8" cm="1">
        <f t="array" ref="O143">IFERROR(IF(OR(F143={93,185,89.38,177.79}),(L143-F143*N143)/G143,L143/G143),0)</f>
        <v>9920.1500535905689</v>
      </c>
      <c r="P143" s="25">
        <f t="shared" si="7"/>
        <v>357</v>
      </c>
      <c r="Q143" s="25">
        <f t="shared" si="8"/>
        <v>0</v>
      </c>
    </row>
    <row r="144" spans="1:17" x14ac:dyDescent="0.25">
      <c r="A144" s="11" t="str">
        <f t="shared" si="6"/>
        <v>29</v>
      </c>
      <c r="B144" s="29">
        <v>202212</v>
      </c>
      <c r="C144" s="31" t="s">
        <v>6</v>
      </c>
      <c r="D144" s="31" t="s">
        <v>12</v>
      </c>
      <c r="E144" s="33">
        <v>44470</v>
      </c>
      <c r="F144" s="31">
        <v>103.19</v>
      </c>
      <c r="G144" s="34">
        <v>0</v>
      </c>
      <c r="H144" s="37">
        <v>0</v>
      </c>
      <c r="I144" s="40"/>
      <c r="J144" s="40">
        <v>134</v>
      </c>
      <c r="K144" s="37">
        <v>357</v>
      </c>
      <c r="L144" s="37">
        <v>103.19</v>
      </c>
      <c r="M144" s="37">
        <v>0</v>
      </c>
      <c r="N144" s="8" cm="1">
        <f t="array" ref="N144">IFERROR(IF(D144="BSC",SIGN(L144)*IF(H144=0,1,H144/29),IF(OR(D144={"DIS","PBC","WLI","PSC"}),L144/F144,0)),0)</f>
        <v>1</v>
      </c>
      <c r="O144" s="8" cm="1">
        <f t="array" ref="O144">IFERROR(IF(OR(F144={93,185,89.38,177.79}),(L144-F144*N144)/G144,L144/G144),0)</f>
        <v>0</v>
      </c>
      <c r="P144" s="25">
        <f t="shared" si="7"/>
        <v>357</v>
      </c>
      <c r="Q144" s="25">
        <f t="shared" si="8"/>
        <v>0</v>
      </c>
    </row>
    <row r="145" spans="1:17" x14ac:dyDescent="0.25">
      <c r="A145" s="11" t="str">
        <f t="shared" si="6"/>
        <v>29</v>
      </c>
      <c r="B145" s="29">
        <v>202301</v>
      </c>
      <c r="C145" s="31" t="s">
        <v>6</v>
      </c>
      <c r="D145" s="31" t="s">
        <v>7</v>
      </c>
      <c r="E145" s="33">
        <v>44197</v>
      </c>
      <c r="F145" s="31">
        <v>0</v>
      </c>
      <c r="G145" s="34">
        <v>-2.5500000000000002E-3</v>
      </c>
      <c r="H145" s="37">
        <v>0</v>
      </c>
      <c r="I145" s="40"/>
      <c r="J145" s="40">
        <v>89</v>
      </c>
      <c r="K145" s="37">
        <v>349</v>
      </c>
      <c r="L145" s="37">
        <v>-47.33</v>
      </c>
      <c r="M145" s="37">
        <v>18560</v>
      </c>
      <c r="N145" s="8" cm="1">
        <f t="array" ref="N145">IFERROR(IF(D145="BSC",SIGN(L145)*IF(H145=0,1,H145/29),IF(OR(D145={"DIS","PBC","WLI","PSC"}),L145/F145,0)),0)</f>
        <v>0</v>
      </c>
      <c r="O145" s="8" cm="1">
        <f t="array" ref="O145">IFERROR(IF(OR(F145={93,185,89.38,177.79}),(L145-F145*N145)/G145,L145/G145),0)</f>
        <v>18560.784313725489</v>
      </c>
      <c r="P145" s="25">
        <f t="shared" si="7"/>
        <v>349</v>
      </c>
      <c r="Q145" s="25">
        <f t="shared" si="8"/>
        <v>0</v>
      </c>
    </row>
    <row r="146" spans="1:17" x14ac:dyDescent="0.25">
      <c r="A146" s="11" t="str">
        <f t="shared" si="6"/>
        <v>29</v>
      </c>
      <c r="B146" s="29">
        <v>202301</v>
      </c>
      <c r="C146" s="31" t="s">
        <v>6</v>
      </c>
      <c r="D146" s="31" t="s">
        <v>8</v>
      </c>
      <c r="E146" s="33">
        <v>44197</v>
      </c>
      <c r="F146" s="31">
        <v>17</v>
      </c>
      <c r="G146" s="34">
        <v>0</v>
      </c>
      <c r="H146" s="37">
        <v>0</v>
      </c>
      <c r="I146" s="40"/>
      <c r="J146" s="40">
        <v>89</v>
      </c>
      <c r="K146" s="37">
        <v>349</v>
      </c>
      <c r="L146" s="37">
        <v>17</v>
      </c>
      <c r="M146" s="37">
        <v>0</v>
      </c>
      <c r="N146" s="8" cm="1">
        <f t="array" ref="N146">IFERROR(IF(D146="BSC",SIGN(L146)*IF(H146=0,1,H146/29),IF(OR(D146={"DIS","PBC","WLI","PSC"}),L146/F146,0)),0)</f>
        <v>1</v>
      </c>
      <c r="O146" s="8" cm="1">
        <f t="array" ref="O146">IFERROR(IF(OR(F146={93,185,89.38,177.79}),(L146-F146*N146)/G146,L146/G146),0)</f>
        <v>0</v>
      </c>
      <c r="P146" s="25">
        <f t="shared" si="7"/>
        <v>349</v>
      </c>
      <c r="Q146" s="25">
        <f t="shared" si="8"/>
        <v>349</v>
      </c>
    </row>
    <row r="147" spans="1:17" x14ac:dyDescent="0.25">
      <c r="A147" s="11" t="str">
        <f t="shared" si="6"/>
        <v>29</v>
      </c>
      <c r="B147" s="29">
        <v>202301</v>
      </c>
      <c r="C147" s="31" t="s">
        <v>6</v>
      </c>
      <c r="D147" s="31" t="s">
        <v>13</v>
      </c>
      <c r="E147" s="33">
        <v>44774</v>
      </c>
      <c r="F147" s="31">
        <v>0</v>
      </c>
      <c r="G147" s="34">
        <v>9.1520000000000004E-2</v>
      </c>
      <c r="H147" s="37">
        <v>0</v>
      </c>
      <c r="I147" s="40"/>
      <c r="J147" s="40">
        <v>89</v>
      </c>
      <c r="K147" s="37">
        <v>349</v>
      </c>
      <c r="L147" s="37">
        <v>101.59</v>
      </c>
      <c r="M147" s="37">
        <v>1110</v>
      </c>
      <c r="N147" s="8" cm="1">
        <f t="array" ref="N147">IFERROR(IF(D147="BSC",SIGN(L147)*IF(H147=0,1,H147/29),IF(OR(D147={"DIS","PBC","WLI","PSC"}),L147/F147,0)),0)</f>
        <v>0</v>
      </c>
      <c r="O147" s="8" cm="1">
        <f t="array" ref="O147">IFERROR(IF(OR(F147={93,185,89.38,177.79}),(L147-F147*N147)/G147,L147/G147),0)</f>
        <v>1110.0305944055945</v>
      </c>
      <c r="P147" s="25">
        <f t="shared" si="7"/>
        <v>349</v>
      </c>
      <c r="Q147" s="25">
        <f t="shared" si="8"/>
        <v>0</v>
      </c>
    </row>
    <row r="148" spans="1:17" x14ac:dyDescent="0.25">
      <c r="A148" s="11" t="str">
        <f t="shared" si="6"/>
        <v>29</v>
      </c>
      <c r="B148" s="29">
        <v>202301</v>
      </c>
      <c r="C148" s="31" t="s">
        <v>6</v>
      </c>
      <c r="D148" s="31" t="s">
        <v>13</v>
      </c>
      <c r="E148" s="33">
        <v>44774</v>
      </c>
      <c r="F148" s="31">
        <v>0</v>
      </c>
      <c r="G148" s="34">
        <v>0.20624000000000001</v>
      </c>
      <c r="H148" s="37">
        <v>0</v>
      </c>
      <c r="I148" s="40"/>
      <c r="J148" s="40">
        <v>89</v>
      </c>
      <c r="K148" s="37">
        <v>349</v>
      </c>
      <c r="L148" s="37">
        <v>3598.89</v>
      </c>
      <c r="M148" s="37">
        <v>17450</v>
      </c>
      <c r="N148" s="8" cm="1">
        <f t="array" ref="N148">IFERROR(IF(D148="BSC",SIGN(L148)*IF(H148=0,1,H148/29),IF(OR(D148={"DIS","PBC","WLI","PSC"}),L148/F148,0)),0)</f>
        <v>0</v>
      </c>
      <c r="O148" s="8" cm="1">
        <f t="array" ref="O148">IFERROR(IF(OR(F148={93,185,89.38,177.79}),(L148-F148*N148)/G148,L148/G148),0)</f>
        <v>17450.009697439873</v>
      </c>
      <c r="P148" s="25">
        <f t="shared" si="7"/>
        <v>349</v>
      </c>
      <c r="Q148" s="25">
        <f t="shared" si="8"/>
        <v>0</v>
      </c>
    </row>
    <row r="149" spans="1:17" x14ac:dyDescent="0.25">
      <c r="A149" s="11" t="str">
        <f t="shared" si="6"/>
        <v>29</v>
      </c>
      <c r="B149" s="29">
        <v>202301</v>
      </c>
      <c r="C149" s="31" t="s">
        <v>6</v>
      </c>
      <c r="D149" s="31" t="s">
        <v>14</v>
      </c>
      <c r="E149" s="33">
        <v>44927</v>
      </c>
      <c r="F149" s="31">
        <v>0</v>
      </c>
      <c r="G149" s="34">
        <v>3.1099999999999999E-3</v>
      </c>
      <c r="H149" s="37">
        <v>16</v>
      </c>
      <c r="I149" s="40"/>
      <c r="J149" s="40">
        <v>89</v>
      </c>
      <c r="K149" s="37">
        <v>349</v>
      </c>
      <c r="L149" s="37">
        <v>27.99</v>
      </c>
      <c r="M149" s="37">
        <v>8999</v>
      </c>
      <c r="N149" s="8" cm="1">
        <f t="array" ref="N149">IFERROR(IF(D149="BSC",SIGN(L149)*IF(H149=0,1,H149/29),IF(OR(D149={"DIS","PBC","WLI","PSC"}),L149/F149,0)),0)</f>
        <v>0</v>
      </c>
      <c r="O149" s="8" cm="1">
        <f t="array" ref="O149">IFERROR(IF(OR(F149={93,185,89.38,177.79}),(L149-F149*N149)/G149,L149/G149),0)</f>
        <v>9000</v>
      </c>
      <c r="P149" s="25">
        <f t="shared" si="7"/>
        <v>349</v>
      </c>
      <c r="Q149" s="25">
        <f t="shared" si="8"/>
        <v>0</v>
      </c>
    </row>
    <row r="150" spans="1:17" x14ac:dyDescent="0.25">
      <c r="A150" s="11" t="str">
        <f t="shared" si="6"/>
        <v>29</v>
      </c>
      <c r="B150" s="29">
        <v>202301</v>
      </c>
      <c r="C150" s="31" t="s">
        <v>6</v>
      </c>
      <c r="D150" s="31" t="s">
        <v>10</v>
      </c>
      <c r="E150" s="33">
        <v>44197</v>
      </c>
      <c r="F150" s="31">
        <v>2</v>
      </c>
      <c r="G150" s="34">
        <v>0</v>
      </c>
      <c r="H150" s="37">
        <v>0</v>
      </c>
      <c r="I150" s="40"/>
      <c r="J150" s="40">
        <v>89</v>
      </c>
      <c r="K150" s="37">
        <v>349</v>
      </c>
      <c r="L150" s="37">
        <v>2</v>
      </c>
      <c r="M150" s="37">
        <v>0</v>
      </c>
      <c r="N150" s="8" cm="1">
        <f t="array" ref="N150">IFERROR(IF(D150="BSC",SIGN(L150)*IF(H150=0,1,H150/29),IF(OR(D150={"DIS","PBC","WLI","PSC"}),L150/F150,0)),0)</f>
        <v>1</v>
      </c>
      <c r="O150" s="8" cm="1">
        <f t="array" ref="O150">IFERROR(IF(OR(F150={93,185,89.38,177.79}),(L150-F150*N150)/G150,L150/G150),0)</f>
        <v>0</v>
      </c>
      <c r="P150" s="25">
        <f t="shared" si="7"/>
        <v>349</v>
      </c>
      <c r="Q150" s="25">
        <f t="shared" si="8"/>
        <v>0</v>
      </c>
    </row>
    <row r="151" spans="1:17" x14ac:dyDescent="0.25">
      <c r="A151" s="11" t="str">
        <f t="shared" si="6"/>
        <v>29</v>
      </c>
      <c r="B151" s="29">
        <v>202301</v>
      </c>
      <c r="C151" s="31" t="s">
        <v>6</v>
      </c>
      <c r="D151" s="31" t="s">
        <v>15</v>
      </c>
      <c r="E151" s="33">
        <v>44927</v>
      </c>
      <c r="F151" s="31">
        <v>0</v>
      </c>
      <c r="G151" s="34">
        <v>7.2999999999999996E-4</v>
      </c>
      <c r="H151" s="37">
        <v>16</v>
      </c>
      <c r="I151" s="40"/>
      <c r="J151" s="40">
        <v>89</v>
      </c>
      <c r="K151" s="37">
        <v>349</v>
      </c>
      <c r="L151" s="37">
        <v>6.57</v>
      </c>
      <c r="M151" s="37">
        <v>8999</v>
      </c>
      <c r="N151" s="8" cm="1">
        <f t="array" ref="N151">IFERROR(IF(D151="BSC",SIGN(L151)*IF(H151=0,1,H151/29),IF(OR(D151={"DIS","PBC","WLI","PSC"}),L151/F151,0)),0)</f>
        <v>0</v>
      </c>
      <c r="O151" s="8" cm="1">
        <f t="array" ref="O151">IFERROR(IF(OR(F151={93,185,89.38,177.79}),(L151-F151*N151)/G151,L151/G151),0)</f>
        <v>9000</v>
      </c>
      <c r="P151" s="25">
        <f t="shared" si="7"/>
        <v>349</v>
      </c>
      <c r="Q151" s="25">
        <f t="shared" si="8"/>
        <v>0</v>
      </c>
    </row>
    <row r="152" spans="1:17" x14ac:dyDescent="0.25">
      <c r="A152" s="11" t="str">
        <f t="shared" si="6"/>
        <v>29</v>
      </c>
      <c r="B152" s="29">
        <v>202301</v>
      </c>
      <c r="C152" s="31" t="s">
        <v>6</v>
      </c>
      <c r="D152" s="31" t="s">
        <v>11</v>
      </c>
      <c r="E152" s="33">
        <v>44197</v>
      </c>
      <c r="F152" s="31">
        <v>0</v>
      </c>
      <c r="G152" s="34">
        <v>-1.866E-2</v>
      </c>
      <c r="H152" s="37">
        <v>0</v>
      </c>
      <c r="I152" s="40"/>
      <c r="J152" s="40">
        <v>89</v>
      </c>
      <c r="K152" s="37">
        <v>349</v>
      </c>
      <c r="L152" s="37">
        <v>-273.18</v>
      </c>
      <c r="M152" s="37">
        <v>14640</v>
      </c>
      <c r="N152" s="8" cm="1">
        <f t="array" ref="N152">IFERROR(IF(D152="BSC",SIGN(L152)*IF(H152=0,1,H152/29),IF(OR(D152={"DIS","PBC","WLI","PSC"}),L152/F152,0)),0)</f>
        <v>0</v>
      </c>
      <c r="O152" s="8" cm="1">
        <f t="array" ref="O152">IFERROR(IF(OR(F152={93,185,89.38,177.79}),(L152-F152*N152)/G152,L152/G152),0)</f>
        <v>14639.871382636657</v>
      </c>
      <c r="P152" s="25">
        <f t="shared" si="7"/>
        <v>349</v>
      </c>
      <c r="Q152" s="25">
        <f t="shared" si="8"/>
        <v>0</v>
      </c>
    </row>
    <row r="153" spans="1:17" x14ac:dyDescent="0.25">
      <c r="A153" s="11" t="str">
        <f t="shared" si="6"/>
        <v>29</v>
      </c>
      <c r="B153" s="29">
        <v>202301</v>
      </c>
      <c r="C153" s="31" t="s">
        <v>6</v>
      </c>
      <c r="D153" s="31" t="s">
        <v>12</v>
      </c>
      <c r="E153" s="33">
        <v>44470</v>
      </c>
      <c r="F153" s="31">
        <v>103.19</v>
      </c>
      <c r="G153" s="34">
        <v>0</v>
      </c>
      <c r="H153" s="37">
        <v>0</v>
      </c>
      <c r="I153" s="40"/>
      <c r="J153" s="40">
        <v>89</v>
      </c>
      <c r="K153" s="37">
        <v>349</v>
      </c>
      <c r="L153" s="37">
        <v>103.19</v>
      </c>
      <c r="M153" s="37">
        <v>0</v>
      </c>
      <c r="N153" s="8" cm="1">
        <f t="array" ref="N153">IFERROR(IF(D153="BSC",SIGN(L153)*IF(H153=0,1,H153/29),IF(OR(D153={"DIS","PBC","WLI","PSC"}),L153/F153,0)),0)</f>
        <v>1</v>
      </c>
      <c r="O153" s="8" cm="1">
        <f t="array" ref="O153">IFERROR(IF(OR(F153={93,185,89.38,177.79}),(L153-F153*N153)/G153,L153/G153),0)</f>
        <v>0</v>
      </c>
      <c r="P153" s="25">
        <f t="shared" si="7"/>
        <v>349</v>
      </c>
      <c r="Q153" s="25">
        <f t="shared" si="8"/>
        <v>0</v>
      </c>
    </row>
    <row r="154" spans="1:17" x14ac:dyDescent="0.25">
      <c r="A154" s="11" t="str">
        <f t="shared" si="6"/>
        <v>29</v>
      </c>
      <c r="B154" s="29">
        <v>202302</v>
      </c>
      <c r="C154" s="31" t="s">
        <v>6</v>
      </c>
      <c r="D154" s="31" t="s">
        <v>7</v>
      </c>
      <c r="E154" s="33">
        <v>44197</v>
      </c>
      <c r="F154" s="31">
        <v>0</v>
      </c>
      <c r="G154" s="34">
        <v>-2.5500000000000002E-3</v>
      </c>
      <c r="H154" s="37">
        <v>0</v>
      </c>
      <c r="I154" s="40"/>
      <c r="J154" s="40">
        <v>99</v>
      </c>
      <c r="K154" s="37">
        <v>366</v>
      </c>
      <c r="L154" s="37">
        <v>-42.02</v>
      </c>
      <c r="M154" s="37">
        <v>16480</v>
      </c>
      <c r="N154" s="8" cm="1">
        <f t="array" ref="N154">IFERROR(IF(D154="BSC",SIGN(L154)*IF(H154=0,1,H154/29),IF(OR(D154={"DIS","PBC","WLI","PSC"}),L154/F154,0)),0)</f>
        <v>0</v>
      </c>
      <c r="O154" s="8" cm="1">
        <f t="array" ref="O154">IFERROR(IF(OR(F154={93,185,89.38,177.79}),(L154-F154*N154)/G154,L154/G154),0)</f>
        <v>16478.431372549021</v>
      </c>
      <c r="P154" s="25">
        <f t="shared" si="7"/>
        <v>366</v>
      </c>
      <c r="Q154" s="25">
        <f t="shared" si="8"/>
        <v>0</v>
      </c>
    </row>
    <row r="155" spans="1:17" x14ac:dyDescent="0.25">
      <c r="A155" s="11" t="str">
        <f t="shared" si="6"/>
        <v>29</v>
      </c>
      <c r="B155" s="29">
        <v>202302</v>
      </c>
      <c r="C155" s="31" t="s">
        <v>6</v>
      </c>
      <c r="D155" s="31" t="s">
        <v>8</v>
      </c>
      <c r="E155" s="33">
        <v>44197</v>
      </c>
      <c r="F155" s="31">
        <v>17</v>
      </c>
      <c r="G155" s="34">
        <v>0</v>
      </c>
      <c r="H155" s="37">
        <v>0</v>
      </c>
      <c r="I155" s="40"/>
      <c r="J155" s="40">
        <v>99</v>
      </c>
      <c r="K155" s="37">
        <v>366</v>
      </c>
      <c r="L155" s="37">
        <v>17</v>
      </c>
      <c r="M155" s="37">
        <v>0</v>
      </c>
      <c r="N155" s="8" cm="1">
        <f t="array" ref="N155">IFERROR(IF(D155="BSC",SIGN(L155)*IF(H155=0,1,H155/29),IF(OR(D155={"DIS","PBC","WLI","PSC"}),L155/F155,0)),0)</f>
        <v>1</v>
      </c>
      <c r="O155" s="8" cm="1">
        <f t="array" ref="O155">IFERROR(IF(OR(F155={93,185,89.38,177.79}),(L155-F155*N155)/G155,L155/G155),0)</f>
        <v>0</v>
      </c>
      <c r="P155" s="25">
        <f t="shared" si="7"/>
        <v>366</v>
      </c>
      <c r="Q155" s="25">
        <f t="shared" si="8"/>
        <v>366</v>
      </c>
    </row>
    <row r="156" spans="1:17" x14ac:dyDescent="0.25">
      <c r="A156" s="11" t="str">
        <f t="shared" si="6"/>
        <v>29</v>
      </c>
      <c r="B156" s="29">
        <v>202302</v>
      </c>
      <c r="C156" s="31" t="s">
        <v>6</v>
      </c>
      <c r="D156" s="31" t="s">
        <v>13</v>
      </c>
      <c r="E156" s="33">
        <v>44774</v>
      </c>
      <c r="F156" s="31">
        <v>0</v>
      </c>
      <c r="G156" s="34">
        <v>0.20624000000000001</v>
      </c>
      <c r="H156" s="37">
        <v>15</v>
      </c>
      <c r="I156" s="40"/>
      <c r="J156" s="40">
        <v>99</v>
      </c>
      <c r="K156" s="37">
        <v>366</v>
      </c>
      <c r="L156" s="37">
        <v>1758.02</v>
      </c>
      <c r="M156" s="37">
        <v>8524</v>
      </c>
      <c r="N156" s="8" cm="1">
        <f t="array" ref="N156">IFERROR(IF(D156="BSC",SIGN(L156)*IF(H156=0,1,H156/29),IF(OR(D156={"DIS","PBC","WLI","PSC"}),L156/F156,0)),0)</f>
        <v>0</v>
      </c>
      <c r="O156" s="8" cm="1">
        <f t="array" ref="O156">IFERROR(IF(OR(F156={93,185,89.38,177.79}),(L156-F156*N156)/G156,L156/G156),0)</f>
        <v>8524.1466252909231</v>
      </c>
      <c r="P156" s="25">
        <f t="shared" si="7"/>
        <v>366</v>
      </c>
      <c r="Q156" s="25">
        <f t="shared" si="8"/>
        <v>0</v>
      </c>
    </row>
    <row r="157" spans="1:17" x14ac:dyDescent="0.25">
      <c r="A157" s="11" t="str">
        <f t="shared" si="6"/>
        <v>29</v>
      </c>
      <c r="B157" s="29">
        <v>202302</v>
      </c>
      <c r="C157" s="31" t="s">
        <v>6</v>
      </c>
      <c r="D157" s="31" t="s">
        <v>13</v>
      </c>
      <c r="E157" s="33">
        <v>44958</v>
      </c>
      <c r="F157" s="31">
        <v>0</v>
      </c>
      <c r="G157" s="34">
        <v>0.2069</v>
      </c>
      <c r="H157" s="37">
        <v>14</v>
      </c>
      <c r="I157" s="40"/>
      <c r="J157" s="40">
        <v>99</v>
      </c>
      <c r="K157" s="37">
        <v>366</v>
      </c>
      <c r="L157" s="37">
        <v>1646.07</v>
      </c>
      <c r="M157" s="37">
        <v>7956</v>
      </c>
      <c r="N157" s="8" cm="1">
        <f t="array" ref="N157">IFERROR(IF(D157="BSC",SIGN(L157)*IF(H157=0,1,H157/29),IF(OR(D157={"DIS","PBC","WLI","PSC"}),L157/F157,0)),0)</f>
        <v>0</v>
      </c>
      <c r="O157" s="8" cm="1">
        <f t="array" ref="O157">IFERROR(IF(OR(F157={93,185,89.38,177.79}),(L157-F157*N157)/G157,L157/G157),0)</f>
        <v>7955.8724021266307</v>
      </c>
      <c r="P157" s="25">
        <f t="shared" si="7"/>
        <v>366</v>
      </c>
      <c r="Q157" s="25">
        <f t="shared" si="8"/>
        <v>0</v>
      </c>
    </row>
    <row r="158" spans="1:17" x14ac:dyDescent="0.25">
      <c r="A158" s="11" t="str">
        <f t="shared" si="6"/>
        <v>29</v>
      </c>
      <c r="B158" s="29">
        <v>202302</v>
      </c>
      <c r="C158" s="31" t="s">
        <v>6</v>
      </c>
      <c r="D158" s="31" t="s">
        <v>14</v>
      </c>
      <c r="E158" s="33">
        <v>44927</v>
      </c>
      <c r="F158" s="31">
        <v>0</v>
      </c>
      <c r="G158" s="34">
        <v>3.1099999999999999E-3</v>
      </c>
      <c r="H158" s="37">
        <v>0</v>
      </c>
      <c r="I158" s="40"/>
      <c r="J158" s="40">
        <v>99</v>
      </c>
      <c r="K158" s="37">
        <v>366</v>
      </c>
      <c r="L158" s="37">
        <v>51.25</v>
      </c>
      <c r="M158" s="37">
        <v>16480</v>
      </c>
      <c r="N158" s="8" cm="1">
        <f t="array" ref="N158">IFERROR(IF(D158="BSC",SIGN(L158)*IF(H158=0,1,H158/29),IF(OR(D158={"DIS","PBC","WLI","PSC"}),L158/F158,0)),0)</f>
        <v>0</v>
      </c>
      <c r="O158" s="8" cm="1">
        <f t="array" ref="O158">IFERROR(IF(OR(F158={93,185,89.38,177.79}),(L158-F158*N158)/G158,L158/G158),0)</f>
        <v>16479.09967845659</v>
      </c>
      <c r="P158" s="25">
        <f t="shared" si="7"/>
        <v>366</v>
      </c>
      <c r="Q158" s="25">
        <f t="shared" si="8"/>
        <v>0</v>
      </c>
    </row>
    <row r="159" spans="1:17" x14ac:dyDescent="0.25">
      <c r="A159" s="11" t="str">
        <f t="shared" si="6"/>
        <v>29</v>
      </c>
      <c r="B159" s="29">
        <v>202302</v>
      </c>
      <c r="C159" s="31" t="s">
        <v>6</v>
      </c>
      <c r="D159" s="31" t="s">
        <v>10</v>
      </c>
      <c r="E159" s="33">
        <v>44197</v>
      </c>
      <c r="F159" s="31">
        <v>2</v>
      </c>
      <c r="G159" s="34">
        <v>0</v>
      </c>
      <c r="H159" s="37">
        <v>0</v>
      </c>
      <c r="I159" s="40"/>
      <c r="J159" s="40">
        <v>99</v>
      </c>
      <c r="K159" s="37">
        <v>366</v>
      </c>
      <c r="L159" s="37">
        <v>2</v>
      </c>
      <c r="M159" s="37">
        <v>0</v>
      </c>
      <c r="N159" s="8" cm="1">
        <f t="array" ref="N159">IFERROR(IF(D159="BSC",SIGN(L159)*IF(H159=0,1,H159/29),IF(OR(D159={"DIS","PBC","WLI","PSC"}),L159/F159,0)),0)</f>
        <v>1</v>
      </c>
      <c r="O159" s="8" cm="1">
        <f t="array" ref="O159">IFERROR(IF(OR(F159={93,185,89.38,177.79}),(L159-F159*N159)/G159,L159/G159),0)</f>
        <v>0</v>
      </c>
      <c r="P159" s="25">
        <f t="shared" si="7"/>
        <v>366</v>
      </c>
      <c r="Q159" s="25">
        <f t="shared" si="8"/>
        <v>0</v>
      </c>
    </row>
    <row r="160" spans="1:17" x14ac:dyDescent="0.25">
      <c r="A160" s="11" t="str">
        <f t="shared" si="6"/>
        <v>29</v>
      </c>
      <c r="B160" s="29">
        <v>202302</v>
      </c>
      <c r="C160" s="31" t="s">
        <v>6</v>
      </c>
      <c r="D160" s="31" t="s">
        <v>15</v>
      </c>
      <c r="E160" s="33">
        <v>44927</v>
      </c>
      <c r="F160" s="31">
        <v>0</v>
      </c>
      <c r="G160" s="34">
        <v>7.2999999999999996E-4</v>
      </c>
      <c r="H160" s="37">
        <v>0</v>
      </c>
      <c r="I160" s="40"/>
      <c r="J160" s="40">
        <v>99</v>
      </c>
      <c r="K160" s="37">
        <v>366</v>
      </c>
      <c r="L160" s="37">
        <v>12.03</v>
      </c>
      <c r="M160" s="37">
        <v>16480</v>
      </c>
      <c r="N160" s="8" cm="1">
        <f t="array" ref="N160">IFERROR(IF(D160="BSC",SIGN(L160)*IF(H160=0,1,H160/29),IF(OR(D160={"DIS","PBC","WLI","PSC"}),L160/F160,0)),0)</f>
        <v>0</v>
      </c>
      <c r="O160" s="8" cm="1">
        <f t="array" ref="O160">IFERROR(IF(OR(F160={93,185,89.38,177.79}),(L160-F160*N160)/G160,L160/G160),0)</f>
        <v>16479.452054794521</v>
      </c>
      <c r="P160" s="25">
        <f t="shared" si="7"/>
        <v>366</v>
      </c>
      <c r="Q160" s="25">
        <f t="shared" si="8"/>
        <v>0</v>
      </c>
    </row>
    <row r="161" spans="1:17" x14ac:dyDescent="0.25">
      <c r="A161" s="11" t="str">
        <f t="shared" si="6"/>
        <v>29</v>
      </c>
      <c r="B161" s="29">
        <v>202302</v>
      </c>
      <c r="C161" s="31" t="s">
        <v>6</v>
      </c>
      <c r="D161" s="31" t="s">
        <v>11</v>
      </c>
      <c r="E161" s="33">
        <v>44197</v>
      </c>
      <c r="F161" s="31">
        <v>0</v>
      </c>
      <c r="G161" s="34">
        <v>-1.866E-2</v>
      </c>
      <c r="H161" s="37">
        <v>0</v>
      </c>
      <c r="I161" s="40"/>
      <c r="J161" s="40">
        <v>99</v>
      </c>
      <c r="K161" s="37">
        <v>366</v>
      </c>
      <c r="L161" s="37">
        <v>-244.82</v>
      </c>
      <c r="M161" s="37">
        <v>13120</v>
      </c>
      <c r="N161" s="8" cm="1">
        <f t="array" ref="N161">IFERROR(IF(D161="BSC",SIGN(L161)*IF(H161=0,1,H161/29),IF(OR(D161={"DIS","PBC","WLI","PSC"}),L161/F161,0)),0)</f>
        <v>0</v>
      </c>
      <c r="O161" s="8" cm="1">
        <f t="array" ref="O161">IFERROR(IF(OR(F161={93,185,89.38,177.79}),(L161-F161*N161)/G161,L161/G161),0)</f>
        <v>13120.042872454447</v>
      </c>
      <c r="P161" s="25">
        <f t="shared" si="7"/>
        <v>366</v>
      </c>
      <c r="Q161" s="25">
        <f t="shared" si="8"/>
        <v>0</v>
      </c>
    </row>
    <row r="162" spans="1:17" x14ac:dyDescent="0.25">
      <c r="A162" s="11" t="str">
        <f t="shared" si="6"/>
        <v>29</v>
      </c>
      <c r="B162" s="29">
        <v>202302</v>
      </c>
      <c r="C162" s="31" t="s">
        <v>6</v>
      </c>
      <c r="D162" s="31" t="s">
        <v>12</v>
      </c>
      <c r="E162" s="33">
        <v>44470</v>
      </c>
      <c r="F162" s="31">
        <v>103.19</v>
      </c>
      <c r="G162" s="34">
        <v>0</v>
      </c>
      <c r="H162" s="37">
        <v>0</v>
      </c>
      <c r="I162" s="40"/>
      <c r="J162" s="40">
        <v>99</v>
      </c>
      <c r="K162" s="37">
        <v>366</v>
      </c>
      <c r="L162" s="37">
        <v>103.19</v>
      </c>
      <c r="M162" s="37">
        <v>0</v>
      </c>
      <c r="N162" s="8" cm="1">
        <f t="array" ref="N162">IFERROR(IF(D162="BSC",SIGN(L162)*IF(H162=0,1,H162/29),IF(OR(D162={"DIS","PBC","WLI","PSC"}),L162/F162,0)),0)</f>
        <v>1</v>
      </c>
      <c r="O162" s="8" cm="1">
        <f t="array" ref="O162">IFERROR(IF(OR(F162={93,185,89.38,177.79}),(L162-F162*N162)/G162,L162/G162),0)</f>
        <v>0</v>
      </c>
      <c r="P162" s="25">
        <f t="shared" si="7"/>
        <v>366</v>
      </c>
      <c r="Q162" s="25">
        <f t="shared" si="8"/>
        <v>0</v>
      </c>
    </row>
    <row r="163" spans="1:17" x14ac:dyDescent="0.25">
      <c r="A163" s="11" t="str">
        <f t="shared" si="6"/>
        <v>29</v>
      </c>
      <c r="B163" s="29">
        <v>202303</v>
      </c>
      <c r="C163" s="31" t="s">
        <v>6</v>
      </c>
      <c r="D163" s="31" t="s">
        <v>7</v>
      </c>
      <c r="E163" s="33">
        <v>44197</v>
      </c>
      <c r="F163" s="31">
        <v>0</v>
      </c>
      <c r="G163" s="34">
        <v>-2.5500000000000002E-3</v>
      </c>
      <c r="H163" s="37">
        <v>0</v>
      </c>
      <c r="I163" s="40"/>
      <c r="J163" s="40">
        <v>123</v>
      </c>
      <c r="K163" s="37">
        <v>356</v>
      </c>
      <c r="L163" s="37">
        <v>-40.39</v>
      </c>
      <c r="M163" s="37">
        <v>15840</v>
      </c>
      <c r="N163" s="8" cm="1">
        <f t="array" ref="N163">IFERROR(IF(D163="BSC",SIGN(L163)*IF(H163=0,1,H163/29),IF(OR(D163={"DIS","PBC","WLI","PSC"}),L163/F163,0)),0)</f>
        <v>0</v>
      </c>
      <c r="O163" s="8" cm="1">
        <f t="array" ref="O163">IFERROR(IF(OR(F163={93,185,89.38,177.79}),(L163-F163*N163)/G163,L163/G163),0)</f>
        <v>15839.215686274509</v>
      </c>
      <c r="P163" s="25">
        <f t="shared" si="7"/>
        <v>356</v>
      </c>
      <c r="Q163" s="25">
        <f t="shared" si="8"/>
        <v>0</v>
      </c>
    </row>
    <row r="164" spans="1:17" x14ac:dyDescent="0.25">
      <c r="A164" s="11" t="str">
        <f t="shared" si="6"/>
        <v>29</v>
      </c>
      <c r="B164" s="29">
        <v>202303</v>
      </c>
      <c r="C164" s="31" t="s">
        <v>6</v>
      </c>
      <c r="D164" s="31" t="s">
        <v>8</v>
      </c>
      <c r="E164" s="33">
        <v>44197</v>
      </c>
      <c r="F164" s="31">
        <v>17</v>
      </c>
      <c r="G164" s="34">
        <v>0</v>
      </c>
      <c r="H164" s="37">
        <v>0</v>
      </c>
      <c r="I164" s="40"/>
      <c r="J164" s="40">
        <v>123</v>
      </c>
      <c r="K164" s="37">
        <v>356</v>
      </c>
      <c r="L164" s="37">
        <v>17</v>
      </c>
      <c r="M164" s="37">
        <v>0</v>
      </c>
      <c r="N164" s="8" cm="1">
        <f t="array" ref="N164">IFERROR(IF(D164="BSC",SIGN(L164)*IF(H164=0,1,H164/29),IF(OR(D164={"DIS","PBC","WLI","PSC"}),L164/F164,0)),0)</f>
        <v>1</v>
      </c>
      <c r="O164" s="8" cm="1">
        <f t="array" ref="O164">IFERROR(IF(OR(F164={93,185,89.38,177.79}),(L164-F164*N164)/G164,L164/G164),0)</f>
        <v>0</v>
      </c>
      <c r="P164" s="25">
        <f t="shared" si="7"/>
        <v>356</v>
      </c>
      <c r="Q164" s="25">
        <f t="shared" si="8"/>
        <v>356</v>
      </c>
    </row>
    <row r="165" spans="1:17" x14ac:dyDescent="0.25">
      <c r="A165" s="11" t="str">
        <f t="shared" si="6"/>
        <v>29</v>
      </c>
      <c r="B165" s="29">
        <v>202303</v>
      </c>
      <c r="C165" s="31" t="s">
        <v>6</v>
      </c>
      <c r="D165" s="31" t="s">
        <v>13</v>
      </c>
      <c r="E165" s="33">
        <v>44958</v>
      </c>
      <c r="F165" s="31">
        <v>0</v>
      </c>
      <c r="G165" s="34">
        <v>0.2069</v>
      </c>
      <c r="H165" s="37">
        <v>0</v>
      </c>
      <c r="I165" s="40"/>
      <c r="J165" s="40">
        <v>123</v>
      </c>
      <c r="K165" s="37">
        <v>356</v>
      </c>
      <c r="L165" s="37">
        <v>3277.3</v>
      </c>
      <c r="M165" s="37">
        <v>15840</v>
      </c>
      <c r="N165" s="8" cm="1">
        <f t="array" ref="N165">IFERROR(IF(D165="BSC",SIGN(L165)*IF(H165=0,1,H165/29),IF(OR(D165={"DIS","PBC","WLI","PSC"}),L165/F165,0)),0)</f>
        <v>0</v>
      </c>
      <c r="O165" s="8" cm="1">
        <f t="array" ref="O165">IFERROR(IF(OR(F165={93,185,89.38,177.79}),(L165-F165*N165)/G165,L165/G165),0)</f>
        <v>15840.019333011118</v>
      </c>
      <c r="P165" s="25">
        <f t="shared" si="7"/>
        <v>356</v>
      </c>
      <c r="Q165" s="25">
        <f t="shared" si="8"/>
        <v>0</v>
      </c>
    </row>
    <row r="166" spans="1:17" x14ac:dyDescent="0.25">
      <c r="A166" s="11" t="str">
        <f t="shared" si="6"/>
        <v>29</v>
      </c>
      <c r="B166" s="29">
        <v>202303</v>
      </c>
      <c r="C166" s="31" t="s">
        <v>6</v>
      </c>
      <c r="D166" s="31" t="s">
        <v>14</v>
      </c>
      <c r="E166" s="33">
        <v>44927</v>
      </c>
      <c r="F166" s="31">
        <v>0</v>
      </c>
      <c r="G166" s="34">
        <v>3.1099999999999999E-3</v>
      </c>
      <c r="H166" s="37">
        <v>0</v>
      </c>
      <c r="I166" s="40"/>
      <c r="J166" s="40">
        <v>123</v>
      </c>
      <c r="K166" s="37">
        <v>356</v>
      </c>
      <c r="L166" s="37">
        <v>49.26</v>
      </c>
      <c r="M166" s="37">
        <v>15840</v>
      </c>
      <c r="N166" s="8" cm="1">
        <f t="array" ref="N166">IFERROR(IF(D166="BSC",SIGN(L166)*IF(H166=0,1,H166/29),IF(OR(D166={"DIS","PBC","WLI","PSC"}),L166/F166,0)),0)</f>
        <v>0</v>
      </c>
      <c r="O166" s="8" cm="1">
        <f t="array" ref="O166">IFERROR(IF(OR(F166={93,185,89.38,177.79}),(L166-F166*N166)/G166,L166/G166),0)</f>
        <v>15839.228295819936</v>
      </c>
      <c r="P166" s="25">
        <f t="shared" si="7"/>
        <v>356</v>
      </c>
      <c r="Q166" s="25">
        <f t="shared" si="8"/>
        <v>0</v>
      </c>
    </row>
    <row r="167" spans="1:17" x14ac:dyDescent="0.25">
      <c r="A167" s="11" t="str">
        <f t="shared" si="6"/>
        <v>29</v>
      </c>
      <c r="B167" s="29">
        <v>202303</v>
      </c>
      <c r="C167" s="31" t="s">
        <v>6</v>
      </c>
      <c r="D167" s="31" t="s">
        <v>10</v>
      </c>
      <c r="E167" s="33">
        <v>44197</v>
      </c>
      <c r="F167" s="31">
        <v>2</v>
      </c>
      <c r="G167" s="34">
        <v>0</v>
      </c>
      <c r="H167" s="37">
        <v>0</v>
      </c>
      <c r="I167" s="40"/>
      <c r="J167" s="40">
        <v>123</v>
      </c>
      <c r="K167" s="37">
        <v>356</v>
      </c>
      <c r="L167" s="37">
        <v>2</v>
      </c>
      <c r="M167" s="37">
        <v>0</v>
      </c>
      <c r="N167" s="8" cm="1">
        <f t="array" ref="N167">IFERROR(IF(D167="BSC",SIGN(L167)*IF(H167=0,1,H167/29),IF(OR(D167={"DIS","PBC","WLI","PSC"}),L167/F167,0)),0)</f>
        <v>1</v>
      </c>
      <c r="O167" s="8" cm="1">
        <f t="array" ref="O167">IFERROR(IF(OR(F167={93,185,89.38,177.79}),(L167-F167*N167)/G167,L167/G167),0)</f>
        <v>0</v>
      </c>
      <c r="P167" s="25">
        <f t="shared" si="7"/>
        <v>356</v>
      </c>
      <c r="Q167" s="25">
        <f t="shared" si="8"/>
        <v>0</v>
      </c>
    </row>
    <row r="168" spans="1:17" x14ac:dyDescent="0.25">
      <c r="A168" s="11" t="str">
        <f t="shared" si="6"/>
        <v>29</v>
      </c>
      <c r="B168" s="29">
        <v>202303</v>
      </c>
      <c r="C168" s="31" t="s">
        <v>6</v>
      </c>
      <c r="D168" s="31" t="s">
        <v>15</v>
      </c>
      <c r="E168" s="33">
        <v>44927</v>
      </c>
      <c r="F168" s="31">
        <v>0</v>
      </c>
      <c r="G168" s="34">
        <v>7.2999999999999996E-4</v>
      </c>
      <c r="H168" s="37">
        <v>0</v>
      </c>
      <c r="I168" s="40"/>
      <c r="J168" s="40">
        <v>123</v>
      </c>
      <c r="K168" s="37">
        <v>356</v>
      </c>
      <c r="L168" s="37">
        <v>11.56</v>
      </c>
      <c r="M168" s="37">
        <v>15840</v>
      </c>
      <c r="N168" s="8" cm="1">
        <f t="array" ref="N168">IFERROR(IF(D168="BSC",SIGN(L168)*IF(H168=0,1,H168/29),IF(OR(D168={"DIS","PBC","WLI","PSC"}),L168/F168,0)),0)</f>
        <v>0</v>
      </c>
      <c r="O168" s="8" cm="1">
        <f t="array" ref="O168">IFERROR(IF(OR(F168={93,185,89.38,177.79}),(L168-F168*N168)/G168,L168/G168),0)</f>
        <v>15835.616438356166</v>
      </c>
      <c r="P168" s="25">
        <f t="shared" si="7"/>
        <v>356</v>
      </c>
      <c r="Q168" s="25">
        <f t="shared" si="8"/>
        <v>0</v>
      </c>
    </row>
    <row r="169" spans="1:17" x14ac:dyDescent="0.25">
      <c r="A169" s="11" t="str">
        <f t="shared" si="6"/>
        <v>29</v>
      </c>
      <c r="B169" s="29">
        <v>202303</v>
      </c>
      <c r="C169" s="31" t="s">
        <v>6</v>
      </c>
      <c r="D169" s="31" t="s">
        <v>11</v>
      </c>
      <c r="E169" s="33">
        <v>44197</v>
      </c>
      <c r="F169" s="31">
        <v>0</v>
      </c>
      <c r="G169" s="34">
        <v>-1.866E-2</v>
      </c>
      <c r="H169" s="37">
        <v>0</v>
      </c>
      <c r="I169" s="40"/>
      <c r="J169" s="40">
        <v>123</v>
      </c>
      <c r="K169" s="37">
        <v>356</v>
      </c>
      <c r="L169" s="37">
        <v>-223.92</v>
      </c>
      <c r="M169" s="37">
        <v>12000</v>
      </c>
      <c r="N169" s="8" cm="1">
        <f t="array" ref="N169">IFERROR(IF(D169="BSC",SIGN(L169)*IF(H169=0,1,H169/29),IF(OR(D169={"DIS","PBC","WLI","PSC"}),L169/F169,0)),0)</f>
        <v>0</v>
      </c>
      <c r="O169" s="8" cm="1">
        <f t="array" ref="O169">IFERROR(IF(OR(F169={93,185,89.38,177.79}),(L169-F169*N169)/G169,L169/G169),0)</f>
        <v>12000</v>
      </c>
      <c r="P169" s="25">
        <f t="shared" si="7"/>
        <v>356</v>
      </c>
      <c r="Q169" s="25">
        <f t="shared" si="8"/>
        <v>0</v>
      </c>
    </row>
    <row r="170" spans="1:17" x14ac:dyDescent="0.25">
      <c r="A170" s="11" t="str">
        <f t="shared" si="6"/>
        <v>29</v>
      </c>
      <c r="B170" s="29">
        <v>202303</v>
      </c>
      <c r="C170" s="31" t="s">
        <v>6</v>
      </c>
      <c r="D170" s="31" t="s">
        <v>12</v>
      </c>
      <c r="E170" s="33">
        <v>44470</v>
      </c>
      <c r="F170" s="31">
        <v>103.19</v>
      </c>
      <c r="G170" s="34">
        <v>0</v>
      </c>
      <c r="H170" s="37">
        <v>0</v>
      </c>
      <c r="I170" s="40"/>
      <c r="J170" s="40">
        <v>123</v>
      </c>
      <c r="K170" s="37">
        <v>356</v>
      </c>
      <c r="L170" s="37">
        <v>103.19</v>
      </c>
      <c r="M170" s="37">
        <v>0</v>
      </c>
      <c r="N170" s="8" cm="1">
        <f t="array" ref="N170">IFERROR(IF(D170="BSC",SIGN(L170)*IF(H170=0,1,H170/29),IF(OR(D170={"DIS","PBC","WLI","PSC"}),L170/F170,0)),0)</f>
        <v>1</v>
      </c>
      <c r="O170" s="8" cm="1">
        <f t="array" ref="O170">IFERROR(IF(OR(F170={93,185,89.38,177.79}),(L170-F170*N170)/G170,L170/G170),0)</f>
        <v>0</v>
      </c>
      <c r="P170" s="25">
        <f t="shared" si="7"/>
        <v>356</v>
      </c>
      <c r="Q170" s="25">
        <f t="shared" si="8"/>
        <v>0</v>
      </c>
    </row>
    <row r="171" spans="1:17" x14ac:dyDescent="0.25">
      <c r="A171" s="11" t="str">
        <f t="shared" si="6"/>
        <v>29</v>
      </c>
      <c r="B171" s="29">
        <v>202304</v>
      </c>
      <c r="C171" s="31" t="s">
        <v>6</v>
      </c>
      <c r="D171" s="31" t="s">
        <v>7</v>
      </c>
      <c r="E171" s="33">
        <v>44197</v>
      </c>
      <c r="F171" s="31">
        <v>0</v>
      </c>
      <c r="G171" s="34">
        <v>-2.5500000000000002E-3</v>
      </c>
      <c r="H171" s="37">
        <v>0</v>
      </c>
      <c r="I171" s="40"/>
      <c r="J171" s="40">
        <v>165</v>
      </c>
      <c r="K171" s="37">
        <v>349</v>
      </c>
      <c r="L171" s="37">
        <v>-37.94</v>
      </c>
      <c r="M171" s="37">
        <v>14880</v>
      </c>
      <c r="N171" s="8" cm="1">
        <f t="array" ref="N171">IFERROR(IF(D171="BSC",SIGN(L171)*IF(H171=0,1,H171/29),IF(OR(D171={"DIS","PBC","WLI","PSC"}),L171/F171,0)),0)</f>
        <v>0</v>
      </c>
      <c r="O171" s="8" cm="1">
        <f t="array" ref="O171">IFERROR(IF(OR(F171={93,185,89.38,177.79}),(L171-F171*N171)/G171,L171/G171),0)</f>
        <v>14878.431372549017</v>
      </c>
      <c r="P171" s="25">
        <f t="shared" si="7"/>
        <v>349</v>
      </c>
      <c r="Q171" s="25">
        <f t="shared" si="8"/>
        <v>0</v>
      </c>
    </row>
    <row r="172" spans="1:17" x14ac:dyDescent="0.25">
      <c r="A172" s="11" t="str">
        <f t="shared" si="6"/>
        <v>29</v>
      </c>
      <c r="B172" s="29">
        <v>202304</v>
      </c>
      <c r="C172" s="31" t="s">
        <v>6</v>
      </c>
      <c r="D172" s="31" t="s">
        <v>8</v>
      </c>
      <c r="E172" s="33">
        <v>44197</v>
      </c>
      <c r="F172" s="31">
        <v>17</v>
      </c>
      <c r="G172" s="34">
        <v>0</v>
      </c>
      <c r="H172" s="37">
        <v>0</v>
      </c>
      <c r="I172" s="40"/>
      <c r="J172" s="40">
        <v>165</v>
      </c>
      <c r="K172" s="37">
        <v>349</v>
      </c>
      <c r="L172" s="37">
        <v>17</v>
      </c>
      <c r="M172" s="37">
        <v>0</v>
      </c>
      <c r="N172" s="8" cm="1">
        <f t="array" ref="N172">IFERROR(IF(D172="BSC",SIGN(L172)*IF(H172=0,1,H172/29),IF(OR(D172={"DIS","PBC","WLI","PSC"}),L172/F172,0)),0)</f>
        <v>1</v>
      </c>
      <c r="O172" s="8" cm="1">
        <f t="array" ref="O172">IFERROR(IF(OR(F172={93,185,89.38,177.79}),(L172-F172*N172)/G172,L172/G172),0)</f>
        <v>0</v>
      </c>
      <c r="P172" s="25">
        <f t="shared" si="7"/>
        <v>349</v>
      </c>
      <c r="Q172" s="25">
        <f t="shared" si="8"/>
        <v>349</v>
      </c>
    </row>
    <row r="173" spans="1:17" x14ac:dyDescent="0.25">
      <c r="A173" s="11" t="str">
        <f t="shared" si="6"/>
        <v>29</v>
      </c>
      <c r="B173" s="29">
        <v>202304</v>
      </c>
      <c r="C173" s="31" t="s">
        <v>6</v>
      </c>
      <c r="D173" s="31" t="s">
        <v>13</v>
      </c>
      <c r="E173" s="33">
        <v>44958</v>
      </c>
      <c r="F173" s="31">
        <v>0</v>
      </c>
      <c r="G173" s="34">
        <v>0.2069</v>
      </c>
      <c r="H173" s="37">
        <v>0</v>
      </c>
      <c r="I173" s="40"/>
      <c r="J173" s="40">
        <v>165</v>
      </c>
      <c r="K173" s="37">
        <v>349</v>
      </c>
      <c r="L173" s="37">
        <v>3078.67</v>
      </c>
      <c r="M173" s="37">
        <v>14880</v>
      </c>
      <c r="N173" s="8" cm="1">
        <f t="array" ref="N173">IFERROR(IF(D173="BSC",SIGN(L173)*IF(H173=0,1,H173/29),IF(OR(D173={"DIS","PBC","WLI","PSC"}),L173/F173,0)),0)</f>
        <v>0</v>
      </c>
      <c r="O173" s="8" cm="1">
        <f t="array" ref="O173">IFERROR(IF(OR(F173={93,185,89.38,177.79}),(L173-F173*N173)/G173,L173/G173),0)</f>
        <v>14879.990333494443</v>
      </c>
      <c r="P173" s="25">
        <f t="shared" si="7"/>
        <v>349</v>
      </c>
      <c r="Q173" s="25">
        <f t="shared" si="8"/>
        <v>0</v>
      </c>
    </row>
    <row r="174" spans="1:17" x14ac:dyDescent="0.25">
      <c r="A174" s="11" t="str">
        <f t="shared" si="6"/>
        <v>29</v>
      </c>
      <c r="B174" s="29">
        <v>202304</v>
      </c>
      <c r="C174" s="31" t="s">
        <v>6</v>
      </c>
      <c r="D174" s="31" t="s">
        <v>14</v>
      </c>
      <c r="E174" s="33">
        <v>44927</v>
      </c>
      <c r="F174" s="31">
        <v>0</v>
      </c>
      <c r="G174" s="34">
        <v>3.1099999999999999E-3</v>
      </c>
      <c r="H174" s="37">
        <v>0</v>
      </c>
      <c r="I174" s="40"/>
      <c r="J174" s="40">
        <v>165</v>
      </c>
      <c r="K174" s="37">
        <v>349</v>
      </c>
      <c r="L174" s="37">
        <v>46.28</v>
      </c>
      <c r="M174" s="37">
        <v>14880</v>
      </c>
      <c r="N174" s="8" cm="1">
        <f t="array" ref="N174">IFERROR(IF(D174="BSC",SIGN(L174)*IF(H174=0,1,H174/29),IF(OR(D174={"DIS","PBC","WLI","PSC"}),L174/F174,0)),0)</f>
        <v>0</v>
      </c>
      <c r="O174" s="8" cm="1">
        <f t="array" ref="O174">IFERROR(IF(OR(F174={93,185,89.38,177.79}),(L174-F174*N174)/G174,L174/G174),0)</f>
        <v>14881.028938906753</v>
      </c>
      <c r="P174" s="25">
        <f t="shared" si="7"/>
        <v>349</v>
      </c>
      <c r="Q174" s="25">
        <f t="shared" si="8"/>
        <v>0</v>
      </c>
    </row>
    <row r="175" spans="1:17" x14ac:dyDescent="0.25">
      <c r="A175" s="11" t="str">
        <f t="shared" si="6"/>
        <v>29</v>
      </c>
      <c r="B175" s="29">
        <v>202304</v>
      </c>
      <c r="C175" s="31" t="s">
        <v>6</v>
      </c>
      <c r="D175" s="31" t="s">
        <v>10</v>
      </c>
      <c r="E175" s="33">
        <v>44197</v>
      </c>
      <c r="F175" s="31">
        <v>2</v>
      </c>
      <c r="G175" s="34">
        <v>0</v>
      </c>
      <c r="H175" s="37">
        <v>0</v>
      </c>
      <c r="I175" s="40"/>
      <c r="J175" s="40">
        <v>165</v>
      </c>
      <c r="K175" s="37">
        <v>349</v>
      </c>
      <c r="L175" s="37">
        <v>2</v>
      </c>
      <c r="M175" s="37">
        <v>0</v>
      </c>
      <c r="N175" s="8" cm="1">
        <f t="array" ref="N175">IFERROR(IF(D175="BSC",SIGN(L175)*IF(H175=0,1,H175/29),IF(OR(D175={"DIS","PBC","WLI","PSC"}),L175/F175,0)),0)</f>
        <v>1</v>
      </c>
      <c r="O175" s="8" cm="1">
        <f t="array" ref="O175">IFERROR(IF(OR(F175={93,185,89.38,177.79}),(L175-F175*N175)/G175,L175/G175),0)</f>
        <v>0</v>
      </c>
      <c r="P175" s="25">
        <f t="shared" si="7"/>
        <v>349</v>
      </c>
      <c r="Q175" s="25">
        <f t="shared" si="8"/>
        <v>0</v>
      </c>
    </row>
    <row r="176" spans="1:17" x14ac:dyDescent="0.25">
      <c r="A176" s="11" t="str">
        <f t="shared" si="6"/>
        <v>29</v>
      </c>
      <c r="B176" s="29">
        <v>202304</v>
      </c>
      <c r="C176" s="31" t="s">
        <v>6</v>
      </c>
      <c r="D176" s="31" t="s">
        <v>15</v>
      </c>
      <c r="E176" s="33">
        <v>44927</v>
      </c>
      <c r="F176" s="31">
        <v>0</v>
      </c>
      <c r="G176" s="34">
        <v>7.2999999999999996E-4</v>
      </c>
      <c r="H176" s="37">
        <v>0</v>
      </c>
      <c r="I176" s="40"/>
      <c r="J176" s="40">
        <v>165</v>
      </c>
      <c r="K176" s="37">
        <v>349</v>
      </c>
      <c r="L176" s="37">
        <v>10.86</v>
      </c>
      <c r="M176" s="37">
        <v>14880</v>
      </c>
      <c r="N176" s="8" cm="1">
        <f t="array" ref="N176">IFERROR(IF(D176="BSC",SIGN(L176)*IF(H176=0,1,H176/29),IF(OR(D176={"DIS","PBC","WLI","PSC"}),L176/F176,0)),0)</f>
        <v>0</v>
      </c>
      <c r="O176" s="8" cm="1">
        <f t="array" ref="O176">IFERROR(IF(OR(F176={93,185,89.38,177.79}),(L176-F176*N176)/G176,L176/G176),0)</f>
        <v>14876.712328767124</v>
      </c>
      <c r="P176" s="25">
        <f t="shared" si="7"/>
        <v>349</v>
      </c>
      <c r="Q176" s="25">
        <f t="shared" si="8"/>
        <v>0</v>
      </c>
    </row>
    <row r="177" spans="1:17" x14ac:dyDescent="0.25">
      <c r="A177" s="11" t="str">
        <f t="shared" si="6"/>
        <v>29</v>
      </c>
      <c r="B177" s="29">
        <v>202304</v>
      </c>
      <c r="C177" s="31" t="s">
        <v>6</v>
      </c>
      <c r="D177" s="31" t="s">
        <v>11</v>
      </c>
      <c r="E177" s="33">
        <v>44197</v>
      </c>
      <c r="F177" s="31">
        <v>0</v>
      </c>
      <c r="G177" s="34">
        <v>-1.866E-2</v>
      </c>
      <c r="H177" s="37">
        <v>0</v>
      </c>
      <c r="I177" s="40"/>
      <c r="J177" s="40">
        <v>165</v>
      </c>
      <c r="K177" s="37">
        <v>349</v>
      </c>
      <c r="L177" s="37">
        <v>-222.43</v>
      </c>
      <c r="M177" s="37">
        <v>11920</v>
      </c>
      <c r="N177" s="8" cm="1">
        <f t="array" ref="N177">IFERROR(IF(D177="BSC",SIGN(L177)*IF(H177=0,1,H177/29),IF(OR(D177={"DIS","PBC","WLI","PSC"}),L177/F177,0)),0)</f>
        <v>0</v>
      </c>
      <c r="O177" s="8" cm="1">
        <f t="array" ref="O177">IFERROR(IF(OR(F177={93,185,89.38,177.79}),(L177-F177*N177)/G177,L177/G177),0)</f>
        <v>11920.150053590569</v>
      </c>
      <c r="P177" s="25">
        <f t="shared" si="7"/>
        <v>349</v>
      </c>
      <c r="Q177" s="25">
        <f t="shared" si="8"/>
        <v>0</v>
      </c>
    </row>
    <row r="178" spans="1:17" x14ac:dyDescent="0.25">
      <c r="A178" s="11" t="str">
        <f t="shared" si="6"/>
        <v>29</v>
      </c>
      <c r="B178" s="29">
        <v>202304</v>
      </c>
      <c r="C178" s="31" t="s">
        <v>6</v>
      </c>
      <c r="D178" s="31" t="s">
        <v>12</v>
      </c>
      <c r="E178" s="33">
        <v>44470</v>
      </c>
      <c r="F178" s="31">
        <v>103.19</v>
      </c>
      <c r="G178" s="34">
        <v>0</v>
      </c>
      <c r="H178" s="37">
        <v>0</v>
      </c>
      <c r="I178" s="40"/>
      <c r="J178" s="40">
        <v>165</v>
      </c>
      <c r="K178" s="37">
        <v>349</v>
      </c>
      <c r="L178" s="37">
        <v>103.19</v>
      </c>
      <c r="M178" s="37">
        <v>0</v>
      </c>
      <c r="N178" s="8" cm="1">
        <f t="array" ref="N178">IFERROR(IF(D178="BSC",SIGN(L178)*IF(H178=0,1,H178/29),IF(OR(D178={"DIS","PBC","WLI","PSC"}),L178/F178,0)),0)</f>
        <v>1</v>
      </c>
      <c r="O178" s="8" cm="1">
        <f t="array" ref="O178">IFERROR(IF(OR(F178={93,185,89.38,177.79}),(L178-F178*N178)/G178,L178/G178),0)</f>
        <v>0</v>
      </c>
      <c r="P178" s="25">
        <f t="shared" si="7"/>
        <v>349</v>
      </c>
      <c r="Q178" s="25">
        <f t="shared" si="8"/>
        <v>0</v>
      </c>
    </row>
    <row r="179" spans="1:17" x14ac:dyDescent="0.25">
      <c r="A179" s="11" t="str">
        <f t="shared" si="6"/>
        <v>29</v>
      </c>
      <c r="B179" s="29">
        <v>202305</v>
      </c>
      <c r="C179" s="31" t="s">
        <v>6</v>
      </c>
      <c r="D179" s="31" t="s">
        <v>7</v>
      </c>
      <c r="E179" s="33">
        <v>44197</v>
      </c>
      <c r="F179" s="31">
        <v>0</v>
      </c>
      <c r="G179" s="34">
        <v>-2.5500000000000002E-3</v>
      </c>
      <c r="H179" s="37">
        <v>0</v>
      </c>
      <c r="I179" s="40"/>
      <c r="J179" s="40">
        <v>95</v>
      </c>
      <c r="K179" s="37">
        <v>344</v>
      </c>
      <c r="L179" s="37">
        <v>-34.880000000000003</v>
      </c>
      <c r="M179" s="37">
        <v>13680</v>
      </c>
      <c r="N179" s="8" cm="1">
        <f t="array" ref="N179">IFERROR(IF(D179="BSC",SIGN(L179)*IF(H179=0,1,H179/29),IF(OR(D179={"DIS","PBC","WLI","PSC"}),L179/F179,0)),0)</f>
        <v>0</v>
      </c>
      <c r="O179" s="8" cm="1">
        <f t="array" ref="O179">IFERROR(IF(OR(F179={93,185,89.38,177.79}),(L179-F179*N179)/G179,L179/G179),0)</f>
        <v>13678.431372549019</v>
      </c>
      <c r="P179" s="25">
        <f t="shared" si="7"/>
        <v>344</v>
      </c>
      <c r="Q179" s="25">
        <f t="shared" si="8"/>
        <v>0</v>
      </c>
    </row>
    <row r="180" spans="1:17" x14ac:dyDescent="0.25">
      <c r="A180" s="11" t="str">
        <f t="shared" si="6"/>
        <v>29</v>
      </c>
      <c r="B180" s="29">
        <v>202305</v>
      </c>
      <c r="C180" s="31" t="s">
        <v>6</v>
      </c>
      <c r="D180" s="31" t="s">
        <v>8</v>
      </c>
      <c r="E180" s="33">
        <v>44197</v>
      </c>
      <c r="F180" s="31">
        <v>17</v>
      </c>
      <c r="G180" s="34">
        <v>0</v>
      </c>
      <c r="H180" s="37">
        <v>0</v>
      </c>
      <c r="I180" s="40"/>
      <c r="J180" s="40">
        <v>95</v>
      </c>
      <c r="K180" s="37">
        <v>344</v>
      </c>
      <c r="L180" s="37">
        <v>17</v>
      </c>
      <c r="M180" s="37">
        <v>0</v>
      </c>
      <c r="N180" s="8" cm="1">
        <f t="array" ref="N180">IFERROR(IF(D180="BSC",SIGN(L180)*IF(H180=0,1,H180/29),IF(OR(D180={"DIS","PBC","WLI","PSC"}),L180/F180,0)),0)</f>
        <v>1</v>
      </c>
      <c r="O180" s="8" cm="1">
        <f t="array" ref="O180">IFERROR(IF(OR(F180={93,185,89.38,177.79}),(L180-F180*N180)/G180,L180/G180),0)</f>
        <v>0</v>
      </c>
      <c r="P180" s="25">
        <f t="shared" si="7"/>
        <v>344</v>
      </c>
      <c r="Q180" s="25">
        <f t="shared" si="8"/>
        <v>344</v>
      </c>
    </row>
    <row r="181" spans="1:17" x14ac:dyDescent="0.25">
      <c r="A181" s="11" t="str">
        <f t="shared" si="6"/>
        <v>29</v>
      </c>
      <c r="B181" s="29">
        <v>202305</v>
      </c>
      <c r="C181" s="31" t="s">
        <v>6</v>
      </c>
      <c r="D181" s="31" t="s">
        <v>13</v>
      </c>
      <c r="E181" s="33">
        <v>44958</v>
      </c>
      <c r="F181" s="31">
        <v>0</v>
      </c>
      <c r="G181" s="34">
        <v>0.2069</v>
      </c>
      <c r="H181" s="37">
        <v>0</v>
      </c>
      <c r="I181" s="40"/>
      <c r="J181" s="40">
        <v>95</v>
      </c>
      <c r="K181" s="37">
        <v>344</v>
      </c>
      <c r="L181" s="37">
        <v>2830.39</v>
      </c>
      <c r="M181" s="37">
        <v>13680</v>
      </c>
      <c r="N181" s="8" cm="1">
        <f t="array" ref="N181">IFERROR(IF(D181="BSC",SIGN(L181)*IF(H181=0,1,H181/29),IF(OR(D181={"DIS","PBC","WLI","PSC"}),L181/F181,0)),0)</f>
        <v>0</v>
      </c>
      <c r="O181" s="8" cm="1">
        <f t="array" ref="O181">IFERROR(IF(OR(F181={93,185,89.38,177.79}),(L181-F181*N181)/G181,L181/G181),0)</f>
        <v>13679.990333494441</v>
      </c>
      <c r="P181" s="25">
        <f t="shared" si="7"/>
        <v>344</v>
      </c>
      <c r="Q181" s="25">
        <f t="shared" si="8"/>
        <v>0</v>
      </c>
    </row>
    <row r="182" spans="1:17" x14ac:dyDescent="0.25">
      <c r="A182" s="11" t="str">
        <f t="shared" si="6"/>
        <v>29</v>
      </c>
      <c r="B182" s="29">
        <v>202305</v>
      </c>
      <c r="C182" s="31" t="s">
        <v>6</v>
      </c>
      <c r="D182" s="31" t="s">
        <v>14</v>
      </c>
      <c r="E182" s="33">
        <v>44927</v>
      </c>
      <c r="F182" s="31">
        <v>0</v>
      </c>
      <c r="G182" s="34">
        <v>3.1099999999999999E-3</v>
      </c>
      <c r="H182" s="37">
        <v>0</v>
      </c>
      <c r="I182" s="40"/>
      <c r="J182" s="40">
        <v>95</v>
      </c>
      <c r="K182" s="37">
        <v>344</v>
      </c>
      <c r="L182" s="37">
        <v>42.54</v>
      </c>
      <c r="M182" s="37">
        <v>13680</v>
      </c>
      <c r="N182" s="8" cm="1">
        <f t="array" ref="N182">IFERROR(IF(D182="BSC",SIGN(L182)*IF(H182=0,1,H182/29),IF(OR(D182={"DIS","PBC","WLI","PSC"}),L182/F182,0)),0)</f>
        <v>0</v>
      </c>
      <c r="O182" s="8" cm="1">
        <f t="array" ref="O182">IFERROR(IF(OR(F182={93,185,89.38,177.79}),(L182-F182*N182)/G182,L182/G182),0)</f>
        <v>13678.456591639871</v>
      </c>
      <c r="P182" s="25">
        <f t="shared" si="7"/>
        <v>344</v>
      </c>
      <c r="Q182" s="25">
        <f t="shared" si="8"/>
        <v>0</v>
      </c>
    </row>
    <row r="183" spans="1:17" x14ac:dyDescent="0.25">
      <c r="A183" s="11" t="str">
        <f t="shared" si="6"/>
        <v>29</v>
      </c>
      <c r="B183" s="29">
        <v>202305</v>
      </c>
      <c r="C183" s="31" t="s">
        <v>6</v>
      </c>
      <c r="D183" s="31" t="s">
        <v>10</v>
      </c>
      <c r="E183" s="33">
        <v>44197</v>
      </c>
      <c r="F183" s="31">
        <v>2</v>
      </c>
      <c r="G183" s="34">
        <v>0</v>
      </c>
      <c r="H183" s="37">
        <v>0</v>
      </c>
      <c r="I183" s="40"/>
      <c r="J183" s="40">
        <v>95</v>
      </c>
      <c r="K183" s="37">
        <v>344</v>
      </c>
      <c r="L183" s="37">
        <v>2</v>
      </c>
      <c r="M183" s="37">
        <v>0</v>
      </c>
      <c r="N183" s="8" cm="1">
        <f t="array" ref="N183">IFERROR(IF(D183="BSC",SIGN(L183)*IF(H183=0,1,H183/29),IF(OR(D183={"DIS","PBC","WLI","PSC"}),L183/F183,0)),0)</f>
        <v>1</v>
      </c>
      <c r="O183" s="8" cm="1">
        <f t="array" ref="O183">IFERROR(IF(OR(F183={93,185,89.38,177.79}),(L183-F183*N183)/G183,L183/G183),0)</f>
        <v>0</v>
      </c>
      <c r="P183" s="25">
        <f t="shared" si="7"/>
        <v>344</v>
      </c>
      <c r="Q183" s="25">
        <f t="shared" si="8"/>
        <v>0</v>
      </c>
    </row>
    <row r="184" spans="1:17" x14ac:dyDescent="0.25">
      <c r="A184" s="11" t="str">
        <f t="shared" si="6"/>
        <v>29</v>
      </c>
      <c r="B184" s="29">
        <v>202305</v>
      </c>
      <c r="C184" s="31" t="s">
        <v>6</v>
      </c>
      <c r="D184" s="31" t="s">
        <v>15</v>
      </c>
      <c r="E184" s="33">
        <v>44927</v>
      </c>
      <c r="F184" s="31">
        <v>0</v>
      </c>
      <c r="G184" s="34">
        <v>7.2999999999999996E-4</v>
      </c>
      <c r="H184" s="37">
        <v>0</v>
      </c>
      <c r="I184" s="40"/>
      <c r="J184" s="40">
        <v>95</v>
      </c>
      <c r="K184" s="37">
        <v>344</v>
      </c>
      <c r="L184" s="37">
        <v>9.99</v>
      </c>
      <c r="M184" s="37">
        <v>13680</v>
      </c>
      <c r="N184" s="8" cm="1">
        <f t="array" ref="N184">IFERROR(IF(D184="BSC",SIGN(L184)*IF(H184=0,1,H184/29),IF(OR(D184={"DIS","PBC","WLI","PSC"}),L184/F184,0)),0)</f>
        <v>0</v>
      </c>
      <c r="O184" s="8" cm="1">
        <f t="array" ref="O184">IFERROR(IF(OR(F184={93,185,89.38,177.79}),(L184-F184*N184)/G184,L184/G184),0)</f>
        <v>13684.931506849316</v>
      </c>
      <c r="P184" s="25">
        <f t="shared" si="7"/>
        <v>344</v>
      </c>
      <c r="Q184" s="25">
        <f t="shared" si="8"/>
        <v>0</v>
      </c>
    </row>
    <row r="185" spans="1:17" x14ac:dyDescent="0.25">
      <c r="A185" s="11" t="str">
        <f t="shared" si="6"/>
        <v>29</v>
      </c>
      <c r="B185" s="29">
        <v>202305</v>
      </c>
      <c r="C185" s="31" t="s">
        <v>6</v>
      </c>
      <c r="D185" s="31" t="s">
        <v>11</v>
      </c>
      <c r="E185" s="33">
        <v>44197</v>
      </c>
      <c r="F185" s="31">
        <v>0</v>
      </c>
      <c r="G185" s="34">
        <v>-1.866E-2</v>
      </c>
      <c r="H185" s="37">
        <v>0</v>
      </c>
      <c r="I185" s="40"/>
      <c r="J185" s="40">
        <v>95</v>
      </c>
      <c r="K185" s="37">
        <v>344</v>
      </c>
      <c r="L185" s="37">
        <v>-207.5</v>
      </c>
      <c r="M185" s="37">
        <v>11120</v>
      </c>
      <c r="N185" s="8" cm="1">
        <f t="array" ref="N185">IFERROR(IF(D185="BSC",SIGN(L185)*IF(H185=0,1,H185/29),IF(OR(D185={"DIS","PBC","WLI","PSC"}),L185/F185,0)),0)</f>
        <v>0</v>
      </c>
      <c r="O185" s="8" cm="1">
        <f t="array" ref="O185">IFERROR(IF(OR(F185={93,185,89.38,177.79}),(L185-F185*N185)/G185,L185/G185),0)</f>
        <v>11120.042872454449</v>
      </c>
      <c r="P185" s="25">
        <f t="shared" si="7"/>
        <v>344</v>
      </c>
      <c r="Q185" s="25">
        <f t="shared" si="8"/>
        <v>0</v>
      </c>
    </row>
    <row r="186" spans="1:17" x14ac:dyDescent="0.25">
      <c r="A186" s="11" t="str">
        <f t="shared" si="6"/>
        <v>29</v>
      </c>
      <c r="B186" s="29">
        <v>202305</v>
      </c>
      <c r="C186" s="31" t="s">
        <v>6</v>
      </c>
      <c r="D186" s="31" t="s">
        <v>12</v>
      </c>
      <c r="E186" s="33">
        <v>44470</v>
      </c>
      <c r="F186" s="31">
        <v>103.19</v>
      </c>
      <c r="G186" s="34">
        <v>0</v>
      </c>
      <c r="H186" s="37">
        <v>0</v>
      </c>
      <c r="I186" s="40"/>
      <c r="J186" s="40">
        <v>95</v>
      </c>
      <c r="K186" s="37">
        <v>344</v>
      </c>
      <c r="L186" s="37">
        <v>103.19</v>
      </c>
      <c r="M186" s="37">
        <v>0</v>
      </c>
      <c r="N186" s="8" cm="1">
        <f t="array" ref="N186">IFERROR(IF(D186="BSC",SIGN(L186)*IF(H186=0,1,H186/29),IF(OR(D186={"DIS","PBC","WLI","PSC"}),L186/F186,0)),0)</f>
        <v>1</v>
      </c>
      <c r="O186" s="8" cm="1">
        <f t="array" ref="O186">IFERROR(IF(OR(F186={93,185,89.38,177.79}),(L186-F186*N186)/G186,L186/G186),0)</f>
        <v>0</v>
      </c>
      <c r="P186" s="25">
        <f t="shared" si="7"/>
        <v>344</v>
      </c>
      <c r="Q186" s="25">
        <f t="shared" si="8"/>
        <v>0</v>
      </c>
    </row>
    <row r="187" spans="1:17" x14ac:dyDescent="0.25">
      <c r="A187" s="11" t="str">
        <f t="shared" si="6"/>
        <v>29</v>
      </c>
      <c r="B187" s="29">
        <v>202306</v>
      </c>
      <c r="C187" s="31" t="s">
        <v>6</v>
      </c>
      <c r="D187" s="31" t="s">
        <v>7</v>
      </c>
      <c r="E187" s="33">
        <v>44197</v>
      </c>
      <c r="F187" s="31">
        <v>0</v>
      </c>
      <c r="G187" s="34">
        <v>-2.5500000000000002E-3</v>
      </c>
      <c r="H187" s="37">
        <v>0</v>
      </c>
      <c r="I187" s="40"/>
      <c r="J187" s="40">
        <v>50</v>
      </c>
      <c r="K187" s="37">
        <v>355</v>
      </c>
      <c r="L187" s="37">
        <v>-43.25</v>
      </c>
      <c r="M187" s="37">
        <v>16960</v>
      </c>
      <c r="N187" s="8" cm="1">
        <f t="array" ref="N187">IFERROR(IF(D187="BSC",SIGN(L187)*IF(H187=0,1,H187/29),IF(OR(D187={"DIS","PBC","WLI","PSC"}),L187/F187,0)),0)</f>
        <v>0</v>
      </c>
      <c r="O187" s="8" cm="1">
        <f t="array" ref="O187">IFERROR(IF(OR(F187={93,185,89.38,177.79}),(L187-F187*N187)/G187,L187/G187),0)</f>
        <v>16960.784313725489</v>
      </c>
      <c r="P187" s="25">
        <f t="shared" si="7"/>
        <v>355</v>
      </c>
      <c r="Q187" s="25">
        <f t="shared" si="8"/>
        <v>0</v>
      </c>
    </row>
    <row r="188" spans="1:17" x14ac:dyDescent="0.25">
      <c r="A188" s="11" t="str">
        <f t="shared" si="6"/>
        <v>29</v>
      </c>
      <c r="B188" s="29">
        <v>202306</v>
      </c>
      <c r="C188" s="31" t="s">
        <v>6</v>
      </c>
      <c r="D188" s="31" t="s">
        <v>8</v>
      </c>
      <c r="E188" s="33">
        <v>44197</v>
      </c>
      <c r="F188" s="31">
        <v>17</v>
      </c>
      <c r="G188" s="34">
        <v>0</v>
      </c>
      <c r="H188" s="37">
        <v>0</v>
      </c>
      <c r="I188" s="40"/>
      <c r="J188" s="40">
        <v>50</v>
      </c>
      <c r="K188" s="37">
        <v>355</v>
      </c>
      <c r="L188" s="37">
        <v>17</v>
      </c>
      <c r="M188" s="37">
        <v>0</v>
      </c>
      <c r="N188" s="8" cm="1">
        <f t="array" ref="N188">IFERROR(IF(D188="BSC",SIGN(L188)*IF(H188=0,1,H188/29),IF(OR(D188={"DIS","PBC","WLI","PSC"}),L188/F188,0)),0)</f>
        <v>1</v>
      </c>
      <c r="O188" s="8" cm="1">
        <f t="array" ref="O188">IFERROR(IF(OR(F188={93,185,89.38,177.79}),(L188-F188*N188)/G188,L188/G188),0)</f>
        <v>0</v>
      </c>
      <c r="P188" s="25">
        <f t="shared" si="7"/>
        <v>355</v>
      </c>
      <c r="Q188" s="25">
        <f t="shared" si="8"/>
        <v>355</v>
      </c>
    </row>
    <row r="189" spans="1:17" x14ac:dyDescent="0.25">
      <c r="A189" s="11" t="str">
        <f t="shared" si="6"/>
        <v>29</v>
      </c>
      <c r="B189" s="29">
        <v>202306</v>
      </c>
      <c r="C189" s="31" t="s">
        <v>6</v>
      </c>
      <c r="D189" s="31" t="s">
        <v>13</v>
      </c>
      <c r="E189" s="33">
        <v>44958</v>
      </c>
      <c r="F189" s="31">
        <v>0</v>
      </c>
      <c r="G189" s="34">
        <v>0.2069</v>
      </c>
      <c r="H189" s="37">
        <v>0</v>
      </c>
      <c r="I189" s="40"/>
      <c r="J189" s="40">
        <v>50</v>
      </c>
      <c r="K189" s="37">
        <v>355</v>
      </c>
      <c r="L189" s="37">
        <v>3509.02</v>
      </c>
      <c r="M189" s="37">
        <v>16960</v>
      </c>
      <c r="N189" s="8" cm="1">
        <f t="array" ref="N189">IFERROR(IF(D189="BSC",SIGN(L189)*IF(H189=0,1,H189/29),IF(OR(D189={"DIS","PBC","WLI","PSC"}),L189/F189,0)),0)</f>
        <v>0</v>
      </c>
      <c r="O189" s="8" cm="1">
        <f t="array" ref="O189">IFERROR(IF(OR(F189={93,185,89.38,177.79}),(L189-F189*N189)/G189,L189/G189),0)</f>
        <v>16959.980666988882</v>
      </c>
      <c r="P189" s="25">
        <f t="shared" si="7"/>
        <v>355</v>
      </c>
      <c r="Q189" s="25">
        <f t="shared" si="8"/>
        <v>0</v>
      </c>
    </row>
    <row r="190" spans="1:17" x14ac:dyDescent="0.25">
      <c r="A190" s="11" t="str">
        <f t="shared" si="6"/>
        <v>29</v>
      </c>
      <c r="B190" s="29">
        <v>202306</v>
      </c>
      <c r="C190" s="31" t="s">
        <v>6</v>
      </c>
      <c r="D190" s="31" t="s">
        <v>14</v>
      </c>
      <c r="E190" s="33">
        <v>44927</v>
      </c>
      <c r="F190" s="31">
        <v>0</v>
      </c>
      <c r="G190" s="34">
        <v>3.1099999999999999E-3</v>
      </c>
      <c r="H190" s="37">
        <v>0</v>
      </c>
      <c r="I190" s="40"/>
      <c r="J190" s="40">
        <v>50</v>
      </c>
      <c r="K190" s="37">
        <v>355</v>
      </c>
      <c r="L190" s="37">
        <v>52.75</v>
      </c>
      <c r="M190" s="37">
        <v>16960</v>
      </c>
      <c r="N190" s="8" cm="1">
        <f t="array" ref="N190">IFERROR(IF(D190="BSC",SIGN(L190)*IF(H190=0,1,H190/29),IF(OR(D190={"DIS","PBC","WLI","PSC"}),L190/F190,0)),0)</f>
        <v>0</v>
      </c>
      <c r="O190" s="8" cm="1">
        <f t="array" ref="O190">IFERROR(IF(OR(F190={93,185,89.38,177.79}),(L190-F190*N190)/G190,L190/G190),0)</f>
        <v>16961.414790996783</v>
      </c>
      <c r="P190" s="25">
        <f t="shared" si="7"/>
        <v>355</v>
      </c>
      <c r="Q190" s="25">
        <f t="shared" si="8"/>
        <v>0</v>
      </c>
    </row>
    <row r="191" spans="1:17" x14ac:dyDescent="0.25">
      <c r="A191" s="11" t="str">
        <f t="shared" si="6"/>
        <v>29</v>
      </c>
      <c r="B191" s="29">
        <v>202306</v>
      </c>
      <c r="C191" s="31" t="s">
        <v>6</v>
      </c>
      <c r="D191" s="31" t="s">
        <v>10</v>
      </c>
      <c r="E191" s="33">
        <v>44197</v>
      </c>
      <c r="F191" s="31">
        <v>2</v>
      </c>
      <c r="G191" s="34">
        <v>0</v>
      </c>
      <c r="H191" s="37">
        <v>0</v>
      </c>
      <c r="I191" s="40"/>
      <c r="J191" s="40">
        <v>50</v>
      </c>
      <c r="K191" s="37">
        <v>355</v>
      </c>
      <c r="L191" s="37">
        <v>2</v>
      </c>
      <c r="M191" s="37">
        <v>0</v>
      </c>
      <c r="N191" s="8" cm="1">
        <f t="array" ref="N191">IFERROR(IF(D191="BSC",SIGN(L191)*IF(H191=0,1,H191/29),IF(OR(D191={"DIS","PBC","WLI","PSC"}),L191/F191,0)),0)</f>
        <v>1</v>
      </c>
      <c r="O191" s="8" cm="1">
        <f t="array" ref="O191">IFERROR(IF(OR(F191={93,185,89.38,177.79}),(L191-F191*N191)/G191,L191/G191),0)</f>
        <v>0</v>
      </c>
      <c r="P191" s="25">
        <f t="shared" si="7"/>
        <v>355</v>
      </c>
      <c r="Q191" s="25">
        <f t="shared" si="8"/>
        <v>0</v>
      </c>
    </row>
    <row r="192" spans="1:17" x14ac:dyDescent="0.25">
      <c r="A192" s="11" t="str">
        <f t="shared" si="6"/>
        <v>29</v>
      </c>
      <c r="B192" s="29">
        <v>202306</v>
      </c>
      <c r="C192" s="31" t="s">
        <v>6</v>
      </c>
      <c r="D192" s="31" t="s">
        <v>15</v>
      </c>
      <c r="E192" s="33">
        <v>44927</v>
      </c>
      <c r="F192" s="31">
        <v>0</v>
      </c>
      <c r="G192" s="34">
        <v>7.2999999999999996E-4</v>
      </c>
      <c r="H192" s="37">
        <v>0</v>
      </c>
      <c r="I192" s="40"/>
      <c r="J192" s="40">
        <v>50</v>
      </c>
      <c r="K192" s="37">
        <v>355</v>
      </c>
      <c r="L192" s="37">
        <v>12.38</v>
      </c>
      <c r="M192" s="37">
        <v>16960</v>
      </c>
      <c r="N192" s="8" cm="1">
        <f t="array" ref="N192">IFERROR(IF(D192="BSC",SIGN(L192)*IF(H192=0,1,H192/29),IF(OR(D192={"DIS","PBC","WLI","PSC"}),L192/F192,0)),0)</f>
        <v>0</v>
      </c>
      <c r="O192" s="8" cm="1">
        <f t="array" ref="O192">IFERROR(IF(OR(F192={93,185,89.38,177.79}),(L192-F192*N192)/G192,L192/G192),0)</f>
        <v>16958.904109589042</v>
      </c>
      <c r="P192" s="25">
        <f t="shared" si="7"/>
        <v>355</v>
      </c>
      <c r="Q192" s="25">
        <f t="shared" si="8"/>
        <v>0</v>
      </c>
    </row>
    <row r="193" spans="1:17" x14ac:dyDescent="0.25">
      <c r="A193" s="11" t="str">
        <f t="shared" si="6"/>
        <v>29</v>
      </c>
      <c r="B193" s="29">
        <v>202306</v>
      </c>
      <c r="C193" s="31" t="s">
        <v>6</v>
      </c>
      <c r="D193" s="31" t="s">
        <v>11</v>
      </c>
      <c r="E193" s="33">
        <v>44197</v>
      </c>
      <c r="F193" s="31">
        <v>0</v>
      </c>
      <c r="G193" s="34">
        <v>-1.866E-2</v>
      </c>
      <c r="H193" s="37">
        <v>0</v>
      </c>
      <c r="I193" s="40"/>
      <c r="J193" s="40">
        <v>50</v>
      </c>
      <c r="K193" s="37">
        <v>355</v>
      </c>
      <c r="L193" s="37">
        <v>-276.17</v>
      </c>
      <c r="M193" s="37">
        <v>14800</v>
      </c>
      <c r="N193" s="8" cm="1">
        <f t="array" ref="N193">IFERROR(IF(D193="BSC",SIGN(L193)*IF(H193=0,1,H193/29),IF(OR(D193={"DIS","PBC","WLI","PSC"}),L193/F193,0)),0)</f>
        <v>0</v>
      </c>
      <c r="O193" s="8" cm="1">
        <f t="array" ref="O193">IFERROR(IF(OR(F193={93,185,89.38,177.79}),(L193-F193*N193)/G193,L193/G193),0)</f>
        <v>14800.107181136122</v>
      </c>
      <c r="P193" s="25">
        <f t="shared" si="7"/>
        <v>355</v>
      </c>
      <c r="Q193" s="25">
        <f t="shared" si="8"/>
        <v>0</v>
      </c>
    </row>
    <row r="194" spans="1:17" x14ac:dyDescent="0.25">
      <c r="A194" s="11" t="str">
        <f t="shared" si="6"/>
        <v>29</v>
      </c>
      <c r="B194" s="29">
        <v>202306</v>
      </c>
      <c r="C194" s="31" t="s">
        <v>6</v>
      </c>
      <c r="D194" s="31" t="s">
        <v>12</v>
      </c>
      <c r="E194" s="33">
        <v>44470</v>
      </c>
      <c r="F194" s="31">
        <v>103.19</v>
      </c>
      <c r="G194" s="34">
        <v>0</v>
      </c>
      <c r="H194" s="37">
        <v>0</v>
      </c>
      <c r="I194" s="40"/>
      <c r="J194" s="40">
        <v>50</v>
      </c>
      <c r="K194" s="37">
        <v>355</v>
      </c>
      <c r="L194" s="37">
        <v>103.19</v>
      </c>
      <c r="M194" s="37">
        <v>0</v>
      </c>
      <c r="N194" s="8" cm="1">
        <f t="array" ref="N194">IFERROR(IF(D194="BSC",SIGN(L194)*IF(H194=0,1,H194/29),IF(OR(D194={"DIS","PBC","WLI","PSC"}),L194/F194,0)),0)</f>
        <v>1</v>
      </c>
      <c r="O194" s="8" cm="1">
        <f t="array" ref="O194">IFERROR(IF(OR(F194={93,185,89.38,177.79}),(L194-F194*N194)/G194,L194/G194),0)</f>
        <v>0</v>
      </c>
      <c r="P194" s="25">
        <f t="shared" si="7"/>
        <v>355</v>
      </c>
      <c r="Q194" s="25">
        <f t="shared" si="8"/>
        <v>0</v>
      </c>
    </row>
    <row r="195" spans="1:17" x14ac:dyDescent="0.25">
      <c r="A195" s="11" t="str">
        <f t="shared" si="6"/>
        <v>29</v>
      </c>
      <c r="B195" s="29">
        <v>202307</v>
      </c>
      <c r="C195" s="31" t="s">
        <v>6</v>
      </c>
      <c r="D195" s="31" t="s">
        <v>7</v>
      </c>
      <c r="E195" s="33">
        <v>44197</v>
      </c>
      <c r="F195" s="31">
        <v>0</v>
      </c>
      <c r="G195" s="34">
        <v>-2.5500000000000002E-3</v>
      </c>
      <c r="H195" s="37">
        <v>0</v>
      </c>
      <c r="I195" s="40"/>
      <c r="J195" s="40">
        <v>87</v>
      </c>
      <c r="K195" s="37">
        <v>341</v>
      </c>
      <c r="L195" s="37">
        <v>-42.43</v>
      </c>
      <c r="M195" s="37">
        <v>16640</v>
      </c>
      <c r="N195" s="8" cm="1">
        <f t="array" ref="N195">IFERROR(IF(D195="BSC",SIGN(L195)*IF(H195=0,1,H195/29),IF(OR(D195={"DIS","PBC","WLI","PSC"}),L195/F195,0)),0)</f>
        <v>0</v>
      </c>
      <c r="O195" s="8" cm="1">
        <f t="array" ref="O195">IFERROR(IF(OR(F195={93,185,89.38,177.79}),(L195-F195*N195)/G195,L195/G195),0)</f>
        <v>16639.215686274507</v>
      </c>
      <c r="P195" s="25">
        <f t="shared" si="7"/>
        <v>341</v>
      </c>
      <c r="Q195" s="25">
        <f t="shared" si="8"/>
        <v>0</v>
      </c>
    </row>
    <row r="196" spans="1:17" x14ac:dyDescent="0.25">
      <c r="A196" s="11" t="str">
        <f t="shared" ref="A196:A259" si="9">IF(C196="02LGSV0036","36","29")</f>
        <v>29</v>
      </c>
      <c r="B196" s="29">
        <v>202307</v>
      </c>
      <c r="C196" s="31" t="s">
        <v>6</v>
      </c>
      <c r="D196" s="31" t="s">
        <v>8</v>
      </c>
      <c r="E196" s="33">
        <v>44197</v>
      </c>
      <c r="F196" s="31">
        <v>17</v>
      </c>
      <c r="G196" s="34">
        <v>0</v>
      </c>
      <c r="H196" s="37">
        <v>0</v>
      </c>
      <c r="I196" s="40"/>
      <c r="J196" s="40">
        <v>87</v>
      </c>
      <c r="K196" s="37">
        <v>341</v>
      </c>
      <c r="L196" s="37">
        <v>17</v>
      </c>
      <c r="M196" s="37">
        <v>0</v>
      </c>
      <c r="N196" s="8" cm="1">
        <f t="array" ref="N196">IFERROR(IF(D196="BSC",SIGN(L196)*IF(H196=0,1,H196/29),IF(OR(D196={"DIS","PBC","WLI","PSC"}),L196/F196,0)),0)</f>
        <v>1</v>
      </c>
      <c r="O196" s="8" cm="1">
        <f t="array" ref="O196">IFERROR(IF(OR(F196={93,185,89.38,177.79}),(L196-F196*N196)/G196,L196/G196),0)</f>
        <v>0</v>
      </c>
      <c r="P196" s="25">
        <f t="shared" ref="P196:P259" si="10">MAX(I196,J196,K196)</f>
        <v>341</v>
      </c>
      <c r="Q196" s="25">
        <f t="shared" si="8"/>
        <v>341</v>
      </c>
    </row>
    <row r="197" spans="1:17" x14ac:dyDescent="0.25">
      <c r="A197" s="11" t="str">
        <f t="shared" si="9"/>
        <v>29</v>
      </c>
      <c r="B197" s="29">
        <v>202307</v>
      </c>
      <c r="C197" s="31" t="s">
        <v>6</v>
      </c>
      <c r="D197" s="31" t="s">
        <v>13</v>
      </c>
      <c r="E197" s="33">
        <v>44958</v>
      </c>
      <c r="F197" s="31">
        <v>0</v>
      </c>
      <c r="G197" s="34">
        <v>0.2069</v>
      </c>
      <c r="H197" s="37">
        <v>0</v>
      </c>
      <c r="I197" s="40"/>
      <c r="J197" s="40">
        <v>87</v>
      </c>
      <c r="K197" s="37">
        <v>341</v>
      </c>
      <c r="L197" s="37">
        <v>3442.82</v>
      </c>
      <c r="M197" s="37">
        <v>16640</v>
      </c>
      <c r="N197" s="8" cm="1">
        <f t="array" ref="N197">IFERROR(IF(D197="BSC",SIGN(L197)*IF(H197=0,1,H197/29),IF(OR(D197={"DIS","PBC","WLI","PSC"}),L197/F197,0)),0)</f>
        <v>0</v>
      </c>
      <c r="O197" s="8" cm="1">
        <f t="array" ref="O197">IFERROR(IF(OR(F197={93,185,89.38,177.79}),(L197-F197*N197)/G197,L197/G197),0)</f>
        <v>16640.019333011118</v>
      </c>
      <c r="P197" s="25">
        <f t="shared" si="10"/>
        <v>341</v>
      </c>
      <c r="Q197" s="25">
        <f t="shared" ref="Q197:Q260" si="11">_xlfn.MAXIFS(P:P,B:B,B197)*IF(D197="BSC",N197,0)/SUMIFS(N:N,D:D,"BSC",B:B,B197)</f>
        <v>0</v>
      </c>
    </row>
    <row r="198" spans="1:17" x14ac:dyDescent="0.25">
      <c r="A198" s="11" t="str">
        <f t="shared" si="9"/>
        <v>29</v>
      </c>
      <c r="B198" s="29">
        <v>202307</v>
      </c>
      <c r="C198" s="31" t="s">
        <v>6</v>
      </c>
      <c r="D198" s="31" t="s">
        <v>14</v>
      </c>
      <c r="E198" s="33">
        <v>44927</v>
      </c>
      <c r="F198" s="31">
        <v>0</v>
      </c>
      <c r="G198" s="34">
        <v>3.1099999999999999E-3</v>
      </c>
      <c r="H198" s="37">
        <v>0</v>
      </c>
      <c r="I198" s="40"/>
      <c r="J198" s="40">
        <v>87</v>
      </c>
      <c r="K198" s="37">
        <v>341</v>
      </c>
      <c r="L198" s="37">
        <v>51.75</v>
      </c>
      <c r="M198" s="37">
        <v>16640</v>
      </c>
      <c r="N198" s="8" cm="1">
        <f t="array" ref="N198">IFERROR(IF(D198="BSC",SIGN(L198)*IF(H198=0,1,H198/29),IF(OR(D198={"DIS","PBC","WLI","PSC"}),L198/F198,0)),0)</f>
        <v>0</v>
      </c>
      <c r="O198" s="8" cm="1">
        <f t="array" ref="O198">IFERROR(IF(OR(F198={93,185,89.38,177.79}),(L198-F198*N198)/G198,L198/G198),0)</f>
        <v>16639.871382636655</v>
      </c>
      <c r="P198" s="25">
        <f t="shared" si="10"/>
        <v>341</v>
      </c>
      <c r="Q198" s="25">
        <f t="shared" si="11"/>
        <v>0</v>
      </c>
    </row>
    <row r="199" spans="1:17" x14ac:dyDescent="0.25">
      <c r="A199" s="11" t="str">
        <f t="shared" si="9"/>
        <v>29</v>
      </c>
      <c r="B199" s="29">
        <v>202307</v>
      </c>
      <c r="C199" s="31" t="s">
        <v>6</v>
      </c>
      <c r="D199" s="31" t="s">
        <v>10</v>
      </c>
      <c r="E199" s="33">
        <v>44197</v>
      </c>
      <c r="F199" s="31">
        <v>2</v>
      </c>
      <c r="G199" s="34">
        <v>0</v>
      </c>
      <c r="H199" s="37">
        <v>0</v>
      </c>
      <c r="I199" s="40"/>
      <c r="J199" s="40">
        <v>87</v>
      </c>
      <c r="K199" s="37">
        <v>341</v>
      </c>
      <c r="L199" s="37">
        <v>2</v>
      </c>
      <c r="M199" s="37">
        <v>0</v>
      </c>
      <c r="N199" s="8" cm="1">
        <f t="array" ref="N199">IFERROR(IF(D199="BSC",SIGN(L199)*IF(H199=0,1,H199/29),IF(OR(D199={"DIS","PBC","WLI","PSC"}),L199/F199,0)),0)</f>
        <v>1</v>
      </c>
      <c r="O199" s="8" cm="1">
        <f t="array" ref="O199">IFERROR(IF(OR(F199={93,185,89.38,177.79}),(L199-F199*N199)/G199,L199/G199),0)</f>
        <v>0</v>
      </c>
      <c r="P199" s="25">
        <f t="shared" si="10"/>
        <v>341</v>
      </c>
      <c r="Q199" s="25">
        <f t="shared" si="11"/>
        <v>0</v>
      </c>
    </row>
    <row r="200" spans="1:17" x14ac:dyDescent="0.25">
      <c r="A200" s="11" t="str">
        <f t="shared" si="9"/>
        <v>29</v>
      </c>
      <c r="B200" s="29">
        <v>202307</v>
      </c>
      <c r="C200" s="31" t="s">
        <v>6</v>
      </c>
      <c r="D200" s="31" t="s">
        <v>15</v>
      </c>
      <c r="E200" s="33">
        <v>44927</v>
      </c>
      <c r="F200" s="31">
        <v>0</v>
      </c>
      <c r="G200" s="34">
        <v>7.2999999999999996E-4</v>
      </c>
      <c r="H200" s="37">
        <v>0</v>
      </c>
      <c r="I200" s="40"/>
      <c r="J200" s="40">
        <v>87</v>
      </c>
      <c r="K200" s="37">
        <v>341</v>
      </c>
      <c r="L200" s="37">
        <v>12.15</v>
      </c>
      <c r="M200" s="37">
        <v>16640</v>
      </c>
      <c r="N200" s="8" cm="1">
        <f t="array" ref="N200">IFERROR(IF(D200="BSC",SIGN(L200)*IF(H200=0,1,H200/29),IF(OR(D200={"DIS","PBC","WLI","PSC"}),L200/F200,0)),0)</f>
        <v>0</v>
      </c>
      <c r="O200" s="8" cm="1">
        <f t="array" ref="O200">IFERROR(IF(OR(F200={93,185,89.38,177.79}),(L200-F200*N200)/G200,L200/G200),0)</f>
        <v>16643.835616438359</v>
      </c>
      <c r="P200" s="25">
        <f t="shared" si="10"/>
        <v>341</v>
      </c>
      <c r="Q200" s="25">
        <f t="shared" si="11"/>
        <v>0</v>
      </c>
    </row>
    <row r="201" spans="1:17" x14ac:dyDescent="0.25">
      <c r="A201" s="11" t="str">
        <f t="shared" si="9"/>
        <v>29</v>
      </c>
      <c r="B201" s="29">
        <v>202307</v>
      </c>
      <c r="C201" s="31" t="s">
        <v>6</v>
      </c>
      <c r="D201" s="31" t="s">
        <v>11</v>
      </c>
      <c r="E201" s="33">
        <v>44197</v>
      </c>
      <c r="F201" s="31">
        <v>0</v>
      </c>
      <c r="G201" s="34">
        <v>-1.866E-2</v>
      </c>
      <c r="H201" s="37">
        <v>0</v>
      </c>
      <c r="I201" s="40"/>
      <c r="J201" s="40">
        <v>87</v>
      </c>
      <c r="K201" s="37">
        <v>341</v>
      </c>
      <c r="L201" s="37">
        <v>-273.18</v>
      </c>
      <c r="M201" s="37">
        <v>14640</v>
      </c>
      <c r="N201" s="8" cm="1">
        <f t="array" ref="N201">IFERROR(IF(D201="BSC",SIGN(L201)*IF(H201=0,1,H201/29),IF(OR(D201={"DIS","PBC","WLI","PSC"}),L201/F201,0)),0)</f>
        <v>0</v>
      </c>
      <c r="O201" s="8" cm="1">
        <f t="array" ref="O201">IFERROR(IF(OR(F201={93,185,89.38,177.79}),(L201-F201*N201)/G201,L201/G201),0)</f>
        <v>14639.871382636657</v>
      </c>
      <c r="P201" s="25">
        <f t="shared" si="10"/>
        <v>341</v>
      </c>
      <c r="Q201" s="25">
        <f t="shared" si="11"/>
        <v>0</v>
      </c>
    </row>
    <row r="202" spans="1:17" x14ac:dyDescent="0.25">
      <c r="A202" s="11" t="str">
        <f t="shared" si="9"/>
        <v>29</v>
      </c>
      <c r="B202" s="29">
        <v>202307</v>
      </c>
      <c r="C202" s="31" t="s">
        <v>6</v>
      </c>
      <c r="D202" s="31" t="s">
        <v>12</v>
      </c>
      <c r="E202" s="33">
        <v>44470</v>
      </c>
      <c r="F202" s="31">
        <v>103.19</v>
      </c>
      <c r="G202" s="34">
        <v>0</v>
      </c>
      <c r="H202" s="37">
        <v>0</v>
      </c>
      <c r="I202" s="40"/>
      <c r="J202" s="40">
        <v>87</v>
      </c>
      <c r="K202" s="37">
        <v>341</v>
      </c>
      <c r="L202" s="37">
        <v>103.19</v>
      </c>
      <c r="M202" s="37">
        <v>0</v>
      </c>
      <c r="N202" s="8" cm="1">
        <f t="array" ref="N202">IFERROR(IF(D202="BSC",SIGN(L202)*IF(H202=0,1,H202/29),IF(OR(D202={"DIS","PBC","WLI","PSC"}),L202/F202,0)),0)</f>
        <v>1</v>
      </c>
      <c r="O202" s="8" cm="1">
        <f t="array" ref="O202">IFERROR(IF(OR(F202={93,185,89.38,177.79}),(L202-F202*N202)/G202,L202/G202),0)</f>
        <v>0</v>
      </c>
      <c r="P202" s="25">
        <f t="shared" si="10"/>
        <v>341</v>
      </c>
      <c r="Q202" s="25">
        <f t="shared" si="11"/>
        <v>0</v>
      </c>
    </row>
    <row r="203" spans="1:17" x14ac:dyDescent="0.25">
      <c r="A203" s="11" t="str">
        <f t="shared" si="9"/>
        <v>29</v>
      </c>
      <c r="B203" s="29">
        <v>202308</v>
      </c>
      <c r="C203" s="31" t="s">
        <v>6</v>
      </c>
      <c r="D203" s="31" t="s">
        <v>7</v>
      </c>
      <c r="E203" s="33">
        <v>44197</v>
      </c>
      <c r="F203" s="31">
        <v>0</v>
      </c>
      <c r="G203" s="34">
        <v>-2.5500000000000002E-3</v>
      </c>
      <c r="H203" s="37">
        <v>0</v>
      </c>
      <c r="I203" s="40"/>
      <c r="J203" s="40">
        <v>49</v>
      </c>
      <c r="K203" s="37">
        <v>346</v>
      </c>
      <c r="L203" s="37">
        <v>-46.92</v>
      </c>
      <c r="M203" s="37">
        <v>18400</v>
      </c>
      <c r="N203" s="8" cm="1">
        <f t="array" ref="N203">IFERROR(IF(D203="BSC",SIGN(L203)*IF(H203=0,1,H203/29),IF(OR(D203={"DIS","PBC","WLI","PSC"}),L203/F203,0)),0)</f>
        <v>0</v>
      </c>
      <c r="O203" s="8" cm="1">
        <f t="array" ref="O203">IFERROR(IF(OR(F203={93,185,89.38,177.79}),(L203-F203*N203)/G203,L203/G203),0)</f>
        <v>18400</v>
      </c>
      <c r="P203" s="25">
        <f t="shared" si="10"/>
        <v>346</v>
      </c>
      <c r="Q203" s="25">
        <f t="shared" si="11"/>
        <v>0</v>
      </c>
    </row>
    <row r="204" spans="1:17" x14ac:dyDescent="0.25">
      <c r="A204" s="11" t="str">
        <f t="shared" si="9"/>
        <v>29</v>
      </c>
      <c r="B204" s="29">
        <v>202308</v>
      </c>
      <c r="C204" s="31" t="s">
        <v>6</v>
      </c>
      <c r="D204" s="31" t="s">
        <v>8</v>
      </c>
      <c r="E204" s="33">
        <v>44197</v>
      </c>
      <c r="F204" s="31">
        <v>17</v>
      </c>
      <c r="G204" s="34">
        <v>0</v>
      </c>
      <c r="H204" s="37">
        <v>0</v>
      </c>
      <c r="I204" s="40"/>
      <c r="J204" s="40">
        <v>49</v>
      </c>
      <c r="K204" s="37">
        <v>346</v>
      </c>
      <c r="L204" s="37">
        <v>17</v>
      </c>
      <c r="M204" s="37">
        <v>0</v>
      </c>
      <c r="N204" s="8" cm="1">
        <f t="array" ref="N204">IFERROR(IF(D204="BSC",SIGN(L204)*IF(H204=0,1,H204/29),IF(OR(D204={"DIS","PBC","WLI","PSC"}),L204/F204,0)),0)</f>
        <v>1</v>
      </c>
      <c r="O204" s="8" cm="1">
        <f t="array" ref="O204">IFERROR(IF(OR(F204={93,185,89.38,177.79}),(L204-F204*N204)/G204,L204/G204),0)</f>
        <v>0</v>
      </c>
      <c r="P204" s="25">
        <f t="shared" si="10"/>
        <v>346</v>
      </c>
      <c r="Q204" s="25">
        <f t="shared" si="11"/>
        <v>346</v>
      </c>
    </row>
    <row r="205" spans="1:17" x14ac:dyDescent="0.25">
      <c r="A205" s="11" t="str">
        <f t="shared" si="9"/>
        <v>29</v>
      </c>
      <c r="B205" s="29">
        <v>202308</v>
      </c>
      <c r="C205" s="31" t="s">
        <v>6</v>
      </c>
      <c r="D205" s="31" t="s">
        <v>13</v>
      </c>
      <c r="E205" s="33">
        <v>44958</v>
      </c>
      <c r="F205" s="31">
        <v>0</v>
      </c>
      <c r="G205" s="34">
        <v>9.2179999999999998E-2</v>
      </c>
      <c r="H205" s="37">
        <v>0</v>
      </c>
      <c r="I205" s="40"/>
      <c r="J205" s="40">
        <v>49</v>
      </c>
      <c r="K205" s="37">
        <v>346</v>
      </c>
      <c r="L205" s="37">
        <v>101.4</v>
      </c>
      <c r="M205" s="37">
        <v>1100</v>
      </c>
      <c r="N205" s="8" cm="1">
        <f t="array" ref="N205">IFERROR(IF(D205="BSC",SIGN(L205)*IF(H205=0,1,H205/29),IF(OR(D205={"DIS","PBC","WLI","PSC"}),L205/F205,0)),0)</f>
        <v>0</v>
      </c>
      <c r="O205" s="8" cm="1">
        <f t="array" ref="O205">IFERROR(IF(OR(F205={93,185,89.38,177.79}),(L205-F205*N205)/G205,L205/G205),0)</f>
        <v>1100.021696680408</v>
      </c>
      <c r="P205" s="25">
        <f t="shared" si="10"/>
        <v>346</v>
      </c>
      <c r="Q205" s="25">
        <f t="shared" si="11"/>
        <v>0</v>
      </c>
    </row>
    <row r="206" spans="1:17" x14ac:dyDescent="0.25">
      <c r="A206" s="11" t="str">
        <f t="shared" si="9"/>
        <v>29</v>
      </c>
      <c r="B206" s="29">
        <v>202308</v>
      </c>
      <c r="C206" s="31" t="s">
        <v>6</v>
      </c>
      <c r="D206" s="31" t="s">
        <v>13</v>
      </c>
      <c r="E206" s="33">
        <v>44958</v>
      </c>
      <c r="F206" s="31">
        <v>0</v>
      </c>
      <c r="G206" s="34">
        <v>0.2069</v>
      </c>
      <c r="H206" s="37">
        <v>0</v>
      </c>
      <c r="I206" s="40"/>
      <c r="J206" s="40">
        <v>49</v>
      </c>
      <c r="K206" s="37">
        <v>346</v>
      </c>
      <c r="L206" s="37">
        <v>3579.37</v>
      </c>
      <c r="M206" s="37">
        <v>17300</v>
      </c>
      <c r="N206" s="8" cm="1">
        <f t="array" ref="N206">IFERROR(IF(D206="BSC",SIGN(L206)*IF(H206=0,1,H206/29),IF(OR(D206={"DIS","PBC","WLI","PSC"}),L206/F206,0)),0)</f>
        <v>0</v>
      </c>
      <c r="O206" s="8" cm="1">
        <f t="array" ref="O206">IFERROR(IF(OR(F206={93,185,89.38,177.79}),(L206-F206*N206)/G206,L206/G206),0)</f>
        <v>17300</v>
      </c>
      <c r="P206" s="25">
        <f t="shared" si="10"/>
        <v>346</v>
      </c>
      <c r="Q206" s="25">
        <f t="shared" si="11"/>
        <v>0</v>
      </c>
    </row>
    <row r="207" spans="1:17" x14ac:dyDescent="0.25">
      <c r="A207" s="11" t="str">
        <f t="shared" si="9"/>
        <v>29</v>
      </c>
      <c r="B207" s="29">
        <v>202308</v>
      </c>
      <c r="C207" s="31" t="s">
        <v>6</v>
      </c>
      <c r="D207" s="31" t="s">
        <v>14</v>
      </c>
      <c r="E207" s="33">
        <v>44927</v>
      </c>
      <c r="F207" s="31">
        <v>0</v>
      </c>
      <c r="G207" s="34">
        <v>3.1099999999999999E-3</v>
      </c>
      <c r="H207" s="37">
        <v>0</v>
      </c>
      <c r="I207" s="40"/>
      <c r="J207" s="40">
        <v>49</v>
      </c>
      <c r="K207" s="37">
        <v>346</v>
      </c>
      <c r="L207" s="37">
        <v>57.22</v>
      </c>
      <c r="M207" s="37">
        <v>18400</v>
      </c>
      <c r="N207" s="8" cm="1">
        <f t="array" ref="N207">IFERROR(IF(D207="BSC",SIGN(L207)*IF(H207=0,1,H207/29),IF(OR(D207={"DIS","PBC","WLI","PSC"}),L207/F207,0)),0)</f>
        <v>0</v>
      </c>
      <c r="O207" s="8" cm="1">
        <f t="array" ref="O207">IFERROR(IF(OR(F207={93,185,89.38,177.79}),(L207-F207*N207)/G207,L207/G207),0)</f>
        <v>18398.713826366558</v>
      </c>
      <c r="P207" s="25">
        <f t="shared" si="10"/>
        <v>346</v>
      </c>
      <c r="Q207" s="25">
        <f t="shared" si="11"/>
        <v>0</v>
      </c>
    </row>
    <row r="208" spans="1:17" x14ac:dyDescent="0.25">
      <c r="A208" s="11" t="str">
        <f t="shared" si="9"/>
        <v>29</v>
      </c>
      <c r="B208" s="29">
        <v>202308</v>
      </c>
      <c r="C208" s="31" t="s">
        <v>6</v>
      </c>
      <c r="D208" s="31" t="s">
        <v>10</v>
      </c>
      <c r="E208" s="33">
        <v>44197</v>
      </c>
      <c r="F208" s="31">
        <v>2</v>
      </c>
      <c r="G208" s="34">
        <v>0</v>
      </c>
      <c r="H208" s="37">
        <v>0</v>
      </c>
      <c r="I208" s="40"/>
      <c r="J208" s="40">
        <v>49</v>
      </c>
      <c r="K208" s="37">
        <v>346</v>
      </c>
      <c r="L208" s="37">
        <v>2</v>
      </c>
      <c r="M208" s="37">
        <v>0</v>
      </c>
      <c r="N208" s="8" cm="1">
        <f t="array" ref="N208">IFERROR(IF(D208="BSC",SIGN(L208)*IF(H208=0,1,H208/29),IF(OR(D208={"DIS","PBC","WLI","PSC"}),L208/F208,0)),0)</f>
        <v>1</v>
      </c>
      <c r="O208" s="8" cm="1">
        <f t="array" ref="O208">IFERROR(IF(OR(F208={93,185,89.38,177.79}),(L208-F208*N208)/G208,L208/G208),0)</f>
        <v>0</v>
      </c>
      <c r="P208" s="25">
        <f t="shared" si="10"/>
        <v>346</v>
      </c>
      <c r="Q208" s="25">
        <f t="shared" si="11"/>
        <v>0</v>
      </c>
    </row>
    <row r="209" spans="1:17" x14ac:dyDescent="0.25">
      <c r="A209" s="11" t="str">
        <f t="shared" si="9"/>
        <v>29</v>
      </c>
      <c r="B209" s="29">
        <v>202308</v>
      </c>
      <c r="C209" s="31" t="s">
        <v>6</v>
      </c>
      <c r="D209" s="31" t="s">
        <v>15</v>
      </c>
      <c r="E209" s="33">
        <v>44927</v>
      </c>
      <c r="F209" s="31">
        <v>0</v>
      </c>
      <c r="G209" s="34">
        <v>7.2999999999999996E-4</v>
      </c>
      <c r="H209" s="37">
        <v>0</v>
      </c>
      <c r="I209" s="40"/>
      <c r="J209" s="40">
        <v>49</v>
      </c>
      <c r="K209" s="37">
        <v>346</v>
      </c>
      <c r="L209" s="37">
        <v>13.43</v>
      </c>
      <c r="M209" s="37">
        <v>18400</v>
      </c>
      <c r="N209" s="8" cm="1">
        <f t="array" ref="N209">IFERROR(IF(D209="BSC",SIGN(L209)*IF(H209=0,1,H209/29),IF(OR(D209={"DIS","PBC","WLI","PSC"}),L209/F209,0)),0)</f>
        <v>0</v>
      </c>
      <c r="O209" s="8" cm="1">
        <f t="array" ref="O209">IFERROR(IF(OR(F209={93,185,89.38,177.79}),(L209-F209*N209)/G209,L209/G209),0)</f>
        <v>18397.260273972603</v>
      </c>
      <c r="P209" s="25">
        <f t="shared" si="10"/>
        <v>346</v>
      </c>
      <c r="Q209" s="25">
        <f t="shared" si="11"/>
        <v>0</v>
      </c>
    </row>
    <row r="210" spans="1:17" x14ac:dyDescent="0.25">
      <c r="A210" s="11" t="str">
        <f t="shared" si="9"/>
        <v>29</v>
      </c>
      <c r="B210" s="29">
        <v>202308</v>
      </c>
      <c r="C210" s="31" t="s">
        <v>6</v>
      </c>
      <c r="D210" s="31" t="s">
        <v>11</v>
      </c>
      <c r="E210" s="33">
        <v>44197</v>
      </c>
      <c r="F210" s="31">
        <v>0</v>
      </c>
      <c r="G210" s="34">
        <v>-1.866E-2</v>
      </c>
      <c r="H210" s="37">
        <v>0</v>
      </c>
      <c r="I210" s="40"/>
      <c r="J210" s="40">
        <v>49</v>
      </c>
      <c r="K210" s="37">
        <v>346</v>
      </c>
      <c r="L210" s="37">
        <v>-310.5</v>
      </c>
      <c r="M210" s="37">
        <v>16640</v>
      </c>
      <c r="N210" s="8" cm="1">
        <f t="array" ref="N210">IFERROR(IF(D210="BSC",SIGN(L210)*IF(H210=0,1,H210/29),IF(OR(D210={"DIS","PBC","WLI","PSC"}),L210/F210,0)),0)</f>
        <v>0</v>
      </c>
      <c r="O210" s="8" cm="1">
        <f t="array" ref="O210">IFERROR(IF(OR(F210={93,185,89.38,177.79}),(L210-F210*N210)/G210,L210/G210),0)</f>
        <v>16639.871382636655</v>
      </c>
      <c r="P210" s="25">
        <f t="shared" si="10"/>
        <v>346</v>
      </c>
      <c r="Q210" s="25">
        <f t="shared" si="11"/>
        <v>0</v>
      </c>
    </row>
    <row r="211" spans="1:17" x14ac:dyDescent="0.25">
      <c r="A211" s="11" t="str">
        <f t="shared" si="9"/>
        <v>29</v>
      </c>
      <c r="B211" s="29">
        <v>202308</v>
      </c>
      <c r="C211" s="31" t="s">
        <v>6</v>
      </c>
      <c r="D211" s="31" t="s">
        <v>12</v>
      </c>
      <c r="E211" s="33">
        <v>44470</v>
      </c>
      <c r="F211" s="31">
        <v>103.19</v>
      </c>
      <c r="G211" s="34">
        <v>0</v>
      </c>
      <c r="H211" s="37">
        <v>0</v>
      </c>
      <c r="I211" s="40"/>
      <c r="J211" s="40">
        <v>49</v>
      </c>
      <c r="K211" s="37">
        <v>346</v>
      </c>
      <c r="L211" s="37">
        <v>103.19</v>
      </c>
      <c r="M211" s="37">
        <v>0</v>
      </c>
      <c r="N211" s="8" cm="1">
        <f t="array" ref="N211">IFERROR(IF(D211="BSC",SIGN(L211)*IF(H211=0,1,H211/29),IF(OR(D211={"DIS","PBC","WLI","PSC"}),L211/F211,0)),0)</f>
        <v>1</v>
      </c>
      <c r="O211" s="8" cm="1">
        <f t="array" ref="O211">IFERROR(IF(OR(F211={93,185,89.38,177.79}),(L211-F211*N211)/G211,L211/G211),0)</f>
        <v>0</v>
      </c>
      <c r="P211" s="25">
        <f t="shared" si="10"/>
        <v>346</v>
      </c>
      <c r="Q211" s="25">
        <f t="shared" si="11"/>
        <v>0</v>
      </c>
    </row>
    <row r="212" spans="1:17" x14ac:dyDescent="0.25">
      <c r="A212" s="11" t="str">
        <f t="shared" si="9"/>
        <v>29</v>
      </c>
      <c r="B212" s="29">
        <v>202309</v>
      </c>
      <c r="C212" s="31" t="s">
        <v>6</v>
      </c>
      <c r="D212" s="31" t="s">
        <v>7</v>
      </c>
      <c r="E212" s="33">
        <v>44197</v>
      </c>
      <c r="F212" s="31">
        <v>0</v>
      </c>
      <c r="G212" s="34">
        <v>-2.5500000000000002E-3</v>
      </c>
      <c r="H212" s="37">
        <v>0</v>
      </c>
      <c r="I212" s="40"/>
      <c r="J212" s="40">
        <v>63</v>
      </c>
      <c r="K212" s="37">
        <v>352</v>
      </c>
      <c r="L212" s="37">
        <v>-37.33</v>
      </c>
      <c r="M212" s="37">
        <v>14640</v>
      </c>
      <c r="N212" s="8" cm="1">
        <f t="array" ref="N212">IFERROR(IF(D212="BSC",SIGN(L212)*IF(H212=0,1,H212/29),IF(OR(D212={"DIS","PBC","WLI","PSC"}),L212/F212,0)),0)</f>
        <v>0</v>
      </c>
      <c r="O212" s="8" cm="1">
        <f t="array" ref="O212">IFERROR(IF(OR(F212={93,185,89.38,177.79}),(L212-F212*N212)/G212,L212/G212),0)</f>
        <v>14639.215686274509</v>
      </c>
      <c r="P212" s="25">
        <f t="shared" si="10"/>
        <v>352</v>
      </c>
      <c r="Q212" s="25">
        <f t="shared" si="11"/>
        <v>0</v>
      </c>
    </row>
    <row r="213" spans="1:17" x14ac:dyDescent="0.25">
      <c r="A213" s="11" t="str">
        <f t="shared" si="9"/>
        <v>29</v>
      </c>
      <c r="B213" s="29">
        <v>202309</v>
      </c>
      <c r="C213" s="31" t="s">
        <v>6</v>
      </c>
      <c r="D213" s="31" t="s">
        <v>8</v>
      </c>
      <c r="E213" s="33">
        <v>44197</v>
      </c>
      <c r="F213" s="31">
        <v>17</v>
      </c>
      <c r="G213" s="34">
        <v>0</v>
      </c>
      <c r="H213" s="37">
        <v>0</v>
      </c>
      <c r="I213" s="40"/>
      <c r="J213" s="40">
        <v>63</v>
      </c>
      <c r="K213" s="37">
        <v>352</v>
      </c>
      <c r="L213" s="37">
        <v>17</v>
      </c>
      <c r="M213" s="37">
        <v>0</v>
      </c>
      <c r="N213" s="8" cm="1">
        <f t="array" ref="N213">IFERROR(IF(D213="BSC",SIGN(L213)*IF(H213=0,1,H213/29),IF(OR(D213={"DIS","PBC","WLI","PSC"}),L213/F213,0)),0)</f>
        <v>1</v>
      </c>
      <c r="O213" s="8" cm="1">
        <f t="array" ref="O213">IFERROR(IF(OR(F213={93,185,89.38,177.79}),(L213-F213*N213)/G213,L213/G213),0)</f>
        <v>0</v>
      </c>
      <c r="P213" s="25">
        <f t="shared" si="10"/>
        <v>352</v>
      </c>
      <c r="Q213" s="25">
        <f t="shared" si="11"/>
        <v>352</v>
      </c>
    </row>
    <row r="214" spans="1:17" x14ac:dyDescent="0.25">
      <c r="A214" s="11" t="str">
        <f t="shared" si="9"/>
        <v>29</v>
      </c>
      <c r="B214" s="29">
        <v>202309</v>
      </c>
      <c r="C214" s="31" t="s">
        <v>6</v>
      </c>
      <c r="D214" s="31" t="s">
        <v>13</v>
      </c>
      <c r="E214" s="33">
        <v>44958</v>
      </c>
      <c r="F214" s="31">
        <v>0</v>
      </c>
      <c r="G214" s="34">
        <v>0.2069</v>
      </c>
      <c r="H214" s="37">
        <v>17</v>
      </c>
      <c r="I214" s="40"/>
      <c r="J214" s="40">
        <v>63</v>
      </c>
      <c r="K214" s="37">
        <v>352</v>
      </c>
      <c r="L214" s="37">
        <v>1716.44</v>
      </c>
      <c r="M214" s="37">
        <v>8296</v>
      </c>
      <c r="N214" s="8" cm="1">
        <f t="array" ref="N214">IFERROR(IF(D214="BSC",SIGN(L214)*IF(H214=0,1,H214/29),IF(OR(D214={"DIS","PBC","WLI","PSC"}),L214/F214,0)),0)</f>
        <v>0</v>
      </c>
      <c r="O214" s="8" cm="1">
        <f t="array" ref="O214">IFERROR(IF(OR(F214={93,185,89.38,177.79}),(L214-F214*N214)/G214,L214/G214),0)</f>
        <v>8295.9884001933297</v>
      </c>
      <c r="P214" s="25">
        <f t="shared" si="10"/>
        <v>352</v>
      </c>
      <c r="Q214" s="25">
        <f t="shared" si="11"/>
        <v>0</v>
      </c>
    </row>
    <row r="215" spans="1:17" x14ac:dyDescent="0.25">
      <c r="A215" s="11" t="str">
        <f t="shared" si="9"/>
        <v>29</v>
      </c>
      <c r="B215" s="29">
        <v>202309</v>
      </c>
      <c r="C215" s="31" t="s">
        <v>6</v>
      </c>
      <c r="D215" s="31" t="s">
        <v>13</v>
      </c>
      <c r="E215" s="33">
        <v>45170</v>
      </c>
      <c r="F215" s="31">
        <v>0</v>
      </c>
      <c r="G215" s="34">
        <v>0.20715</v>
      </c>
      <c r="H215" s="37">
        <v>13</v>
      </c>
      <c r="I215" s="40"/>
      <c r="J215" s="40">
        <v>63</v>
      </c>
      <c r="K215" s="37">
        <v>352</v>
      </c>
      <c r="L215" s="37">
        <v>1314.16</v>
      </c>
      <c r="M215" s="37">
        <v>6344</v>
      </c>
      <c r="N215" s="8" cm="1">
        <f t="array" ref="N215">IFERROR(IF(D215="BSC",SIGN(L215)*IF(H215=0,1,H215/29),IF(OR(D215={"DIS","PBC","WLI","PSC"}),L215/F215,0)),0)</f>
        <v>0</v>
      </c>
      <c r="O215" s="8" cm="1">
        <f t="array" ref="O215">IFERROR(IF(OR(F215={93,185,89.38,177.79}),(L215-F215*N215)/G215,L215/G215),0)</f>
        <v>6344.0019309678983</v>
      </c>
      <c r="P215" s="25">
        <f t="shared" si="10"/>
        <v>352</v>
      </c>
      <c r="Q215" s="25">
        <f t="shared" si="11"/>
        <v>0</v>
      </c>
    </row>
    <row r="216" spans="1:17" x14ac:dyDescent="0.25">
      <c r="A216" s="11" t="str">
        <f t="shared" si="9"/>
        <v>29</v>
      </c>
      <c r="B216" s="29">
        <v>202309</v>
      </c>
      <c r="C216" s="31" t="s">
        <v>6</v>
      </c>
      <c r="D216" s="31" t="s">
        <v>14</v>
      </c>
      <c r="E216" s="33">
        <v>44927</v>
      </c>
      <c r="F216" s="31">
        <v>0</v>
      </c>
      <c r="G216" s="34">
        <v>3.1099999999999999E-3</v>
      </c>
      <c r="H216" s="37">
        <v>0</v>
      </c>
      <c r="I216" s="40"/>
      <c r="J216" s="40">
        <v>63</v>
      </c>
      <c r="K216" s="37">
        <v>352</v>
      </c>
      <c r="L216" s="37">
        <v>45.53</v>
      </c>
      <c r="M216" s="37">
        <v>14640</v>
      </c>
      <c r="N216" s="8" cm="1">
        <f t="array" ref="N216">IFERROR(IF(D216="BSC",SIGN(L216)*IF(H216=0,1,H216/29),IF(OR(D216={"DIS","PBC","WLI","PSC"}),L216/F216,0)),0)</f>
        <v>0</v>
      </c>
      <c r="O216" s="8" cm="1">
        <f t="array" ref="O216">IFERROR(IF(OR(F216={93,185,89.38,177.79}),(L216-F216*N216)/G216,L216/G216),0)</f>
        <v>14639.871382636657</v>
      </c>
      <c r="P216" s="25">
        <f t="shared" si="10"/>
        <v>352</v>
      </c>
      <c r="Q216" s="25">
        <f t="shared" si="11"/>
        <v>0</v>
      </c>
    </row>
    <row r="217" spans="1:17" x14ac:dyDescent="0.25">
      <c r="A217" s="11" t="str">
        <f t="shared" si="9"/>
        <v>29</v>
      </c>
      <c r="B217" s="29">
        <v>202309</v>
      </c>
      <c r="C217" s="31" t="s">
        <v>6</v>
      </c>
      <c r="D217" s="31" t="s">
        <v>10</v>
      </c>
      <c r="E217" s="33">
        <v>44197</v>
      </c>
      <c r="F217" s="31">
        <v>2</v>
      </c>
      <c r="G217" s="34">
        <v>0</v>
      </c>
      <c r="H217" s="37">
        <v>0</v>
      </c>
      <c r="I217" s="40"/>
      <c r="J217" s="40">
        <v>63</v>
      </c>
      <c r="K217" s="37">
        <v>352</v>
      </c>
      <c r="L217" s="37">
        <v>2</v>
      </c>
      <c r="M217" s="37">
        <v>0</v>
      </c>
      <c r="N217" s="8" cm="1">
        <f t="array" ref="N217">IFERROR(IF(D217="BSC",SIGN(L217)*IF(H217=0,1,H217/29),IF(OR(D217={"DIS","PBC","WLI","PSC"}),L217/F217,0)),0)</f>
        <v>1</v>
      </c>
      <c r="O217" s="8" cm="1">
        <f t="array" ref="O217">IFERROR(IF(OR(F217={93,185,89.38,177.79}),(L217-F217*N217)/G217,L217/G217),0)</f>
        <v>0</v>
      </c>
      <c r="P217" s="25">
        <f t="shared" si="10"/>
        <v>352</v>
      </c>
      <c r="Q217" s="25">
        <f t="shared" si="11"/>
        <v>0</v>
      </c>
    </row>
    <row r="218" spans="1:17" x14ac:dyDescent="0.25">
      <c r="A218" s="11" t="str">
        <f t="shared" si="9"/>
        <v>29</v>
      </c>
      <c r="B218" s="29">
        <v>202309</v>
      </c>
      <c r="C218" s="31" t="s">
        <v>6</v>
      </c>
      <c r="D218" s="31" t="s">
        <v>15</v>
      </c>
      <c r="E218" s="33">
        <v>44927</v>
      </c>
      <c r="F218" s="31">
        <v>0</v>
      </c>
      <c r="G218" s="34">
        <v>7.2999999999999996E-4</v>
      </c>
      <c r="H218" s="37">
        <v>0</v>
      </c>
      <c r="I218" s="40"/>
      <c r="J218" s="40">
        <v>63</v>
      </c>
      <c r="K218" s="37">
        <v>352</v>
      </c>
      <c r="L218" s="37">
        <v>10.69</v>
      </c>
      <c r="M218" s="37">
        <v>14640</v>
      </c>
      <c r="N218" s="8" cm="1">
        <f t="array" ref="N218">IFERROR(IF(D218="BSC",SIGN(L218)*IF(H218=0,1,H218/29),IF(OR(D218={"DIS","PBC","WLI","PSC"}),L218/F218,0)),0)</f>
        <v>0</v>
      </c>
      <c r="O218" s="8" cm="1">
        <f t="array" ref="O218">IFERROR(IF(OR(F218={93,185,89.38,177.79}),(L218-F218*N218)/G218,L218/G218),0)</f>
        <v>14643.835616438357</v>
      </c>
      <c r="P218" s="25">
        <f t="shared" si="10"/>
        <v>352</v>
      </c>
      <c r="Q218" s="25">
        <f t="shared" si="11"/>
        <v>0</v>
      </c>
    </row>
    <row r="219" spans="1:17" x14ac:dyDescent="0.25">
      <c r="A219" s="11" t="str">
        <f t="shared" si="9"/>
        <v>29</v>
      </c>
      <c r="B219" s="29">
        <v>202309</v>
      </c>
      <c r="C219" s="31" t="s">
        <v>6</v>
      </c>
      <c r="D219" s="31" t="s">
        <v>11</v>
      </c>
      <c r="E219" s="33">
        <v>44197</v>
      </c>
      <c r="F219" s="31">
        <v>0</v>
      </c>
      <c r="G219" s="34">
        <v>-1.866E-2</v>
      </c>
      <c r="H219" s="37">
        <v>0</v>
      </c>
      <c r="I219" s="40"/>
      <c r="J219" s="40">
        <v>63</v>
      </c>
      <c r="K219" s="37">
        <v>352</v>
      </c>
      <c r="L219" s="37">
        <v>-238.85</v>
      </c>
      <c r="M219" s="37">
        <v>12800</v>
      </c>
      <c r="N219" s="8" cm="1">
        <f t="array" ref="N219">IFERROR(IF(D219="BSC",SIGN(L219)*IF(H219=0,1,H219/29),IF(OR(D219={"DIS","PBC","WLI","PSC"}),L219/F219,0)),0)</f>
        <v>0</v>
      </c>
      <c r="O219" s="8" cm="1">
        <f t="array" ref="O219">IFERROR(IF(OR(F219={93,185,89.38,177.79}),(L219-F219*N219)/G219,L219/G219),0)</f>
        <v>12800.10718113612</v>
      </c>
      <c r="P219" s="25">
        <f t="shared" si="10"/>
        <v>352</v>
      </c>
      <c r="Q219" s="25">
        <f t="shared" si="11"/>
        <v>0</v>
      </c>
    </row>
    <row r="220" spans="1:17" x14ac:dyDescent="0.25">
      <c r="A220" s="11" t="str">
        <f t="shared" si="9"/>
        <v>29</v>
      </c>
      <c r="B220" s="29">
        <v>202309</v>
      </c>
      <c r="C220" s="31" t="s">
        <v>6</v>
      </c>
      <c r="D220" s="31" t="s">
        <v>12</v>
      </c>
      <c r="E220" s="33">
        <v>44470</v>
      </c>
      <c r="F220" s="31">
        <v>103.19</v>
      </c>
      <c r="G220" s="34">
        <v>0</v>
      </c>
      <c r="H220" s="37">
        <v>0</v>
      </c>
      <c r="I220" s="40"/>
      <c r="J220" s="40">
        <v>63</v>
      </c>
      <c r="K220" s="37">
        <v>352</v>
      </c>
      <c r="L220" s="37">
        <v>103.19</v>
      </c>
      <c r="M220" s="37">
        <v>0</v>
      </c>
      <c r="N220" s="8" cm="1">
        <f t="array" ref="N220">IFERROR(IF(D220="BSC",SIGN(L220)*IF(H220=0,1,H220/29),IF(OR(D220={"DIS","PBC","WLI","PSC"}),L220/F220,0)),0)</f>
        <v>1</v>
      </c>
      <c r="O220" s="8" cm="1">
        <f t="array" ref="O220">IFERROR(IF(OR(F220={93,185,89.38,177.79}),(L220-F220*N220)/G220,L220/G220),0)</f>
        <v>0</v>
      </c>
      <c r="P220" s="25">
        <f t="shared" si="10"/>
        <v>352</v>
      </c>
      <c r="Q220" s="25">
        <f t="shared" si="11"/>
        <v>0</v>
      </c>
    </row>
    <row r="221" spans="1:17" x14ac:dyDescent="0.25">
      <c r="A221" s="11" t="str">
        <f t="shared" si="9"/>
        <v>29</v>
      </c>
      <c r="B221" s="29">
        <v>202310</v>
      </c>
      <c r="C221" s="31" t="s">
        <v>6</v>
      </c>
      <c r="D221" s="31" t="s">
        <v>7</v>
      </c>
      <c r="E221" s="33">
        <v>44197</v>
      </c>
      <c r="F221" s="31">
        <v>0</v>
      </c>
      <c r="G221" s="34">
        <v>-2.5500000000000002E-3</v>
      </c>
      <c r="H221" s="37">
        <v>0</v>
      </c>
      <c r="I221" s="40"/>
      <c r="J221" s="40">
        <v>81</v>
      </c>
      <c r="K221" s="37">
        <v>345</v>
      </c>
      <c r="L221" s="37">
        <v>-33.46</v>
      </c>
      <c r="M221" s="37">
        <v>13120</v>
      </c>
      <c r="N221" s="8" cm="1">
        <f t="array" ref="N221">IFERROR(IF(D221="BSC",SIGN(L221)*IF(H221=0,1,H221/29),IF(OR(D221={"DIS","PBC","WLI","PSC"}),L221/F221,0)),0)</f>
        <v>0</v>
      </c>
      <c r="O221" s="8" cm="1">
        <f t="array" ref="O221">IFERROR(IF(OR(F221={93,185,89.38,177.79}),(L221-F221*N221)/G221,L221/G221),0)</f>
        <v>13121.568627450979</v>
      </c>
      <c r="P221" s="25">
        <f t="shared" si="10"/>
        <v>345</v>
      </c>
      <c r="Q221" s="25">
        <f t="shared" si="11"/>
        <v>0</v>
      </c>
    </row>
    <row r="222" spans="1:17" x14ac:dyDescent="0.25">
      <c r="A222" s="11" t="str">
        <f t="shared" si="9"/>
        <v>29</v>
      </c>
      <c r="B222" s="29">
        <v>202310</v>
      </c>
      <c r="C222" s="31" t="s">
        <v>6</v>
      </c>
      <c r="D222" s="31" t="s">
        <v>8</v>
      </c>
      <c r="E222" s="33">
        <v>44197</v>
      </c>
      <c r="F222" s="31">
        <v>17</v>
      </c>
      <c r="G222" s="34">
        <v>0</v>
      </c>
      <c r="H222" s="37">
        <v>0</v>
      </c>
      <c r="I222" s="40"/>
      <c r="J222" s="40">
        <v>81</v>
      </c>
      <c r="K222" s="37">
        <v>345</v>
      </c>
      <c r="L222" s="37">
        <v>17</v>
      </c>
      <c r="M222" s="37">
        <v>0</v>
      </c>
      <c r="N222" s="8" cm="1">
        <f t="array" ref="N222">IFERROR(IF(D222="BSC",SIGN(L222)*IF(H222=0,1,H222/29),IF(OR(D222={"DIS","PBC","WLI","PSC"}),L222/F222,0)),0)</f>
        <v>1</v>
      </c>
      <c r="O222" s="8" cm="1">
        <f t="array" ref="O222">IFERROR(IF(OR(F222={93,185,89.38,177.79}),(L222-F222*N222)/G222,L222/G222),0)</f>
        <v>0</v>
      </c>
      <c r="P222" s="25">
        <f t="shared" si="10"/>
        <v>345</v>
      </c>
      <c r="Q222" s="25">
        <f t="shared" si="11"/>
        <v>345</v>
      </c>
    </row>
    <row r="223" spans="1:17" x14ac:dyDescent="0.25">
      <c r="A223" s="11" t="str">
        <f t="shared" si="9"/>
        <v>29</v>
      </c>
      <c r="B223" s="29">
        <v>202310</v>
      </c>
      <c r="C223" s="31" t="s">
        <v>6</v>
      </c>
      <c r="D223" s="31" t="s">
        <v>13</v>
      </c>
      <c r="E223" s="33">
        <v>45170</v>
      </c>
      <c r="F223" s="31">
        <v>0</v>
      </c>
      <c r="G223" s="34">
        <v>0.20715</v>
      </c>
      <c r="H223" s="37">
        <v>0</v>
      </c>
      <c r="I223" s="40"/>
      <c r="J223" s="40">
        <v>81</v>
      </c>
      <c r="K223" s="37">
        <v>345</v>
      </c>
      <c r="L223" s="37">
        <v>2717.81</v>
      </c>
      <c r="M223" s="37">
        <v>13120</v>
      </c>
      <c r="N223" s="8" cm="1">
        <f t="array" ref="N223">IFERROR(IF(D223="BSC",SIGN(L223)*IF(H223=0,1,H223/29),IF(OR(D223={"DIS","PBC","WLI","PSC"}),L223/F223,0)),0)</f>
        <v>0</v>
      </c>
      <c r="O223" s="8" cm="1">
        <f t="array" ref="O223">IFERROR(IF(OR(F223={93,185,89.38,177.79}),(L223-F223*N223)/G223,L223/G223),0)</f>
        <v>13120.009654839489</v>
      </c>
      <c r="P223" s="25">
        <f t="shared" si="10"/>
        <v>345</v>
      </c>
      <c r="Q223" s="25">
        <f t="shared" si="11"/>
        <v>0</v>
      </c>
    </row>
    <row r="224" spans="1:17" x14ac:dyDescent="0.25">
      <c r="A224" s="11" t="str">
        <f t="shared" si="9"/>
        <v>29</v>
      </c>
      <c r="B224" s="29">
        <v>202310</v>
      </c>
      <c r="C224" s="31" t="s">
        <v>6</v>
      </c>
      <c r="D224" s="31" t="s">
        <v>14</v>
      </c>
      <c r="E224" s="33">
        <v>44927</v>
      </c>
      <c r="F224" s="31">
        <v>0</v>
      </c>
      <c r="G224" s="34">
        <v>3.1099999999999999E-3</v>
      </c>
      <c r="H224" s="37">
        <v>0</v>
      </c>
      <c r="I224" s="40"/>
      <c r="J224" s="40">
        <v>81</v>
      </c>
      <c r="K224" s="37">
        <v>345</v>
      </c>
      <c r="L224" s="37">
        <v>40.799999999999997</v>
      </c>
      <c r="M224" s="37">
        <v>13120</v>
      </c>
      <c r="N224" s="8" cm="1">
        <f t="array" ref="N224">IFERROR(IF(D224="BSC",SIGN(L224)*IF(H224=0,1,H224/29),IF(OR(D224={"DIS","PBC","WLI","PSC"}),L224/F224,0)),0)</f>
        <v>0</v>
      </c>
      <c r="O224" s="8" cm="1">
        <f t="array" ref="O224">IFERROR(IF(OR(F224={93,185,89.38,177.79}),(L224-F224*N224)/G224,L224/G224),0)</f>
        <v>13118.971061093247</v>
      </c>
      <c r="P224" s="25">
        <f t="shared" si="10"/>
        <v>345</v>
      </c>
      <c r="Q224" s="25">
        <f t="shared" si="11"/>
        <v>0</v>
      </c>
    </row>
    <row r="225" spans="1:17" x14ac:dyDescent="0.25">
      <c r="A225" s="11" t="str">
        <f t="shared" si="9"/>
        <v>29</v>
      </c>
      <c r="B225" s="29">
        <v>202310</v>
      </c>
      <c r="C225" s="31" t="s">
        <v>6</v>
      </c>
      <c r="D225" s="31" t="s">
        <v>10</v>
      </c>
      <c r="E225" s="33">
        <v>44197</v>
      </c>
      <c r="F225" s="31">
        <v>2</v>
      </c>
      <c r="G225" s="34">
        <v>0</v>
      </c>
      <c r="H225" s="37">
        <v>0</v>
      </c>
      <c r="I225" s="40"/>
      <c r="J225" s="40">
        <v>81</v>
      </c>
      <c r="K225" s="37">
        <v>345</v>
      </c>
      <c r="L225" s="37">
        <v>2</v>
      </c>
      <c r="M225" s="37">
        <v>0</v>
      </c>
      <c r="N225" s="8" cm="1">
        <f t="array" ref="N225">IFERROR(IF(D225="BSC",SIGN(L225)*IF(H225=0,1,H225/29),IF(OR(D225={"DIS","PBC","WLI","PSC"}),L225/F225,0)),0)</f>
        <v>1</v>
      </c>
      <c r="O225" s="8" cm="1">
        <f t="array" ref="O225">IFERROR(IF(OR(F225={93,185,89.38,177.79}),(L225-F225*N225)/G225,L225/G225),0)</f>
        <v>0</v>
      </c>
      <c r="P225" s="25">
        <f t="shared" si="10"/>
        <v>345</v>
      </c>
      <c r="Q225" s="25">
        <f t="shared" si="11"/>
        <v>0</v>
      </c>
    </row>
    <row r="226" spans="1:17" x14ac:dyDescent="0.25">
      <c r="A226" s="11" t="str">
        <f t="shared" si="9"/>
        <v>29</v>
      </c>
      <c r="B226" s="29">
        <v>202310</v>
      </c>
      <c r="C226" s="31" t="s">
        <v>6</v>
      </c>
      <c r="D226" s="31" t="s">
        <v>15</v>
      </c>
      <c r="E226" s="33">
        <v>44927</v>
      </c>
      <c r="F226" s="31">
        <v>0</v>
      </c>
      <c r="G226" s="34">
        <v>7.2999999999999996E-4</v>
      </c>
      <c r="H226" s="37">
        <v>0</v>
      </c>
      <c r="I226" s="40"/>
      <c r="J226" s="40">
        <v>81</v>
      </c>
      <c r="K226" s="37">
        <v>345</v>
      </c>
      <c r="L226" s="37">
        <v>9.58</v>
      </c>
      <c r="M226" s="37">
        <v>13120</v>
      </c>
      <c r="N226" s="8" cm="1">
        <f t="array" ref="N226">IFERROR(IF(D226="BSC",SIGN(L226)*IF(H226=0,1,H226/29),IF(OR(D226={"DIS","PBC","WLI","PSC"}),L226/F226,0)),0)</f>
        <v>0</v>
      </c>
      <c r="O226" s="8" cm="1">
        <f t="array" ref="O226">IFERROR(IF(OR(F226={93,185,89.38,177.79}),(L226-F226*N226)/G226,L226/G226),0)</f>
        <v>13123.287671232878</v>
      </c>
      <c r="P226" s="25">
        <f t="shared" si="10"/>
        <v>345</v>
      </c>
      <c r="Q226" s="25">
        <f t="shared" si="11"/>
        <v>0</v>
      </c>
    </row>
    <row r="227" spans="1:17" x14ac:dyDescent="0.25">
      <c r="A227" s="11" t="str">
        <f t="shared" si="9"/>
        <v>29</v>
      </c>
      <c r="B227" s="29">
        <v>202310</v>
      </c>
      <c r="C227" s="31" t="s">
        <v>6</v>
      </c>
      <c r="D227" s="31" t="s">
        <v>11</v>
      </c>
      <c r="E227" s="33">
        <v>44197</v>
      </c>
      <c r="F227" s="31">
        <v>0</v>
      </c>
      <c r="G227" s="34">
        <v>-1.866E-2</v>
      </c>
      <c r="H227" s="37">
        <v>0</v>
      </c>
      <c r="I227" s="40"/>
      <c r="J227" s="40">
        <v>81</v>
      </c>
      <c r="K227" s="37">
        <v>345</v>
      </c>
      <c r="L227" s="37">
        <v>-200.04</v>
      </c>
      <c r="M227" s="37">
        <v>10720</v>
      </c>
      <c r="N227" s="8" cm="1">
        <f t="array" ref="N227">IFERROR(IF(D227="BSC",SIGN(L227)*IF(H227=0,1,H227/29),IF(OR(D227={"DIS","PBC","WLI","PSC"}),L227/F227,0)),0)</f>
        <v>0</v>
      </c>
      <c r="O227" s="8" cm="1">
        <f t="array" ref="O227">IFERROR(IF(OR(F227={93,185,89.38,177.79}),(L227-F227*N227)/G227,L227/G227),0)</f>
        <v>10720.257234726689</v>
      </c>
      <c r="P227" s="25">
        <f t="shared" si="10"/>
        <v>345</v>
      </c>
      <c r="Q227" s="25">
        <f t="shared" si="11"/>
        <v>0</v>
      </c>
    </row>
    <row r="228" spans="1:17" x14ac:dyDescent="0.25">
      <c r="A228" s="11" t="str">
        <f t="shared" si="9"/>
        <v>29</v>
      </c>
      <c r="B228" s="29">
        <v>202310</v>
      </c>
      <c r="C228" s="31" t="s">
        <v>6</v>
      </c>
      <c r="D228" s="31" t="s">
        <v>12</v>
      </c>
      <c r="E228" s="33">
        <v>44470</v>
      </c>
      <c r="F228" s="31">
        <v>103.19</v>
      </c>
      <c r="G228" s="34">
        <v>0</v>
      </c>
      <c r="H228" s="37">
        <v>0</v>
      </c>
      <c r="I228" s="40"/>
      <c r="J228" s="40">
        <v>81</v>
      </c>
      <c r="K228" s="37">
        <v>345</v>
      </c>
      <c r="L228" s="37">
        <v>103.19</v>
      </c>
      <c r="M228" s="37">
        <v>0</v>
      </c>
      <c r="N228" s="8" cm="1">
        <f t="array" ref="N228">IFERROR(IF(D228="BSC",SIGN(L228)*IF(H228=0,1,H228/29),IF(OR(D228={"DIS","PBC","WLI","PSC"}),L228/F228,0)),0)</f>
        <v>1</v>
      </c>
      <c r="O228" s="8" cm="1">
        <f t="array" ref="O228">IFERROR(IF(OR(F228={93,185,89.38,177.79}),(L228-F228*N228)/G228,L228/G228),0)</f>
        <v>0</v>
      </c>
      <c r="P228" s="25">
        <f t="shared" si="10"/>
        <v>345</v>
      </c>
      <c r="Q228" s="25">
        <f t="shared" si="11"/>
        <v>0</v>
      </c>
    </row>
    <row r="229" spans="1:17" x14ac:dyDescent="0.25">
      <c r="A229" s="11" t="str">
        <f t="shared" si="9"/>
        <v>29</v>
      </c>
      <c r="B229" s="29">
        <v>202311</v>
      </c>
      <c r="C229" s="31" t="s">
        <v>6</v>
      </c>
      <c r="D229" s="31" t="s">
        <v>7</v>
      </c>
      <c r="E229" s="33">
        <v>44197</v>
      </c>
      <c r="F229" s="31">
        <v>0</v>
      </c>
      <c r="G229" s="34">
        <v>-2.5500000000000002E-3</v>
      </c>
      <c r="H229" s="37">
        <v>0</v>
      </c>
      <c r="I229" s="40"/>
      <c r="J229" s="40">
        <v>120</v>
      </c>
      <c r="K229" s="37">
        <v>273</v>
      </c>
      <c r="L229" s="37">
        <v>-33.86</v>
      </c>
      <c r="M229" s="37">
        <v>13280</v>
      </c>
      <c r="N229" s="8" cm="1">
        <f t="array" ref="N229">IFERROR(IF(D229="BSC",SIGN(L229)*IF(H229=0,1,H229/29),IF(OR(D229={"DIS","PBC","WLI","PSC"}),L229/F229,0)),0)</f>
        <v>0</v>
      </c>
      <c r="O229" s="8" cm="1">
        <f t="array" ref="O229">IFERROR(IF(OR(F229={93,185,89.38,177.79}),(L229-F229*N229)/G229,L229/G229),0)</f>
        <v>13278.431372549019</v>
      </c>
      <c r="P229" s="25">
        <f t="shared" si="10"/>
        <v>273</v>
      </c>
      <c r="Q229" s="25">
        <f t="shared" si="11"/>
        <v>0</v>
      </c>
    </row>
    <row r="230" spans="1:17" x14ac:dyDescent="0.25">
      <c r="A230" s="11" t="str">
        <f t="shared" si="9"/>
        <v>29</v>
      </c>
      <c r="B230" s="29">
        <v>202311</v>
      </c>
      <c r="C230" s="31" t="s">
        <v>6</v>
      </c>
      <c r="D230" s="31" t="s">
        <v>8</v>
      </c>
      <c r="E230" s="33">
        <v>44197</v>
      </c>
      <c r="F230" s="31">
        <v>17</v>
      </c>
      <c r="G230" s="34">
        <v>0</v>
      </c>
      <c r="H230" s="37">
        <v>0</v>
      </c>
      <c r="I230" s="40"/>
      <c r="J230" s="40">
        <v>120</v>
      </c>
      <c r="K230" s="37">
        <v>273</v>
      </c>
      <c r="L230" s="37">
        <v>17</v>
      </c>
      <c r="M230" s="37">
        <v>0</v>
      </c>
      <c r="N230" s="8" cm="1">
        <f t="array" ref="N230">IFERROR(IF(D230="BSC",SIGN(L230)*IF(H230=0,1,H230/29),IF(OR(D230={"DIS","PBC","WLI","PSC"}),L230/F230,0)),0)</f>
        <v>1</v>
      </c>
      <c r="O230" s="8" cm="1">
        <f t="array" ref="O230">IFERROR(IF(OR(F230={93,185,89.38,177.79}),(L230-F230*N230)/G230,L230/G230),0)</f>
        <v>0</v>
      </c>
      <c r="P230" s="25">
        <f t="shared" si="10"/>
        <v>273</v>
      </c>
      <c r="Q230" s="25">
        <f t="shared" si="11"/>
        <v>273</v>
      </c>
    </row>
    <row r="231" spans="1:17" x14ac:dyDescent="0.25">
      <c r="A231" s="11" t="str">
        <f t="shared" si="9"/>
        <v>29</v>
      </c>
      <c r="B231" s="29">
        <v>202311</v>
      </c>
      <c r="C231" s="31" t="s">
        <v>6</v>
      </c>
      <c r="D231" s="31" t="s">
        <v>13</v>
      </c>
      <c r="E231" s="33">
        <v>45170</v>
      </c>
      <c r="F231" s="31">
        <v>0</v>
      </c>
      <c r="G231" s="34">
        <v>0.20715</v>
      </c>
      <c r="H231" s="37">
        <v>0</v>
      </c>
      <c r="I231" s="40"/>
      <c r="J231" s="40">
        <v>120</v>
      </c>
      <c r="K231" s="37">
        <v>273</v>
      </c>
      <c r="L231" s="37">
        <v>2750.95</v>
      </c>
      <c r="M231" s="37">
        <v>13280</v>
      </c>
      <c r="N231" s="8" cm="1">
        <f t="array" ref="N231">IFERROR(IF(D231="BSC",SIGN(L231)*IF(H231=0,1,H231/29),IF(OR(D231={"DIS","PBC","WLI","PSC"}),L231/F231,0)),0)</f>
        <v>0</v>
      </c>
      <c r="O231" s="8" cm="1">
        <f t="array" ref="O231">IFERROR(IF(OR(F231={93,185,89.38,177.79}),(L231-F231*N231)/G231,L231/G231),0)</f>
        <v>13279.990345160511</v>
      </c>
      <c r="P231" s="25">
        <f t="shared" si="10"/>
        <v>273</v>
      </c>
      <c r="Q231" s="25">
        <f t="shared" si="11"/>
        <v>0</v>
      </c>
    </row>
    <row r="232" spans="1:17" x14ac:dyDescent="0.25">
      <c r="A232" s="11" t="str">
        <f t="shared" si="9"/>
        <v>29</v>
      </c>
      <c r="B232" s="29">
        <v>202311</v>
      </c>
      <c r="C232" s="31" t="s">
        <v>6</v>
      </c>
      <c r="D232" s="31" t="s">
        <v>14</v>
      </c>
      <c r="E232" s="33">
        <v>44927</v>
      </c>
      <c r="F232" s="31">
        <v>0</v>
      </c>
      <c r="G232" s="34">
        <v>3.1099999999999999E-3</v>
      </c>
      <c r="H232" s="37">
        <v>0</v>
      </c>
      <c r="I232" s="40"/>
      <c r="J232" s="40">
        <v>120</v>
      </c>
      <c r="K232" s="37">
        <v>273</v>
      </c>
      <c r="L232" s="37">
        <v>41.3</v>
      </c>
      <c r="M232" s="37">
        <v>13280</v>
      </c>
      <c r="N232" s="8" cm="1">
        <f t="array" ref="N232">IFERROR(IF(D232="BSC",SIGN(L232)*IF(H232=0,1,H232/29),IF(OR(D232={"DIS","PBC","WLI","PSC"}),L232/F232,0)),0)</f>
        <v>0</v>
      </c>
      <c r="O232" s="8" cm="1">
        <f t="array" ref="O232">IFERROR(IF(OR(F232={93,185,89.38,177.79}),(L232-F232*N232)/G232,L232/G232),0)</f>
        <v>13279.742765273311</v>
      </c>
      <c r="P232" s="25">
        <f t="shared" si="10"/>
        <v>273</v>
      </c>
      <c r="Q232" s="25">
        <f t="shared" si="11"/>
        <v>0</v>
      </c>
    </row>
    <row r="233" spans="1:17" x14ac:dyDescent="0.25">
      <c r="A233" s="11" t="str">
        <f t="shared" si="9"/>
        <v>29</v>
      </c>
      <c r="B233" s="29">
        <v>202311</v>
      </c>
      <c r="C233" s="31" t="s">
        <v>6</v>
      </c>
      <c r="D233" s="31" t="s">
        <v>10</v>
      </c>
      <c r="E233" s="33">
        <v>44197</v>
      </c>
      <c r="F233" s="31">
        <v>2</v>
      </c>
      <c r="G233" s="34">
        <v>0</v>
      </c>
      <c r="H233" s="37">
        <v>0</v>
      </c>
      <c r="I233" s="40"/>
      <c r="J233" s="40">
        <v>120</v>
      </c>
      <c r="K233" s="37">
        <v>273</v>
      </c>
      <c r="L233" s="37">
        <v>2</v>
      </c>
      <c r="M233" s="37">
        <v>0</v>
      </c>
      <c r="N233" s="8" cm="1">
        <f t="array" ref="N233">IFERROR(IF(D233="BSC",SIGN(L233)*IF(H233=0,1,H233/29),IF(OR(D233={"DIS","PBC","WLI","PSC"}),L233/F233,0)),0)</f>
        <v>1</v>
      </c>
      <c r="O233" s="8" cm="1">
        <f t="array" ref="O233">IFERROR(IF(OR(F233={93,185,89.38,177.79}),(L233-F233*N233)/G233,L233/G233),0)</f>
        <v>0</v>
      </c>
      <c r="P233" s="25">
        <f t="shared" si="10"/>
        <v>273</v>
      </c>
      <c r="Q233" s="25">
        <f t="shared" si="11"/>
        <v>0</v>
      </c>
    </row>
    <row r="234" spans="1:17" x14ac:dyDescent="0.25">
      <c r="A234" s="11" t="str">
        <f t="shared" si="9"/>
        <v>29</v>
      </c>
      <c r="B234" s="29">
        <v>202311</v>
      </c>
      <c r="C234" s="31" t="s">
        <v>6</v>
      </c>
      <c r="D234" s="31" t="s">
        <v>15</v>
      </c>
      <c r="E234" s="33">
        <v>44927</v>
      </c>
      <c r="F234" s="31">
        <v>0</v>
      </c>
      <c r="G234" s="34">
        <v>7.2999999999999996E-4</v>
      </c>
      <c r="H234" s="37">
        <v>0</v>
      </c>
      <c r="I234" s="40"/>
      <c r="J234" s="40">
        <v>120</v>
      </c>
      <c r="K234" s="37">
        <v>273</v>
      </c>
      <c r="L234" s="37">
        <v>9.69</v>
      </c>
      <c r="M234" s="37">
        <v>13280</v>
      </c>
      <c r="N234" s="8" cm="1">
        <f t="array" ref="N234">IFERROR(IF(D234="BSC",SIGN(L234)*IF(H234=0,1,H234/29),IF(OR(D234={"DIS","PBC","WLI","PSC"}),L234/F234,0)),0)</f>
        <v>0</v>
      </c>
      <c r="O234" s="8" cm="1">
        <f t="array" ref="O234">IFERROR(IF(OR(F234={93,185,89.38,177.79}),(L234-F234*N234)/G234,L234/G234),0)</f>
        <v>13273.972602739726</v>
      </c>
      <c r="P234" s="25">
        <f t="shared" si="10"/>
        <v>273</v>
      </c>
      <c r="Q234" s="25">
        <f t="shared" si="11"/>
        <v>0</v>
      </c>
    </row>
    <row r="235" spans="1:17" x14ac:dyDescent="0.25">
      <c r="A235" s="11" t="str">
        <f t="shared" si="9"/>
        <v>29</v>
      </c>
      <c r="B235" s="29">
        <v>202311</v>
      </c>
      <c r="C235" s="31" t="s">
        <v>6</v>
      </c>
      <c r="D235" s="31" t="s">
        <v>11</v>
      </c>
      <c r="E235" s="33">
        <v>44197</v>
      </c>
      <c r="F235" s="31">
        <v>0</v>
      </c>
      <c r="G235" s="34">
        <v>-1.866E-2</v>
      </c>
      <c r="H235" s="37">
        <v>0</v>
      </c>
      <c r="I235" s="40"/>
      <c r="J235" s="40">
        <v>120</v>
      </c>
      <c r="K235" s="37">
        <v>273</v>
      </c>
      <c r="L235" s="37">
        <v>-183.61</v>
      </c>
      <c r="M235" s="37">
        <v>9840</v>
      </c>
      <c r="N235" s="8" cm="1">
        <f t="array" ref="N235">IFERROR(IF(D235="BSC",SIGN(L235)*IF(H235=0,1,H235/29),IF(OR(D235={"DIS","PBC","WLI","PSC"}),L235/F235,0)),0)</f>
        <v>0</v>
      </c>
      <c r="O235" s="8" cm="1">
        <f t="array" ref="O235">IFERROR(IF(OR(F235={93,185,89.38,177.79}),(L235-F235*N235)/G235,L235/G235),0)</f>
        <v>9839.7642015005367</v>
      </c>
      <c r="P235" s="25">
        <f t="shared" si="10"/>
        <v>273</v>
      </c>
      <c r="Q235" s="25">
        <f t="shared" si="11"/>
        <v>0</v>
      </c>
    </row>
    <row r="236" spans="1:17" x14ac:dyDescent="0.25">
      <c r="A236" s="11" t="str">
        <f t="shared" si="9"/>
        <v>29</v>
      </c>
      <c r="B236" s="29">
        <v>202311</v>
      </c>
      <c r="C236" s="31" t="s">
        <v>6</v>
      </c>
      <c r="D236" s="31" t="s">
        <v>12</v>
      </c>
      <c r="E236" s="33">
        <v>44470</v>
      </c>
      <c r="F236" s="31">
        <v>103.19</v>
      </c>
      <c r="G236" s="34">
        <v>0</v>
      </c>
      <c r="H236" s="37">
        <v>0</v>
      </c>
      <c r="I236" s="40"/>
      <c r="J236" s="40">
        <v>120</v>
      </c>
      <c r="K236" s="37">
        <v>273</v>
      </c>
      <c r="L236" s="37">
        <v>103.19</v>
      </c>
      <c r="M236" s="37">
        <v>0</v>
      </c>
      <c r="N236" s="8" cm="1">
        <f t="array" ref="N236">IFERROR(IF(D236="BSC",SIGN(L236)*IF(H236=0,1,H236/29),IF(OR(D236={"DIS","PBC","WLI","PSC"}),L236/F236,0)),0)</f>
        <v>1</v>
      </c>
      <c r="O236" s="8" cm="1">
        <f t="array" ref="O236">IFERROR(IF(OR(F236={93,185,89.38,177.79}),(L236-F236*N236)/G236,L236/G236),0)</f>
        <v>0</v>
      </c>
      <c r="P236" s="25">
        <f t="shared" si="10"/>
        <v>273</v>
      </c>
      <c r="Q236" s="25">
        <f t="shared" si="11"/>
        <v>0</v>
      </c>
    </row>
    <row r="237" spans="1:17" x14ac:dyDescent="0.25">
      <c r="A237" s="11" t="str">
        <f t="shared" si="9"/>
        <v>29</v>
      </c>
      <c r="B237" s="29">
        <v>202312</v>
      </c>
      <c r="C237" s="31" t="s">
        <v>6</v>
      </c>
      <c r="D237" s="31" t="s">
        <v>7</v>
      </c>
      <c r="E237" s="33">
        <v>44197</v>
      </c>
      <c r="F237" s="31">
        <v>0</v>
      </c>
      <c r="G237" s="34">
        <v>-2.5500000000000002E-3</v>
      </c>
      <c r="H237" s="37">
        <v>0</v>
      </c>
      <c r="I237" s="40"/>
      <c r="J237" s="40">
        <v>57</v>
      </c>
      <c r="K237" s="37">
        <v>266</v>
      </c>
      <c r="L237" s="37">
        <v>-37.54</v>
      </c>
      <c r="M237" s="37">
        <v>14720</v>
      </c>
      <c r="N237" s="8" cm="1">
        <f t="array" ref="N237">IFERROR(IF(D237="BSC",SIGN(L237)*IF(H237=0,1,H237/29),IF(OR(D237={"DIS","PBC","WLI","PSC"}),L237/F237,0)),0)</f>
        <v>0</v>
      </c>
      <c r="O237" s="8" cm="1">
        <f t="array" ref="O237">IFERROR(IF(OR(F237={93,185,89.38,177.79}),(L237-F237*N237)/G237,L237/G237),0)</f>
        <v>14721.568627450979</v>
      </c>
      <c r="P237" s="25">
        <f t="shared" si="10"/>
        <v>266</v>
      </c>
      <c r="Q237" s="25">
        <f t="shared" si="11"/>
        <v>0</v>
      </c>
    </row>
    <row r="238" spans="1:17" x14ac:dyDescent="0.25">
      <c r="A238" s="11" t="str">
        <f t="shared" si="9"/>
        <v>29</v>
      </c>
      <c r="B238" s="29">
        <v>202312</v>
      </c>
      <c r="C238" s="31" t="s">
        <v>6</v>
      </c>
      <c r="D238" s="31" t="s">
        <v>8</v>
      </c>
      <c r="E238" s="33">
        <v>44197</v>
      </c>
      <c r="F238" s="31">
        <v>17</v>
      </c>
      <c r="G238" s="34">
        <v>0</v>
      </c>
      <c r="H238" s="37">
        <v>0</v>
      </c>
      <c r="I238" s="40"/>
      <c r="J238" s="40">
        <v>57</v>
      </c>
      <c r="K238" s="37">
        <v>266</v>
      </c>
      <c r="L238" s="37">
        <v>17</v>
      </c>
      <c r="M238" s="37">
        <v>0</v>
      </c>
      <c r="N238" s="8" cm="1">
        <f t="array" ref="N238">IFERROR(IF(D238="BSC",SIGN(L238)*IF(H238=0,1,H238/29),IF(OR(D238={"DIS","PBC","WLI","PSC"}),L238/F238,0)),0)</f>
        <v>1</v>
      </c>
      <c r="O238" s="8" cm="1">
        <f t="array" ref="O238">IFERROR(IF(OR(F238={93,185,89.38,177.79}),(L238-F238*N238)/G238,L238/G238),0)</f>
        <v>0</v>
      </c>
      <c r="P238" s="25">
        <f t="shared" si="10"/>
        <v>266</v>
      </c>
      <c r="Q238" s="25">
        <f t="shared" si="11"/>
        <v>266</v>
      </c>
    </row>
    <row r="239" spans="1:17" x14ac:dyDescent="0.25">
      <c r="A239" s="11" t="str">
        <f t="shared" si="9"/>
        <v>29</v>
      </c>
      <c r="B239" s="29">
        <v>202312</v>
      </c>
      <c r="C239" s="31" t="s">
        <v>6</v>
      </c>
      <c r="D239" s="31" t="s">
        <v>13</v>
      </c>
      <c r="E239" s="33">
        <v>45170</v>
      </c>
      <c r="F239" s="31">
        <v>0</v>
      </c>
      <c r="G239" s="34">
        <v>9.2429999999999998E-2</v>
      </c>
      <c r="H239" s="37">
        <v>0</v>
      </c>
      <c r="I239" s="40"/>
      <c r="J239" s="40">
        <v>57</v>
      </c>
      <c r="K239" s="37">
        <v>266</v>
      </c>
      <c r="L239" s="37">
        <v>131.25</v>
      </c>
      <c r="M239" s="37">
        <v>1420</v>
      </c>
      <c r="N239" s="8" cm="1">
        <f t="array" ref="N239">IFERROR(IF(D239="BSC",SIGN(L239)*IF(H239=0,1,H239/29),IF(OR(D239={"DIS","PBC","WLI","PSC"}),L239/F239,0)),0)</f>
        <v>0</v>
      </c>
      <c r="O239" s="8" cm="1">
        <f t="array" ref="O239">IFERROR(IF(OR(F239={93,185,89.38,177.79}),(L239-F239*N239)/G239,L239/G239),0)</f>
        <v>1419.9935086011035</v>
      </c>
      <c r="P239" s="25">
        <f t="shared" si="10"/>
        <v>266</v>
      </c>
      <c r="Q239" s="25">
        <f t="shared" si="11"/>
        <v>0</v>
      </c>
    </row>
    <row r="240" spans="1:17" x14ac:dyDescent="0.25">
      <c r="A240" s="11" t="str">
        <f t="shared" si="9"/>
        <v>29</v>
      </c>
      <c r="B240" s="29">
        <v>202312</v>
      </c>
      <c r="C240" s="31" t="s">
        <v>6</v>
      </c>
      <c r="D240" s="31" t="s">
        <v>13</v>
      </c>
      <c r="E240" s="33">
        <v>45170</v>
      </c>
      <c r="F240" s="31">
        <v>0</v>
      </c>
      <c r="G240" s="34">
        <v>0.20715</v>
      </c>
      <c r="H240" s="37">
        <v>0</v>
      </c>
      <c r="I240" s="40"/>
      <c r="J240" s="40">
        <v>57</v>
      </c>
      <c r="K240" s="37">
        <v>266</v>
      </c>
      <c r="L240" s="37">
        <v>2755.1</v>
      </c>
      <c r="M240" s="37">
        <v>13300</v>
      </c>
      <c r="N240" s="8" cm="1">
        <f t="array" ref="N240">IFERROR(IF(D240="BSC",SIGN(L240)*IF(H240=0,1,H240/29),IF(OR(D240={"DIS","PBC","WLI","PSC"}),L240/F240,0)),0)</f>
        <v>0</v>
      </c>
      <c r="O240" s="8" cm="1">
        <f t="array" ref="O240">IFERROR(IF(OR(F240={93,185,89.38,177.79}),(L240-F240*N240)/G240,L240/G240),0)</f>
        <v>13300.024137098721</v>
      </c>
      <c r="P240" s="25">
        <f t="shared" si="10"/>
        <v>266</v>
      </c>
      <c r="Q240" s="25">
        <f t="shared" si="11"/>
        <v>0</v>
      </c>
    </row>
    <row r="241" spans="1:17" x14ac:dyDescent="0.25">
      <c r="A241" s="11" t="str">
        <f t="shared" si="9"/>
        <v>29</v>
      </c>
      <c r="B241" s="29">
        <v>202312</v>
      </c>
      <c r="C241" s="31" t="s">
        <v>6</v>
      </c>
      <c r="D241" s="31" t="s">
        <v>14</v>
      </c>
      <c r="E241" s="33">
        <v>44927</v>
      </c>
      <c r="F241" s="31">
        <v>0</v>
      </c>
      <c r="G241" s="34">
        <v>3.1099999999999999E-3</v>
      </c>
      <c r="H241" s="37">
        <v>0</v>
      </c>
      <c r="I241" s="40"/>
      <c r="J241" s="40">
        <v>57</v>
      </c>
      <c r="K241" s="37">
        <v>266</v>
      </c>
      <c r="L241" s="37">
        <v>45.78</v>
      </c>
      <c r="M241" s="37">
        <v>14720</v>
      </c>
      <c r="N241" s="8" cm="1">
        <f t="array" ref="N241">IFERROR(IF(D241="BSC",SIGN(L241)*IF(H241=0,1,H241/29),IF(OR(D241={"DIS","PBC","WLI","PSC"}),L241/F241,0)),0)</f>
        <v>0</v>
      </c>
      <c r="O241" s="8" cm="1">
        <f t="array" ref="O241">IFERROR(IF(OR(F241={93,185,89.38,177.79}),(L241-F241*N241)/G241,L241/G241),0)</f>
        <v>14720.257234726689</v>
      </c>
      <c r="P241" s="25">
        <f t="shared" si="10"/>
        <v>266</v>
      </c>
      <c r="Q241" s="25">
        <f t="shared" si="11"/>
        <v>0</v>
      </c>
    </row>
    <row r="242" spans="1:17" x14ac:dyDescent="0.25">
      <c r="A242" s="11" t="str">
        <f t="shared" si="9"/>
        <v>29</v>
      </c>
      <c r="B242" s="29">
        <v>202312</v>
      </c>
      <c r="C242" s="31" t="s">
        <v>6</v>
      </c>
      <c r="D242" s="31" t="s">
        <v>10</v>
      </c>
      <c r="E242" s="33">
        <v>44197</v>
      </c>
      <c r="F242" s="31">
        <v>2</v>
      </c>
      <c r="G242" s="34">
        <v>0</v>
      </c>
      <c r="H242" s="37">
        <v>0</v>
      </c>
      <c r="I242" s="40"/>
      <c r="J242" s="40">
        <v>57</v>
      </c>
      <c r="K242" s="37">
        <v>266</v>
      </c>
      <c r="L242" s="37">
        <v>2</v>
      </c>
      <c r="M242" s="37">
        <v>0</v>
      </c>
      <c r="N242" s="8" cm="1">
        <f t="array" ref="N242">IFERROR(IF(D242="BSC",SIGN(L242)*IF(H242=0,1,H242/29),IF(OR(D242={"DIS","PBC","WLI","PSC"}),L242/F242,0)),0)</f>
        <v>1</v>
      </c>
      <c r="O242" s="8" cm="1">
        <f t="array" ref="O242">IFERROR(IF(OR(F242={93,185,89.38,177.79}),(L242-F242*N242)/G242,L242/G242),0)</f>
        <v>0</v>
      </c>
      <c r="P242" s="25">
        <f t="shared" si="10"/>
        <v>266</v>
      </c>
      <c r="Q242" s="25">
        <f t="shared" si="11"/>
        <v>0</v>
      </c>
    </row>
    <row r="243" spans="1:17" x14ac:dyDescent="0.25">
      <c r="A243" s="11" t="str">
        <f t="shared" si="9"/>
        <v>29</v>
      </c>
      <c r="B243" s="29">
        <v>202312</v>
      </c>
      <c r="C243" s="31" t="s">
        <v>6</v>
      </c>
      <c r="D243" s="31" t="s">
        <v>15</v>
      </c>
      <c r="E243" s="33">
        <v>44927</v>
      </c>
      <c r="F243" s="31">
        <v>0</v>
      </c>
      <c r="G243" s="34">
        <v>7.2999999999999996E-4</v>
      </c>
      <c r="H243" s="37">
        <v>0</v>
      </c>
      <c r="I243" s="40"/>
      <c r="J243" s="40">
        <v>57</v>
      </c>
      <c r="K243" s="37">
        <v>266</v>
      </c>
      <c r="L243" s="37">
        <v>10.75</v>
      </c>
      <c r="M243" s="37">
        <v>14720</v>
      </c>
      <c r="N243" s="8" cm="1">
        <f t="array" ref="N243">IFERROR(IF(D243="BSC",SIGN(L243)*IF(H243=0,1,H243/29),IF(OR(D243={"DIS","PBC","WLI","PSC"}),L243/F243,0)),0)</f>
        <v>0</v>
      </c>
      <c r="O243" s="8" cm="1">
        <f t="array" ref="O243">IFERROR(IF(OR(F243={93,185,89.38,177.79}),(L243-F243*N243)/G243,L243/G243),0)</f>
        <v>14726.027397260275</v>
      </c>
      <c r="P243" s="25">
        <f t="shared" si="10"/>
        <v>266</v>
      </c>
      <c r="Q243" s="25">
        <f t="shared" si="11"/>
        <v>0</v>
      </c>
    </row>
    <row r="244" spans="1:17" x14ac:dyDescent="0.25">
      <c r="A244" s="11" t="str">
        <f t="shared" si="9"/>
        <v>29</v>
      </c>
      <c r="B244" s="29">
        <v>202312</v>
      </c>
      <c r="C244" s="31" t="s">
        <v>6</v>
      </c>
      <c r="D244" s="31" t="s">
        <v>11</v>
      </c>
      <c r="E244" s="33">
        <v>44197</v>
      </c>
      <c r="F244" s="31">
        <v>0</v>
      </c>
      <c r="G244" s="34">
        <v>-1.866E-2</v>
      </c>
      <c r="H244" s="37">
        <v>0</v>
      </c>
      <c r="I244" s="40"/>
      <c r="J244" s="40">
        <v>57</v>
      </c>
      <c r="K244" s="37">
        <v>266</v>
      </c>
      <c r="L244" s="37">
        <v>-207.5</v>
      </c>
      <c r="M244" s="37">
        <v>11120</v>
      </c>
      <c r="N244" s="8" cm="1">
        <f t="array" ref="N244">IFERROR(IF(D244="BSC",SIGN(L244)*IF(H244=0,1,H244/29),IF(OR(D244={"DIS","PBC","WLI","PSC"}),L244/F244,0)),0)</f>
        <v>0</v>
      </c>
      <c r="O244" s="8" cm="1">
        <f t="array" ref="O244">IFERROR(IF(OR(F244={93,185,89.38,177.79}),(L244-F244*N244)/G244,L244/G244),0)</f>
        <v>11120.042872454449</v>
      </c>
      <c r="P244" s="25">
        <f t="shared" si="10"/>
        <v>266</v>
      </c>
      <c r="Q244" s="25">
        <f t="shared" si="11"/>
        <v>0</v>
      </c>
    </row>
    <row r="245" spans="1:17" x14ac:dyDescent="0.25">
      <c r="A245" s="11" t="str">
        <f t="shared" si="9"/>
        <v>29</v>
      </c>
      <c r="B245" s="29">
        <v>202312</v>
      </c>
      <c r="C245" s="31" t="s">
        <v>6</v>
      </c>
      <c r="D245" s="31" t="s">
        <v>12</v>
      </c>
      <c r="E245" s="33">
        <v>44470</v>
      </c>
      <c r="F245" s="31">
        <v>103.19</v>
      </c>
      <c r="G245" s="34">
        <v>0</v>
      </c>
      <c r="H245" s="37">
        <v>0</v>
      </c>
      <c r="I245" s="40"/>
      <c r="J245" s="40">
        <v>57</v>
      </c>
      <c r="K245" s="37">
        <v>266</v>
      </c>
      <c r="L245" s="37">
        <v>103.19</v>
      </c>
      <c r="M245" s="37">
        <v>0</v>
      </c>
      <c r="N245" s="8" cm="1">
        <f t="array" ref="N245">IFERROR(IF(D245="BSC",SIGN(L245)*IF(H245=0,1,H245/29),IF(OR(D245={"DIS","PBC","WLI","PSC"}),L245/F245,0)),0)</f>
        <v>1</v>
      </c>
      <c r="O245" s="8" cm="1">
        <f t="array" ref="O245">IFERROR(IF(OR(F245={93,185,89.38,177.79}),(L245-F245*N245)/G245,L245/G245),0)</f>
        <v>0</v>
      </c>
      <c r="P245" s="25">
        <f t="shared" si="10"/>
        <v>266</v>
      </c>
      <c r="Q245" s="25">
        <f t="shared" si="11"/>
        <v>0</v>
      </c>
    </row>
    <row r="246" spans="1:17" x14ac:dyDescent="0.25">
      <c r="A246" s="11" t="str">
        <f t="shared" si="9"/>
        <v>29</v>
      </c>
      <c r="B246" s="29">
        <v>202401</v>
      </c>
      <c r="C246" s="31" t="s">
        <v>6</v>
      </c>
      <c r="D246" s="31" t="s">
        <v>7</v>
      </c>
      <c r="E246" s="33">
        <v>44197</v>
      </c>
      <c r="F246" s="31">
        <v>0</v>
      </c>
      <c r="G246" s="34">
        <v>-2.5500000000000002E-3</v>
      </c>
      <c r="H246" s="37">
        <v>0</v>
      </c>
      <c r="I246" s="40"/>
      <c r="J246" s="40">
        <v>240</v>
      </c>
      <c r="K246" s="37">
        <v>348</v>
      </c>
      <c r="L246" s="37">
        <v>-45.9</v>
      </c>
      <c r="M246" s="37">
        <v>18000</v>
      </c>
      <c r="N246" s="8" cm="1">
        <f t="array" ref="N246">IFERROR(IF(D246="BSC",SIGN(L246)*IF(H246=0,1,H246/29),IF(OR(D246={"DIS","PBC","WLI","PSC"}),L246/F246,0)),0)</f>
        <v>0</v>
      </c>
      <c r="O246" s="8" cm="1">
        <f t="array" ref="O246">IFERROR(IF(OR(F246={93,185,89.38,177.79}),(L246-F246*N246)/G246,L246/G246),0)</f>
        <v>17999.999999999996</v>
      </c>
      <c r="P246" s="25">
        <f t="shared" si="10"/>
        <v>348</v>
      </c>
      <c r="Q246" s="25">
        <f t="shared" si="11"/>
        <v>0</v>
      </c>
    </row>
    <row r="247" spans="1:17" x14ac:dyDescent="0.25">
      <c r="A247" s="11" t="str">
        <f t="shared" si="9"/>
        <v>29</v>
      </c>
      <c r="B247" s="29">
        <v>202401</v>
      </c>
      <c r="C247" s="31" t="s">
        <v>6</v>
      </c>
      <c r="D247" s="31" t="s">
        <v>8</v>
      </c>
      <c r="E247" s="33">
        <v>44197</v>
      </c>
      <c r="F247" s="31">
        <v>17</v>
      </c>
      <c r="G247" s="34">
        <v>0</v>
      </c>
      <c r="H247" s="37">
        <v>0</v>
      </c>
      <c r="I247" s="40"/>
      <c r="J247" s="40">
        <v>240</v>
      </c>
      <c r="K247" s="37">
        <v>348</v>
      </c>
      <c r="L247" s="37">
        <v>17</v>
      </c>
      <c r="M247" s="37">
        <v>0</v>
      </c>
      <c r="N247" s="8" cm="1">
        <f t="array" ref="N247">IFERROR(IF(D247="BSC",SIGN(L247)*IF(H247=0,1,H247/29),IF(OR(D247={"DIS","PBC","WLI","PSC"}),L247/F247,0)),0)</f>
        <v>1</v>
      </c>
      <c r="O247" s="8" cm="1">
        <f t="array" ref="O247">IFERROR(IF(OR(F247={93,185,89.38,177.79}),(L247-F247*N247)/G247,L247/G247),0)</f>
        <v>0</v>
      </c>
      <c r="P247" s="25">
        <f t="shared" si="10"/>
        <v>348</v>
      </c>
      <c r="Q247" s="25">
        <f t="shared" si="11"/>
        <v>348</v>
      </c>
    </row>
    <row r="248" spans="1:17" x14ac:dyDescent="0.25">
      <c r="A248" s="11" t="str">
        <f t="shared" si="9"/>
        <v>29</v>
      </c>
      <c r="B248" s="29">
        <v>202401</v>
      </c>
      <c r="C248" s="31" t="s">
        <v>6</v>
      </c>
      <c r="D248" s="31" t="s">
        <v>13</v>
      </c>
      <c r="E248" s="33">
        <v>45170</v>
      </c>
      <c r="F248" s="31">
        <v>0</v>
      </c>
      <c r="G248" s="34">
        <v>9.2429999999999998E-2</v>
      </c>
      <c r="H248" s="37">
        <v>0</v>
      </c>
      <c r="I248" s="40"/>
      <c r="J248" s="40">
        <v>240</v>
      </c>
      <c r="K248" s="37">
        <v>348</v>
      </c>
      <c r="L248" s="37">
        <v>55.46</v>
      </c>
      <c r="M248" s="37">
        <v>600</v>
      </c>
      <c r="N248" s="8" cm="1">
        <f t="array" ref="N248">IFERROR(IF(D248="BSC",SIGN(L248)*IF(H248=0,1,H248/29),IF(OR(D248={"DIS","PBC","WLI","PSC"}),L248/F248,0)),0)</f>
        <v>0</v>
      </c>
      <c r="O248" s="8" cm="1">
        <f t="array" ref="O248">IFERROR(IF(OR(F248={93,185,89.38,177.79}),(L248-F248*N248)/G248,L248/G248),0)</f>
        <v>600.0216379963216</v>
      </c>
      <c r="P248" s="25">
        <f t="shared" si="10"/>
        <v>348</v>
      </c>
      <c r="Q248" s="25">
        <f t="shared" si="11"/>
        <v>0</v>
      </c>
    </row>
    <row r="249" spans="1:17" x14ac:dyDescent="0.25">
      <c r="A249" s="11" t="str">
        <f t="shared" si="9"/>
        <v>29</v>
      </c>
      <c r="B249" s="29">
        <v>202401</v>
      </c>
      <c r="C249" s="31" t="s">
        <v>6</v>
      </c>
      <c r="D249" s="31" t="s">
        <v>13</v>
      </c>
      <c r="E249" s="33">
        <v>45170</v>
      </c>
      <c r="F249" s="31">
        <v>0</v>
      </c>
      <c r="G249" s="34">
        <v>0.20715</v>
      </c>
      <c r="H249" s="37">
        <v>0</v>
      </c>
      <c r="I249" s="40"/>
      <c r="J249" s="40">
        <v>240</v>
      </c>
      <c r="K249" s="37">
        <v>348</v>
      </c>
      <c r="L249" s="37">
        <v>3604.41</v>
      </c>
      <c r="M249" s="37">
        <v>17400</v>
      </c>
      <c r="N249" s="8" cm="1">
        <f t="array" ref="N249">IFERROR(IF(D249="BSC",SIGN(L249)*IF(H249=0,1,H249/29),IF(OR(D249={"DIS","PBC","WLI","PSC"}),L249/F249,0)),0)</f>
        <v>0</v>
      </c>
      <c r="O249" s="8" cm="1">
        <f t="array" ref="O249">IFERROR(IF(OR(F249={93,185,89.38,177.79}),(L249-F249*N249)/G249,L249/G249),0)</f>
        <v>17400</v>
      </c>
      <c r="P249" s="25">
        <f t="shared" si="10"/>
        <v>348</v>
      </c>
      <c r="Q249" s="25">
        <f t="shared" si="11"/>
        <v>0</v>
      </c>
    </row>
    <row r="250" spans="1:17" x14ac:dyDescent="0.25">
      <c r="A250" s="11" t="str">
        <f t="shared" si="9"/>
        <v>29</v>
      </c>
      <c r="B250" s="29">
        <v>202401</v>
      </c>
      <c r="C250" s="31" t="s">
        <v>6</v>
      </c>
      <c r="D250" s="31" t="s">
        <v>14</v>
      </c>
      <c r="E250" s="33">
        <v>44927</v>
      </c>
      <c r="F250" s="31">
        <v>0</v>
      </c>
      <c r="G250" s="34">
        <v>3.1099999999999999E-3</v>
      </c>
      <c r="H250" s="37">
        <v>0</v>
      </c>
      <c r="I250" s="40"/>
      <c r="J250" s="40">
        <v>240</v>
      </c>
      <c r="K250" s="37">
        <v>348</v>
      </c>
      <c r="L250" s="37">
        <v>55.98</v>
      </c>
      <c r="M250" s="37">
        <v>18000</v>
      </c>
      <c r="N250" s="8" cm="1">
        <f t="array" ref="N250">IFERROR(IF(D250="BSC",SIGN(L250)*IF(H250=0,1,H250/29),IF(OR(D250={"DIS","PBC","WLI","PSC"}),L250/F250,0)),0)</f>
        <v>0</v>
      </c>
      <c r="O250" s="8" cm="1">
        <f t="array" ref="O250">IFERROR(IF(OR(F250={93,185,89.38,177.79}),(L250-F250*N250)/G250,L250/G250),0)</f>
        <v>18000</v>
      </c>
      <c r="P250" s="25">
        <f t="shared" si="10"/>
        <v>348</v>
      </c>
      <c r="Q250" s="25">
        <f t="shared" si="11"/>
        <v>0</v>
      </c>
    </row>
    <row r="251" spans="1:17" x14ac:dyDescent="0.25">
      <c r="A251" s="11" t="str">
        <f t="shared" si="9"/>
        <v>29</v>
      </c>
      <c r="B251" s="29">
        <v>202401</v>
      </c>
      <c r="C251" s="31" t="s">
        <v>6</v>
      </c>
      <c r="D251" s="31" t="s">
        <v>10</v>
      </c>
      <c r="E251" s="33">
        <v>44197</v>
      </c>
      <c r="F251" s="31">
        <v>2</v>
      </c>
      <c r="G251" s="34">
        <v>0</v>
      </c>
      <c r="H251" s="37">
        <v>0</v>
      </c>
      <c r="I251" s="40"/>
      <c r="J251" s="40">
        <v>240</v>
      </c>
      <c r="K251" s="37">
        <v>348</v>
      </c>
      <c r="L251" s="37">
        <v>2</v>
      </c>
      <c r="M251" s="37">
        <v>0</v>
      </c>
      <c r="N251" s="8" cm="1">
        <f t="array" ref="N251">IFERROR(IF(D251="BSC",SIGN(L251)*IF(H251=0,1,H251/29),IF(OR(D251={"DIS","PBC","WLI","PSC"}),L251/F251,0)),0)</f>
        <v>1</v>
      </c>
      <c r="O251" s="8" cm="1">
        <f t="array" ref="O251">IFERROR(IF(OR(F251={93,185,89.38,177.79}),(L251-F251*N251)/G251,L251/G251),0)</f>
        <v>0</v>
      </c>
      <c r="P251" s="25">
        <f t="shared" si="10"/>
        <v>348</v>
      </c>
      <c r="Q251" s="25">
        <f t="shared" si="11"/>
        <v>0</v>
      </c>
    </row>
    <row r="252" spans="1:17" x14ac:dyDescent="0.25">
      <c r="A252" s="11" t="str">
        <f t="shared" si="9"/>
        <v>29</v>
      </c>
      <c r="B252" s="29">
        <v>202401</v>
      </c>
      <c r="C252" s="31" t="s">
        <v>6</v>
      </c>
      <c r="D252" s="31" t="s">
        <v>15</v>
      </c>
      <c r="E252" s="33">
        <v>44927</v>
      </c>
      <c r="F252" s="31">
        <v>0</v>
      </c>
      <c r="G252" s="34">
        <v>7.2999999999999996E-4</v>
      </c>
      <c r="H252" s="37">
        <v>0</v>
      </c>
      <c r="I252" s="40"/>
      <c r="J252" s="40">
        <v>240</v>
      </c>
      <c r="K252" s="37">
        <v>348</v>
      </c>
      <c r="L252" s="37">
        <v>13.14</v>
      </c>
      <c r="M252" s="37">
        <v>18000</v>
      </c>
      <c r="N252" s="8" cm="1">
        <f t="array" ref="N252">IFERROR(IF(D252="BSC",SIGN(L252)*IF(H252=0,1,H252/29),IF(OR(D252={"DIS","PBC","WLI","PSC"}),L252/F252,0)),0)</f>
        <v>0</v>
      </c>
      <c r="O252" s="8" cm="1">
        <f t="array" ref="O252">IFERROR(IF(OR(F252={93,185,89.38,177.79}),(L252-F252*N252)/G252,L252/G252),0)</f>
        <v>18000</v>
      </c>
      <c r="P252" s="25">
        <f t="shared" si="10"/>
        <v>348</v>
      </c>
      <c r="Q252" s="25">
        <f t="shared" si="11"/>
        <v>0</v>
      </c>
    </row>
    <row r="253" spans="1:17" x14ac:dyDescent="0.25">
      <c r="A253" s="11" t="str">
        <f t="shared" si="9"/>
        <v>29</v>
      </c>
      <c r="B253" s="29">
        <v>202401</v>
      </c>
      <c r="C253" s="31" t="s">
        <v>6</v>
      </c>
      <c r="D253" s="31" t="s">
        <v>11</v>
      </c>
      <c r="E253" s="33">
        <v>44197</v>
      </c>
      <c r="F253" s="31">
        <v>0</v>
      </c>
      <c r="G253" s="34">
        <v>-1.866E-2</v>
      </c>
      <c r="H253" s="37">
        <v>0</v>
      </c>
      <c r="I253" s="40"/>
      <c r="J253" s="40">
        <v>240</v>
      </c>
      <c r="K253" s="37">
        <v>348</v>
      </c>
      <c r="L253" s="37">
        <v>-265.72000000000003</v>
      </c>
      <c r="M253" s="37">
        <v>14240</v>
      </c>
      <c r="N253" s="8" cm="1">
        <f t="array" ref="N253">IFERROR(IF(D253="BSC",SIGN(L253)*IF(H253=0,1,H253/29),IF(OR(D253={"DIS","PBC","WLI","PSC"}),L253/F253,0)),0)</f>
        <v>0</v>
      </c>
      <c r="O253" s="8" cm="1">
        <f t="array" ref="O253">IFERROR(IF(OR(F253={93,185,89.38,177.79}),(L253-F253*N253)/G253,L253/G253),0)</f>
        <v>14240.085744908898</v>
      </c>
      <c r="P253" s="25">
        <f t="shared" si="10"/>
        <v>348</v>
      </c>
      <c r="Q253" s="25">
        <f t="shared" si="11"/>
        <v>0</v>
      </c>
    </row>
    <row r="254" spans="1:17" x14ac:dyDescent="0.25">
      <c r="A254" s="11" t="str">
        <f t="shared" si="9"/>
        <v>29</v>
      </c>
      <c r="B254" s="29">
        <v>202401</v>
      </c>
      <c r="C254" s="31" t="s">
        <v>6</v>
      </c>
      <c r="D254" s="31" t="s">
        <v>12</v>
      </c>
      <c r="E254" s="33">
        <v>44470</v>
      </c>
      <c r="F254" s="31">
        <v>103.19</v>
      </c>
      <c r="G254" s="34">
        <v>0</v>
      </c>
      <c r="H254" s="37">
        <v>0</v>
      </c>
      <c r="I254" s="40"/>
      <c r="J254" s="40">
        <v>240</v>
      </c>
      <c r="K254" s="37">
        <v>348</v>
      </c>
      <c r="L254" s="37">
        <v>103.19</v>
      </c>
      <c r="M254" s="37">
        <v>0</v>
      </c>
      <c r="N254" s="8" cm="1">
        <f t="array" ref="N254">IFERROR(IF(D254="BSC",SIGN(L254)*IF(H254=0,1,H254/29),IF(OR(D254={"DIS","PBC","WLI","PSC"}),L254/F254,0)),0)</f>
        <v>1</v>
      </c>
      <c r="O254" s="8" cm="1">
        <f t="array" ref="O254">IFERROR(IF(OR(F254={93,185,89.38,177.79}),(L254-F254*N254)/G254,L254/G254),0)</f>
        <v>0</v>
      </c>
      <c r="P254" s="25">
        <f t="shared" si="10"/>
        <v>348</v>
      </c>
      <c r="Q254" s="25">
        <f t="shared" si="11"/>
        <v>0</v>
      </c>
    </row>
    <row r="255" spans="1:17" x14ac:dyDescent="0.25">
      <c r="A255" s="11" t="str">
        <f t="shared" si="9"/>
        <v>29</v>
      </c>
      <c r="B255" s="29">
        <v>202402</v>
      </c>
      <c r="C255" s="31" t="s">
        <v>6</v>
      </c>
      <c r="D255" s="31" t="s">
        <v>7</v>
      </c>
      <c r="E255" s="33">
        <v>44197</v>
      </c>
      <c r="F255" s="31">
        <v>0</v>
      </c>
      <c r="G255" s="34">
        <v>-2.5500000000000002E-3</v>
      </c>
      <c r="H255" s="37">
        <v>0</v>
      </c>
      <c r="I255" s="40"/>
      <c r="J255" s="40">
        <v>57</v>
      </c>
      <c r="K255" s="37">
        <v>348</v>
      </c>
      <c r="L255" s="37">
        <v>-43.45</v>
      </c>
      <c r="M255" s="37">
        <v>17040</v>
      </c>
      <c r="N255" s="8" cm="1">
        <f t="array" ref="N255">IFERROR(IF(D255="BSC",SIGN(L255)*IF(H255=0,1,H255/29),IF(OR(D255={"DIS","PBC","WLI","PSC"}),L255/F255,0)),0)</f>
        <v>0</v>
      </c>
      <c r="O255" s="8" cm="1">
        <f t="array" ref="O255">IFERROR(IF(OR(F255={93,185,89.38,177.79}),(L255-F255*N255)/G255,L255/G255),0)</f>
        <v>17039.215686274511</v>
      </c>
      <c r="P255" s="25">
        <f t="shared" si="10"/>
        <v>348</v>
      </c>
      <c r="Q255" s="25">
        <f t="shared" si="11"/>
        <v>0</v>
      </c>
    </row>
    <row r="256" spans="1:17" x14ac:dyDescent="0.25">
      <c r="A256" s="11" t="str">
        <f t="shared" si="9"/>
        <v>29</v>
      </c>
      <c r="B256" s="29">
        <v>202402</v>
      </c>
      <c r="C256" s="31" t="s">
        <v>6</v>
      </c>
      <c r="D256" s="31" t="s">
        <v>8</v>
      </c>
      <c r="E256" s="33">
        <v>44197</v>
      </c>
      <c r="F256" s="31">
        <v>17</v>
      </c>
      <c r="G256" s="34">
        <v>0</v>
      </c>
      <c r="H256" s="37">
        <v>0</v>
      </c>
      <c r="I256" s="40"/>
      <c r="J256" s="40">
        <v>57</v>
      </c>
      <c r="K256" s="37">
        <v>348</v>
      </c>
      <c r="L256" s="37">
        <v>17</v>
      </c>
      <c r="M256" s="37">
        <v>0</v>
      </c>
      <c r="N256" s="8" cm="1">
        <f t="array" ref="N256">IFERROR(IF(D256="BSC",SIGN(L256)*IF(H256=0,1,H256/29),IF(OR(D256={"DIS","PBC","WLI","PSC"}),L256/F256,0)),0)</f>
        <v>1</v>
      </c>
      <c r="O256" s="8" cm="1">
        <f t="array" ref="O256">IFERROR(IF(OR(F256={93,185,89.38,177.79}),(L256-F256*N256)/G256,L256/G256),0)</f>
        <v>0</v>
      </c>
      <c r="P256" s="25">
        <f t="shared" si="10"/>
        <v>348</v>
      </c>
      <c r="Q256" s="25">
        <f t="shared" si="11"/>
        <v>348</v>
      </c>
    </row>
    <row r="257" spans="1:17" x14ac:dyDescent="0.25">
      <c r="A257" s="11" t="str">
        <f t="shared" si="9"/>
        <v>29</v>
      </c>
      <c r="B257" s="29">
        <v>202402</v>
      </c>
      <c r="C257" s="31" t="s">
        <v>6</v>
      </c>
      <c r="D257" s="31" t="s">
        <v>13</v>
      </c>
      <c r="E257" s="33">
        <v>45170</v>
      </c>
      <c r="F257" s="31">
        <v>0</v>
      </c>
      <c r="G257" s="34">
        <v>0.20715</v>
      </c>
      <c r="H257" s="37">
        <v>0</v>
      </c>
      <c r="I257" s="40"/>
      <c r="J257" s="40">
        <v>57</v>
      </c>
      <c r="K257" s="37">
        <v>348</v>
      </c>
      <c r="L257" s="37">
        <v>3529.84</v>
      </c>
      <c r="M257" s="37">
        <v>17040</v>
      </c>
      <c r="N257" s="8" cm="1">
        <f t="array" ref="N257">IFERROR(IF(D257="BSC",SIGN(L257)*IF(H257=0,1,H257/29),IF(OR(D257={"DIS","PBC","WLI","PSC"}),L257/F257,0)),0)</f>
        <v>0</v>
      </c>
      <c r="O257" s="8" cm="1">
        <f t="array" ref="O257">IFERROR(IF(OR(F257={93,185,89.38,177.79}),(L257-F257*N257)/G257,L257/G257),0)</f>
        <v>17040.019309678977</v>
      </c>
      <c r="P257" s="25">
        <f t="shared" si="10"/>
        <v>348</v>
      </c>
      <c r="Q257" s="25">
        <f t="shared" si="11"/>
        <v>0</v>
      </c>
    </row>
    <row r="258" spans="1:17" x14ac:dyDescent="0.25">
      <c r="A258" s="11" t="str">
        <f t="shared" si="9"/>
        <v>29</v>
      </c>
      <c r="B258" s="29">
        <v>202402</v>
      </c>
      <c r="C258" s="31" t="s">
        <v>6</v>
      </c>
      <c r="D258" s="31" t="s">
        <v>14</v>
      </c>
      <c r="E258" s="33">
        <v>44927</v>
      </c>
      <c r="F258" s="31">
        <v>0</v>
      </c>
      <c r="G258" s="34">
        <v>3.1099999999999999E-3</v>
      </c>
      <c r="H258" s="37">
        <v>0</v>
      </c>
      <c r="I258" s="40"/>
      <c r="J258" s="40">
        <v>57</v>
      </c>
      <c r="K258" s="37">
        <v>348</v>
      </c>
      <c r="L258" s="37">
        <v>52.99</v>
      </c>
      <c r="M258" s="37">
        <v>17040</v>
      </c>
      <c r="N258" s="8" cm="1">
        <f t="array" ref="N258">IFERROR(IF(D258="BSC",SIGN(L258)*IF(H258=0,1,H258/29),IF(OR(D258={"DIS","PBC","WLI","PSC"}),L258/F258,0)),0)</f>
        <v>0</v>
      </c>
      <c r="O258" s="8" cm="1">
        <f t="array" ref="O258">IFERROR(IF(OR(F258={93,185,89.38,177.79}),(L258-F258*N258)/G258,L258/G258),0)</f>
        <v>17038.585209003217</v>
      </c>
      <c r="P258" s="25">
        <f t="shared" si="10"/>
        <v>348</v>
      </c>
      <c r="Q258" s="25">
        <f t="shared" si="11"/>
        <v>0</v>
      </c>
    </row>
    <row r="259" spans="1:17" x14ac:dyDescent="0.25">
      <c r="A259" s="11" t="str">
        <f t="shared" si="9"/>
        <v>29</v>
      </c>
      <c r="B259" s="29">
        <v>202402</v>
      </c>
      <c r="C259" s="31" t="s">
        <v>6</v>
      </c>
      <c r="D259" s="31" t="s">
        <v>10</v>
      </c>
      <c r="E259" s="33">
        <v>44197</v>
      </c>
      <c r="F259" s="31">
        <v>2</v>
      </c>
      <c r="G259" s="34">
        <v>0</v>
      </c>
      <c r="H259" s="37">
        <v>0</v>
      </c>
      <c r="I259" s="40"/>
      <c r="J259" s="40">
        <v>57</v>
      </c>
      <c r="K259" s="37">
        <v>348</v>
      </c>
      <c r="L259" s="37">
        <v>2</v>
      </c>
      <c r="M259" s="37">
        <v>0</v>
      </c>
      <c r="N259" s="8" cm="1">
        <f t="array" ref="N259">IFERROR(IF(D259="BSC",SIGN(L259)*IF(H259=0,1,H259/29),IF(OR(D259={"DIS","PBC","WLI","PSC"}),L259/F259,0)),0)</f>
        <v>1</v>
      </c>
      <c r="O259" s="8" cm="1">
        <f t="array" ref="O259">IFERROR(IF(OR(F259={93,185,89.38,177.79}),(L259-F259*N259)/G259,L259/G259),0)</f>
        <v>0</v>
      </c>
      <c r="P259" s="25">
        <f t="shared" si="10"/>
        <v>348</v>
      </c>
      <c r="Q259" s="25">
        <f t="shared" si="11"/>
        <v>0</v>
      </c>
    </row>
    <row r="260" spans="1:17" x14ac:dyDescent="0.25">
      <c r="A260" s="11" t="str">
        <f t="shared" ref="A260:A280" si="12">IF(C260="02LGSV0036","36","29")</f>
        <v>29</v>
      </c>
      <c r="B260" s="29">
        <v>202402</v>
      </c>
      <c r="C260" s="31" t="s">
        <v>6</v>
      </c>
      <c r="D260" s="31" t="s">
        <v>15</v>
      </c>
      <c r="E260" s="33">
        <v>44927</v>
      </c>
      <c r="F260" s="31">
        <v>0</v>
      </c>
      <c r="G260" s="34">
        <v>7.2999999999999996E-4</v>
      </c>
      <c r="H260" s="37">
        <v>0</v>
      </c>
      <c r="I260" s="40"/>
      <c r="J260" s="40">
        <v>57</v>
      </c>
      <c r="K260" s="37">
        <v>348</v>
      </c>
      <c r="L260" s="37">
        <v>12.44</v>
      </c>
      <c r="M260" s="37">
        <v>17040</v>
      </c>
      <c r="N260" s="8" cm="1">
        <f t="array" ref="N260">IFERROR(IF(D260="BSC",SIGN(L260)*IF(H260=0,1,H260/29),IF(OR(D260={"DIS","PBC","WLI","PSC"}),L260/F260,0)),0)</f>
        <v>0</v>
      </c>
      <c r="O260" s="8" cm="1">
        <f t="array" ref="O260">IFERROR(IF(OR(F260={93,185,89.38,177.79}),(L260-F260*N260)/G260,L260/G260),0)</f>
        <v>17041.095890410958</v>
      </c>
      <c r="P260" s="25">
        <f t="shared" ref="P260:P280" si="13">MAX(I260,J260,K260)</f>
        <v>348</v>
      </c>
      <c r="Q260" s="25">
        <f t="shared" si="11"/>
        <v>0</v>
      </c>
    </row>
    <row r="261" spans="1:17" x14ac:dyDescent="0.25">
      <c r="A261" s="11" t="str">
        <f t="shared" si="12"/>
        <v>29</v>
      </c>
      <c r="B261" s="29">
        <v>202402</v>
      </c>
      <c r="C261" s="31" t="s">
        <v>6</v>
      </c>
      <c r="D261" s="31" t="s">
        <v>11</v>
      </c>
      <c r="E261" s="33">
        <v>44197</v>
      </c>
      <c r="F261" s="31">
        <v>0</v>
      </c>
      <c r="G261" s="34">
        <v>-1.866E-2</v>
      </c>
      <c r="H261" s="37">
        <v>0</v>
      </c>
      <c r="I261" s="40"/>
      <c r="J261" s="40">
        <v>57</v>
      </c>
      <c r="K261" s="37">
        <v>348</v>
      </c>
      <c r="L261" s="37">
        <v>-253.78</v>
      </c>
      <c r="M261" s="37">
        <v>13600</v>
      </c>
      <c r="N261" s="8" cm="1">
        <f t="array" ref="N261">IFERROR(IF(D261="BSC",SIGN(L261)*IF(H261=0,1,H261/29),IF(OR(D261={"DIS","PBC","WLI","PSC"}),L261/F261,0)),0)</f>
        <v>0</v>
      </c>
      <c r="O261" s="8" cm="1">
        <f t="array" ref="O261">IFERROR(IF(OR(F261={93,185,89.38,177.79}),(L261-F261*N261)/G261,L261/G261),0)</f>
        <v>13600.21436227224</v>
      </c>
      <c r="P261" s="25">
        <f t="shared" si="13"/>
        <v>348</v>
      </c>
      <c r="Q261" s="25">
        <f t="shared" ref="Q261:Q280" si="14">_xlfn.MAXIFS(P:P,B:B,B261)*IF(D261="BSC",N261,0)/SUMIFS(N:N,D:D,"BSC",B:B,B261)</f>
        <v>0</v>
      </c>
    </row>
    <row r="262" spans="1:17" x14ac:dyDescent="0.25">
      <c r="A262" s="11" t="str">
        <f t="shared" si="12"/>
        <v>29</v>
      </c>
      <c r="B262" s="29">
        <v>202402</v>
      </c>
      <c r="C262" s="31" t="s">
        <v>6</v>
      </c>
      <c r="D262" s="31" t="s">
        <v>12</v>
      </c>
      <c r="E262" s="33">
        <v>44470</v>
      </c>
      <c r="F262" s="31">
        <v>103.19</v>
      </c>
      <c r="G262" s="34">
        <v>0</v>
      </c>
      <c r="H262" s="37">
        <v>0</v>
      </c>
      <c r="I262" s="40"/>
      <c r="J262" s="40">
        <v>57</v>
      </c>
      <c r="K262" s="37">
        <v>348</v>
      </c>
      <c r="L262" s="37">
        <v>103.19</v>
      </c>
      <c r="M262" s="37">
        <v>0</v>
      </c>
      <c r="N262" s="8" cm="1">
        <f t="array" ref="N262">IFERROR(IF(D262="BSC",SIGN(L262)*IF(H262=0,1,H262/29),IF(OR(D262={"DIS","PBC","WLI","PSC"}),L262/F262,0)),0)</f>
        <v>1</v>
      </c>
      <c r="O262" s="8" cm="1">
        <f t="array" ref="O262">IFERROR(IF(OR(F262={93,185,89.38,177.79}),(L262-F262*N262)/G262,L262/G262),0)</f>
        <v>0</v>
      </c>
      <c r="P262" s="25">
        <f t="shared" si="13"/>
        <v>348</v>
      </c>
      <c r="Q262" s="25">
        <f t="shared" si="14"/>
        <v>0</v>
      </c>
    </row>
    <row r="263" spans="1:17" x14ac:dyDescent="0.25">
      <c r="A263" s="11" t="str">
        <f t="shared" si="12"/>
        <v>29</v>
      </c>
      <c r="B263" s="29">
        <v>202403</v>
      </c>
      <c r="C263" s="31" t="s">
        <v>6</v>
      </c>
      <c r="D263" s="31" t="s">
        <v>7</v>
      </c>
      <c r="E263" s="33">
        <v>44197</v>
      </c>
      <c r="F263" s="31">
        <v>0</v>
      </c>
      <c r="G263" s="34">
        <v>-2.5500000000000002E-3</v>
      </c>
      <c r="H263" s="37">
        <v>0</v>
      </c>
      <c r="I263" s="40"/>
      <c r="J263" s="40">
        <v>55</v>
      </c>
      <c r="K263" s="37">
        <v>346</v>
      </c>
      <c r="L263" s="37">
        <v>-41.41</v>
      </c>
      <c r="M263" s="37">
        <v>16240</v>
      </c>
      <c r="N263" s="8" cm="1">
        <f t="array" ref="N263">IFERROR(IF(D263="BSC",SIGN(L263)*IF(H263=0,1,H263/29),IF(OR(D263={"DIS","PBC","WLI","PSC"}),L263/F263,0)),0)</f>
        <v>0</v>
      </c>
      <c r="O263" s="8" cm="1">
        <f t="array" ref="O263">IFERROR(IF(OR(F263={93,185,89.38,177.79}),(L263-F263*N263)/G263,L263/G263),0)</f>
        <v>16239.215686274507</v>
      </c>
      <c r="P263" s="25">
        <f t="shared" si="13"/>
        <v>346</v>
      </c>
      <c r="Q263" s="25">
        <f t="shared" si="14"/>
        <v>0</v>
      </c>
    </row>
    <row r="264" spans="1:17" x14ac:dyDescent="0.25">
      <c r="A264" s="11" t="str">
        <f t="shared" si="12"/>
        <v>29</v>
      </c>
      <c r="B264" s="29">
        <v>202403</v>
      </c>
      <c r="C264" s="31" t="s">
        <v>6</v>
      </c>
      <c r="D264" s="31" t="s">
        <v>8</v>
      </c>
      <c r="E264" s="33">
        <v>44197</v>
      </c>
      <c r="F264" s="31">
        <v>17</v>
      </c>
      <c r="G264" s="34">
        <v>0</v>
      </c>
      <c r="H264" s="37">
        <v>0</v>
      </c>
      <c r="I264" s="40"/>
      <c r="J264" s="40">
        <v>55</v>
      </c>
      <c r="K264" s="37">
        <v>346</v>
      </c>
      <c r="L264" s="37">
        <v>17</v>
      </c>
      <c r="M264" s="37">
        <v>0</v>
      </c>
      <c r="N264" s="8" cm="1">
        <f t="array" ref="N264">IFERROR(IF(D264="BSC",SIGN(L264)*IF(H264=0,1,H264/29),IF(OR(D264={"DIS","PBC","WLI","PSC"}),L264/F264,0)),0)</f>
        <v>1</v>
      </c>
      <c r="O264" s="8" cm="1">
        <f t="array" ref="O264">IFERROR(IF(OR(F264={93,185,89.38,177.79}),(L264-F264*N264)/G264,L264/G264),0)</f>
        <v>0</v>
      </c>
      <c r="P264" s="25">
        <f t="shared" si="13"/>
        <v>346</v>
      </c>
      <c r="Q264" s="25">
        <f t="shared" si="14"/>
        <v>346</v>
      </c>
    </row>
    <row r="265" spans="1:17" x14ac:dyDescent="0.25">
      <c r="A265" s="11" t="str">
        <f t="shared" si="12"/>
        <v>29</v>
      </c>
      <c r="B265" s="29">
        <v>202403</v>
      </c>
      <c r="C265" s="31" t="s">
        <v>6</v>
      </c>
      <c r="D265" s="31" t="s">
        <v>13</v>
      </c>
      <c r="E265" s="33">
        <v>45170</v>
      </c>
      <c r="F265" s="31">
        <v>0</v>
      </c>
      <c r="G265" s="34">
        <v>0.20715</v>
      </c>
      <c r="H265" s="37">
        <v>0</v>
      </c>
      <c r="I265" s="40"/>
      <c r="J265" s="40">
        <v>55</v>
      </c>
      <c r="K265" s="37">
        <v>346</v>
      </c>
      <c r="L265" s="37">
        <v>3364.12</v>
      </c>
      <c r="M265" s="37">
        <v>16240</v>
      </c>
      <c r="N265" s="8" cm="1">
        <f t="array" ref="N265">IFERROR(IF(D265="BSC",SIGN(L265)*IF(H265=0,1,H265/29),IF(OR(D265={"DIS","PBC","WLI","PSC"}),L265/F265,0)),0)</f>
        <v>0</v>
      </c>
      <c r="O265" s="8" cm="1">
        <f t="array" ref="O265">IFERROR(IF(OR(F265={93,185,89.38,177.79}),(L265-F265*N265)/G265,L265/G265),0)</f>
        <v>16240.019309678975</v>
      </c>
      <c r="P265" s="25">
        <f t="shared" si="13"/>
        <v>346</v>
      </c>
      <c r="Q265" s="25">
        <f t="shared" si="14"/>
        <v>0</v>
      </c>
    </row>
    <row r="266" spans="1:17" x14ac:dyDescent="0.25">
      <c r="A266" s="11" t="str">
        <f t="shared" si="12"/>
        <v>29</v>
      </c>
      <c r="B266" s="29">
        <v>202403</v>
      </c>
      <c r="C266" s="31" t="s">
        <v>6</v>
      </c>
      <c r="D266" s="31" t="s">
        <v>14</v>
      </c>
      <c r="E266" s="33">
        <v>44927</v>
      </c>
      <c r="F266" s="31">
        <v>0</v>
      </c>
      <c r="G266" s="34">
        <v>3.1099999999999999E-3</v>
      </c>
      <c r="H266" s="37">
        <v>0</v>
      </c>
      <c r="I266" s="40"/>
      <c r="J266" s="40">
        <v>55</v>
      </c>
      <c r="K266" s="37">
        <v>346</v>
      </c>
      <c r="L266" s="37">
        <v>50.51</v>
      </c>
      <c r="M266" s="37">
        <v>16240</v>
      </c>
      <c r="N266" s="8" cm="1">
        <f t="array" ref="N266">IFERROR(IF(D266="BSC",SIGN(L266)*IF(H266=0,1,H266/29),IF(OR(D266={"DIS","PBC","WLI","PSC"}),L266/F266,0)),0)</f>
        <v>0</v>
      </c>
      <c r="O266" s="8" cm="1">
        <f t="array" ref="O266">IFERROR(IF(OR(F266={93,185,89.38,177.79}),(L266-F266*N266)/G266,L266/G266),0)</f>
        <v>16241.157556270096</v>
      </c>
      <c r="P266" s="25">
        <f t="shared" si="13"/>
        <v>346</v>
      </c>
      <c r="Q266" s="25">
        <f t="shared" si="14"/>
        <v>0</v>
      </c>
    </row>
    <row r="267" spans="1:17" x14ac:dyDescent="0.25">
      <c r="A267" s="11" t="str">
        <f t="shared" si="12"/>
        <v>29</v>
      </c>
      <c r="B267" s="29">
        <v>202403</v>
      </c>
      <c r="C267" s="31" t="s">
        <v>6</v>
      </c>
      <c r="D267" s="31" t="s">
        <v>10</v>
      </c>
      <c r="E267" s="33">
        <v>44197</v>
      </c>
      <c r="F267" s="31">
        <v>2</v>
      </c>
      <c r="G267" s="34">
        <v>0</v>
      </c>
      <c r="H267" s="37">
        <v>0</v>
      </c>
      <c r="I267" s="40"/>
      <c r="J267" s="40">
        <v>55</v>
      </c>
      <c r="K267" s="37">
        <v>346</v>
      </c>
      <c r="L267" s="37">
        <v>2</v>
      </c>
      <c r="M267" s="37">
        <v>0</v>
      </c>
      <c r="N267" s="8" cm="1">
        <f t="array" ref="N267">IFERROR(IF(D267="BSC",SIGN(L267)*IF(H267=0,1,H267/29),IF(OR(D267={"DIS","PBC","WLI","PSC"}),L267/F267,0)),0)</f>
        <v>1</v>
      </c>
      <c r="O267" s="8" cm="1">
        <f t="array" ref="O267">IFERROR(IF(OR(F267={93,185,89.38,177.79}),(L267-F267*N267)/G267,L267/G267),0)</f>
        <v>0</v>
      </c>
      <c r="P267" s="25">
        <f t="shared" si="13"/>
        <v>346</v>
      </c>
      <c r="Q267" s="25">
        <f t="shared" si="14"/>
        <v>0</v>
      </c>
    </row>
    <row r="268" spans="1:17" x14ac:dyDescent="0.25">
      <c r="A268" s="11" t="str">
        <f t="shared" si="12"/>
        <v>29</v>
      </c>
      <c r="B268" s="29">
        <v>202403</v>
      </c>
      <c r="C268" s="31" t="s">
        <v>6</v>
      </c>
      <c r="D268" s="31" t="s">
        <v>15</v>
      </c>
      <c r="E268" s="33">
        <v>44927</v>
      </c>
      <c r="F268" s="31">
        <v>0</v>
      </c>
      <c r="G268" s="34">
        <v>7.2999999999999996E-4</v>
      </c>
      <c r="H268" s="37">
        <v>0</v>
      </c>
      <c r="I268" s="40"/>
      <c r="J268" s="40">
        <v>55</v>
      </c>
      <c r="K268" s="37">
        <v>346</v>
      </c>
      <c r="L268" s="37">
        <v>11.86</v>
      </c>
      <c r="M268" s="37">
        <v>16240</v>
      </c>
      <c r="N268" s="8" cm="1">
        <f t="array" ref="N268">IFERROR(IF(D268="BSC",SIGN(L268)*IF(H268=0,1,H268/29),IF(OR(D268={"DIS","PBC","WLI","PSC"}),L268/F268,0)),0)</f>
        <v>0</v>
      </c>
      <c r="O268" s="8" cm="1">
        <f t="array" ref="O268">IFERROR(IF(OR(F268={93,185,89.38,177.79}),(L268-F268*N268)/G268,L268/G268),0)</f>
        <v>16246.575342465754</v>
      </c>
      <c r="P268" s="25">
        <f t="shared" si="13"/>
        <v>346</v>
      </c>
      <c r="Q268" s="25">
        <f t="shared" si="14"/>
        <v>0</v>
      </c>
    </row>
    <row r="269" spans="1:17" x14ac:dyDescent="0.25">
      <c r="A269" s="11" t="str">
        <f t="shared" si="12"/>
        <v>29</v>
      </c>
      <c r="B269" s="29">
        <v>202403</v>
      </c>
      <c r="C269" s="31" t="s">
        <v>6</v>
      </c>
      <c r="D269" s="31" t="s">
        <v>11</v>
      </c>
      <c r="E269" s="33">
        <v>44197</v>
      </c>
      <c r="F269" s="31">
        <v>0</v>
      </c>
      <c r="G269" s="34">
        <v>-1.866E-2</v>
      </c>
      <c r="H269" s="37">
        <v>0</v>
      </c>
      <c r="I269" s="40"/>
      <c r="J269" s="40">
        <v>55</v>
      </c>
      <c r="K269" s="37">
        <v>346</v>
      </c>
      <c r="L269" s="37">
        <v>-243.33</v>
      </c>
      <c r="M269" s="37">
        <v>13040</v>
      </c>
      <c r="N269" s="8" cm="1">
        <f t="array" ref="N269">IFERROR(IF(D269="BSC",SIGN(L269)*IF(H269=0,1,H269/29),IF(OR(D269={"DIS","PBC","WLI","PSC"}),L269/F269,0)),0)</f>
        <v>0</v>
      </c>
      <c r="O269" s="8" cm="1">
        <f t="array" ref="O269">IFERROR(IF(OR(F269={93,185,89.38,177.79}),(L269-F269*N269)/G269,L269/G269),0)</f>
        <v>13040.192926045018</v>
      </c>
      <c r="P269" s="25">
        <f t="shared" si="13"/>
        <v>346</v>
      </c>
      <c r="Q269" s="25">
        <f t="shared" si="14"/>
        <v>0</v>
      </c>
    </row>
    <row r="270" spans="1:17" x14ac:dyDescent="0.25">
      <c r="A270" s="11" t="str">
        <f t="shared" si="12"/>
        <v>29</v>
      </c>
      <c r="B270" s="29">
        <v>202403</v>
      </c>
      <c r="C270" s="31" t="s">
        <v>6</v>
      </c>
      <c r="D270" s="31" t="s">
        <v>12</v>
      </c>
      <c r="E270" s="33">
        <v>44470</v>
      </c>
      <c r="F270" s="31">
        <v>103.19</v>
      </c>
      <c r="G270" s="34">
        <v>0</v>
      </c>
      <c r="H270" s="37">
        <v>0</v>
      </c>
      <c r="I270" s="40"/>
      <c r="J270" s="40">
        <v>55</v>
      </c>
      <c r="K270" s="37">
        <v>346</v>
      </c>
      <c r="L270" s="37">
        <v>103.19</v>
      </c>
      <c r="M270" s="37">
        <v>0</v>
      </c>
      <c r="N270" s="8" cm="1">
        <f t="array" ref="N270">IFERROR(IF(D270="BSC",SIGN(L270)*IF(H270=0,1,H270/29),IF(OR(D270={"DIS","PBC","WLI","PSC"}),L270/F270,0)),0)</f>
        <v>1</v>
      </c>
      <c r="O270" s="8" cm="1">
        <f t="array" ref="O270">IFERROR(IF(OR(F270={93,185,89.38,177.79}),(L270-F270*N270)/G270,L270/G270),0)</f>
        <v>0</v>
      </c>
      <c r="P270" s="25">
        <f t="shared" si="13"/>
        <v>346</v>
      </c>
      <c r="Q270" s="25">
        <f t="shared" si="14"/>
        <v>0</v>
      </c>
    </row>
    <row r="271" spans="1:17" x14ac:dyDescent="0.25">
      <c r="A271" s="11" t="str">
        <f t="shared" si="12"/>
        <v>29</v>
      </c>
      <c r="B271" s="29">
        <v>202404</v>
      </c>
      <c r="C271" s="31" t="s">
        <v>6</v>
      </c>
      <c r="D271" s="31" t="s">
        <v>7</v>
      </c>
      <c r="E271" s="33">
        <v>44197</v>
      </c>
      <c r="F271" s="31">
        <v>0</v>
      </c>
      <c r="G271" s="34">
        <v>-2.5500000000000002E-3</v>
      </c>
      <c r="H271" s="37">
        <v>0</v>
      </c>
      <c r="I271" s="40"/>
      <c r="J271" s="40">
        <v>53</v>
      </c>
      <c r="K271" s="37">
        <v>337</v>
      </c>
      <c r="L271" s="37">
        <v>-36.31</v>
      </c>
      <c r="M271" s="37">
        <v>14240</v>
      </c>
      <c r="N271" s="8" cm="1">
        <f t="array" ref="N271">IFERROR(IF(D271="BSC",SIGN(L271)*IF(H271=0,1,H271/29),IF(OR(D271={"DIS","PBC","WLI","PSC"}),L271/F271,0)),0)</f>
        <v>0</v>
      </c>
      <c r="O271" s="8" cm="1">
        <f t="array" ref="O271">IFERROR(IF(OR(F271={93,185,89.38,177.79}),(L271-F271*N271)/G271,L271/G271),0)</f>
        <v>14239.215686274511</v>
      </c>
      <c r="P271" s="25">
        <f t="shared" si="13"/>
        <v>337</v>
      </c>
      <c r="Q271" s="25">
        <f t="shared" si="14"/>
        <v>0</v>
      </c>
    </row>
    <row r="272" spans="1:17" x14ac:dyDescent="0.25">
      <c r="A272" s="11" t="str">
        <f t="shared" si="12"/>
        <v>29</v>
      </c>
      <c r="B272" s="29">
        <v>202404</v>
      </c>
      <c r="C272" s="31" t="s">
        <v>6</v>
      </c>
      <c r="D272" s="31" t="s">
        <v>8</v>
      </c>
      <c r="E272" s="33">
        <v>44197</v>
      </c>
      <c r="F272" s="31">
        <v>17</v>
      </c>
      <c r="G272" s="34">
        <v>0</v>
      </c>
      <c r="H272" s="37">
        <v>19</v>
      </c>
      <c r="I272" s="40"/>
      <c r="J272" s="40">
        <v>53</v>
      </c>
      <c r="K272" s="37">
        <v>337</v>
      </c>
      <c r="L272" s="37">
        <v>11.14</v>
      </c>
      <c r="M272" s="37">
        <v>0</v>
      </c>
      <c r="N272" s="8" cm="1">
        <f t="array" ref="N272">IFERROR(IF(D272="BSC",SIGN(L272)*IF(H272=0,1,H272/29),IF(OR(D272={"DIS","PBC","WLI","PSC"}),L272/F272,0)),0)</f>
        <v>0.65517241379310343</v>
      </c>
      <c r="O272" s="8" cm="1">
        <f t="array" ref="O272">IFERROR(IF(OR(F272={93,185,89.38,177.79}),(L272-F272*N272)/G272,L272/G272),0)</f>
        <v>0</v>
      </c>
      <c r="P272" s="25">
        <f t="shared" si="13"/>
        <v>337</v>
      </c>
      <c r="Q272" s="25">
        <f t="shared" si="14"/>
        <v>220.79310344827584</v>
      </c>
    </row>
    <row r="273" spans="1:17" x14ac:dyDescent="0.25">
      <c r="A273" s="11" t="str">
        <f t="shared" si="12"/>
        <v>29</v>
      </c>
      <c r="B273" s="29">
        <v>202404</v>
      </c>
      <c r="C273" s="31" t="s">
        <v>6</v>
      </c>
      <c r="D273" s="31" t="s">
        <v>8</v>
      </c>
      <c r="E273" s="33">
        <v>45385</v>
      </c>
      <c r="F273" s="31">
        <v>16.78</v>
      </c>
      <c r="G273" s="34">
        <v>0</v>
      </c>
      <c r="H273" s="37">
        <v>10</v>
      </c>
      <c r="I273" s="40"/>
      <c r="J273" s="40">
        <v>53</v>
      </c>
      <c r="K273" s="37">
        <v>337</v>
      </c>
      <c r="L273" s="37">
        <v>5.79</v>
      </c>
      <c r="M273" s="37">
        <v>0</v>
      </c>
      <c r="N273" s="8" cm="1">
        <f t="array" ref="N273">IFERROR(IF(D273="BSC",SIGN(L273)*IF(H273=0,1,H273/29),IF(OR(D273={"DIS","PBC","WLI","PSC"}),L273/F273,0)),0)</f>
        <v>0.34482758620689657</v>
      </c>
      <c r="O273" s="8" cm="1">
        <f t="array" ref="O273">IFERROR(IF(OR(F273={93,185,89.38,177.79}),(L273-F273*N273)/G273,L273/G273),0)</f>
        <v>0</v>
      </c>
      <c r="P273" s="25">
        <f t="shared" si="13"/>
        <v>337</v>
      </c>
      <c r="Q273" s="25">
        <f t="shared" si="14"/>
        <v>116.20689655172414</v>
      </c>
    </row>
    <row r="274" spans="1:17" x14ac:dyDescent="0.25">
      <c r="A274" s="11" t="str">
        <f t="shared" si="12"/>
        <v>29</v>
      </c>
      <c r="B274" s="29">
        <v>202404</v>
      </c>
      <c r="C274" s="31" t="s">
        <v>6</v>
      </c>
      <c r="D274" s="31" t="s">
        <v>13</v>
      </c>
      <c r="E274" s="33">
        <v>45170</v>
      </c>
      <c r="F274" s="31">
        <v>0</v>
      </c>
      <c r="G274" s="34">
        <v>0.20715</v>
      </c>
      <c r="H274" s="37">
        <v>19</v>
      </c>
      <c r="I274" s="40"/>
      <c r="J274" s="40">
        <v>53</v>
      </c>
      <c r="K274" s="37">
        <v>337</v>
      </c>
      <c r="L274" s="37">
        <v>1932.64</v>
      </c>
      <c r="M274" s="37">
        <v>9330</v>
      </c>
      <c r="N274" s="8" cm="1">
        <f t="array" ref="N274">IFERROR(IF(D274="BSC",SIGN(L274)*IF(H274=0,1,H274/29),IF(OR(D274={"DIS","PBC","WLI","PSC"}),L274/F274,0)),0)</f>
        <v>0</v>
      </c>
      <c r="O274" s="8" cm="1">
        <f t="array" ref="O274">IFERROR(IF(OR(F274={93,185,89.38,177.79}),(L274-F274*N274)/G274,L274/G274),0)</f>
        <v>9329.6644943277824</v>
      </c>
      <c r="P274" s="25">
        <f t="shared" si="13"/>
        <v>337</v>
      </c>
      <c r="Q274" s="25">
        <f t="shared" si="14"/>
        <v>0</v>
      </c>
    </row>
    <row r="275" spans="1:17" x14ac:dyDescent="0.25">
      <c r="A275" s="11" t="str">
        <f t="shared" si="12"/>
        <v>29</v>
      </c>
      <c r="B275" s="29">
        <v>202404</v>
      </c>
      <c r="C275" s="31" t="s">
        <v>6</v>
      </c>
      <c r="D275" s="31" t="s">
        <v>13</v>
      </c>
      <c r="E275" s="33">
        <v>45385</v>
      </c>
      <c r="F275" s="31">
        <v>0</v>
      </c>
      <c r="G275" s="34">
        <v>0.20971999999999999</v>
      </c>
      <c r="H275" s="37">
        <v>10</v>
      </c>
      <c r="I275" s="40"/>
      <c r="J275" s="40">
        <v>53</v>
      </c>
      <c r="K275" s="37">
        <v>337</v>
      </c>
      <c r="L275" s="37">
        <v>1029.8</v>
      </c>
      <c r="M275" s="37">
        <v>4910</v>
      </c>
      <c r="N275" s="8" cm="1">
        <f t="array" ref="N275">IFERROR(IF(D275="BSC",SIGN(L275)*IF(H275=0,1,H275/29),IF(OR(D275={"DIS","PBC","WLI","PSC"}),L275/F275,0)),0)</f>
        <v>0</v>
      </c>
      <c r="O275" s="8" cm="1">
        <f t="array" ref="O275">IFERROR(IF(OR(F275={93,185,89.38,177.79}),(L275-F275*N275)/G275,L275/G275),0)</f>
        <v>4910.3566660308979</v>
      </c>
      <c r="P275" s="25">
        <f t="shared" si="13"/>
        <v>337</v>
      </c>
      <c r="Q275" s="25">
        <f t="shared" si="14"/>
        <v>0</v>
      </c>
    </row>
    <row r="276" spans="1:17" x14ac:dyDescent="0.25">
      <c r="A276" s="11" t="str">
        <f t="shared" si="12"/>
        <v>29</v>
      </c>
      <c r="B276" s="29">
        <v>202404</v>
      </c>
      <c r="C276" s="31" t="s">
        <v>6</v>
      </c>
      <c r="D276" s="31" t="s">
        <v>14</v>
      </c>
      <c r="E276" s="33">
        <v>44927</v>
      </c>
      <c r="F276" s="31">
        <v>0</v>
      </c>
      <c r="G276" s="34">
        <v>3.1099999999999999E-3</v>
      </c>
      <c r="H276" s="37">
        <v>0</v>
      </c>
      <c r="I276" s="40"/>
      <c r="J276" s="40">
        <v>53</v>
      </c>
      <c r="K276" s="37">
        <v>337</v>
      </c>
      <c r="L276" s="37">
        <v>44.29</v>
      </c>
      <c r="M276" s="37">
        <v>14240</v>
      </c>
      <c r="N276" s="8" cm="1">
        <f t="array" ref="N276">IFERROR(IF(D276="BSC",SIGN(L276)*IF(H276=0,1,H276/29),IF(OR(D276={"DIS","PBC","WLI","PSC"}),L276/F276,0)),0)</f>
        <v>0</v>
      </c>
      <c r="O276" s="8" cm="1">
        <f t="array" ref="O276">IFERROR(IF(OR(F276={93,185,89.38,177.79}),(L276-F276*N276)/G276,L276/G276),0)</f>
        <v>14241.157556270096</v>
      </c>
      <c r="P276" s="25">
        <f t="shared" si="13"/>
        <v>337</v>
      </c>
      <c r="Q276" s="25">
        <f t="shared" si="14"/>
        <v>0</v>
      </c>
    </row>
    <row r="277" spans="1:17" x14ac:dyDescent="0.25">
      <c r="A277" s="11" t="str">
        <f t="shared" si="12"/>
        <v>29</v>
      </c>
      <c r="B277" s="29">
        <v>202404</v>
      </c>
      <c r="C277" s="31" t="s">
        <v>6</v>
      </c>
      <c r="D277" s="31" t="s">
        <v>10</v>
      </c>
      <c r="E277" s="33">
        <v>44197</v>
      </c>
      <c r="F277" s="31">
        <v>2</v>
      </c>
      <c r="G277" s="34">
        <v>0</v>
      </c>
      <c r="H277" s="37">
        <v>0</v>
      </c>
      <c r="I277" s="40"/>
      <c r="J277" s="40">
        <v>53</v>
      </c>
      <c r="K277" s="37">
        <v>337</v>
      </c>
      <c r="L277" s="37">
        <v>2</v>
      </c>
      <c r="M277" s="37">
        <v>0</v>
      </c>
      <c r="N277" s="8" cm="1">
        <f t="array" ref="N277">IFERROR(IF(D277="BSC",SIGN(L277)*IF(H277=0,1,H277/29),IF(OR(D277={"DIS","PBC","WLI","PSC"}),L277/F277,0)),0)</f>
        <v>1</v>
      </c>
      <c r="O277" s="8" cm="1">
        <f t="array" ref="O277">IFERROR(IF(OR(F277={93,185,89.38,177.79}),(L277-F277*N277)/G277,L277/G277),0)</f>
        <v>0</v>
      </c>
      <c r="P277" s="25">
        <f t="shared" si="13"/>
        <v>337</v>
      </c>
      <c r="Q277" s="25">
        <f t="shared" si="14"/>
        <v>0</v>
      </c>
    </row>
    <row r="278" spans="1:17" x14ac:dyDescent="0.25">
      <c r="A278" s="11" t="str">
        <f t="shared" si="12"/>
        <v>29</v>
      </c>
      <c r="B278" s="29">
        <v>202404</v>
      </c>
      <c r="C278" s="31" t="s">
        <v>6</v>
      </c>
      <c r="D278" s="31" t="s">
        <v>15</v>
      </c>
      <c r="E278" s="33">
        <v>44927</v>
      </c>
      <c r="F278" s="31">
        <v>0</v>
      </c>
      <c r="G278" s="34">
        <v>7.2999999999999996E-4</v>
      </c>
      <c r="H278" s="37">
        <v>0</v>
      </c>
      <c r="I278" s="40"/>
      <c r="J278" s="40">
        <v>53</v>
      </c>
      <c r="K278" s="37">
        <v>337</v>
      </c>
      <c r="L278" s="37">
        <v>10.4</v>
      </c>
      <c r="M278" s="37">
        <v>14240</v>
      </c>
      <c r="N278" s="8" cm="1">
        <f t="array" ref="N278">IFERROR(IF(D278="BSC",SIGN(L278)*IF(H278=0,1,H278/29),IF(OR(D278={"DIS","PBC","WLI","PSC"}),L278/F278,0)),0)</f>
        <v>0</v>
      </c>
      <c r="O278" s="8" cm="1">
        <f t="array" ref="O278">IFERROR(IF(OR(F278={93,185,89.38,177.79}),(L278-F278*N278)/G278,L278/G278),0)</f>
        <v>14246.575342465754</v>
      </c>
      <c r="P278" s="25">
        <f t="shared" si="13"/>
        <v>337</v>
      </c>
      <c r="Q278" s="25">
        <f t="shared" si="14"/>
        <v>0</v>
      </c>
    </row>
    <row r="279" spans="1:17" x14ac:dyDescent="0.25">
      <c r="A279" s="11" t="str">
        <f t="shared" si="12"/>
        <v>29</v>
      </c>
      <c r="B279" s="29">
        <v>202404</v>
      </c>
      <c r="C279" s="31" t="s">
        <v>6</v>
      </c>
      <c r="D279" s="31" t="s">
        <v>11</v>
      </c>
      <c r="E279" s="33">
        <v>44197</v>
      </c>
      <c r="F279" s="31">
        <v>0</v>
      </c>
      <c r="G279" s="34">
        <v>-1.866E-2</v>
      </c>
      <c r="H279" s="37">
        <v>0</v>
      </c>
      <c r="I279" s="40"/>
      <c r="J279" s="40">
        <v>53</v>
      </c>
      <c r="K279" s="37">
        <v>337</v>
      </c>
      <c r="L279" s="37">
        <v>-217.95</v>
      </c>
      <c r="M279" s="37">
        <v>11680</v>
      </c>
      <c r="N279" s="8" cm="1">
        <f t="array" ref="N279">IFERROR(IF(D279="BSC",SIGN(L279)*IF(H279=0,1,H279/29),IF(OR(D279={"DIS","PBC","WLI","PSC"}),L279/F279,0)),0)</f>
        <v>0</v>
      </c>
      <c r="O279" s="8" cm="1">
        <f t="array" ref="O279">IFERROR(IF(OR(F279={93,185,89.38,177.79}),(L279-F279*N279)/G279,L279/G279),0)</f>
        <v>11680.064308681673</v>
      </c>
      <c r="P279" s="25">
        <f t="shared" si="13"/>
        <v>337</v>
      </c>
      <c r="Q279" s="25">
        <f t="shared" si="14"/>
        <v>0</v>
      </c>
    </row>
    <row r="280" spans="1:17" x14ac:dyDescent="0.25">
      <c r="A280" s="11" t="str">
        <f t="shared" si="12"/>
        <v>29</v>
      </c>
      <c r="B280" s="29">
        <v>202404</v>
      </c>
      <c r="C280" s="31" t="s">
        <v>6</v>
      </c>
      <c r="D280" s="31" t="s">
        <v>12</v>
      </c>
      <c r="E280" s="33">
        <v>44470</v>
      </c>
      <c r="F280" s="31">
        <v>103.19</v>
      </c>
      <c r="G280" s="34">
        <v>0</v>
      </c>
      <c r="H280" s="37">
        <v>0</v>
      </c>
      <c r="I280" s="40"/>
      <c r="J280" s="40">
        <v>53</v>
      </c>
      <c r="K280" s="37">
        <v>337</v>
      </c>
      <c r="L280" s="37">
        <v>103.19</v>
      </c>
      <c r="M280" s="37">
        <v>0</v>
      </c>
      <c r="N280" s="8" cm="1">
        <f t="array" ref="N280">IFERROR(IF(D280="BSC",SIGN(L280)*IF(H280=0,1,H280/29),IF(OR(D280={"DIS","PBC","WLI","PSC"}),L280/F280,0)),0)</f>
        <v>1</v>
      </c>
      <c r="O280" s="8" cm="1">
        <f t="array" ref="O280">IFERROR(IF(OR(F280={93,185,89.38,177.79}),(L280-F280*N280)/G280,L280/G280),0)</f>
        <v>0</v>
      </c>
      <c r="P280" s="25">
        <f t="shared" si="13"/>
        <v>337</v>
      </c>
      <c r="Q280" s="25">
        <f t="shared" si="14"/>
        <v>0</v>
      </c>
    </row>
  </sheetData>
  <autoFilter ref="A3:Q280" xr:uid="{2653FB67-626D-4416-B0F6-1E5CD5C203E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2024-11-01T07:00:00+00:00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3A6132C-19E5-44DD-B869-5FC280164072}"/>
</file>

<file path=customXml/itemProps2.xml><?xml version="1.0" encoding="utf-8"?>
<ds:datastoreItem xmlns:ds="http://schemas.openxmlformats.org/officeDocument/2006/customXml" ds:itemID="{7214211F-79AA-4A33-9393-6E38A40EF86E}"/>
</file>

<file path=customXml/itemProps3.xml><?xml version="1.0" encoding="utf-8"?>
<ds:datastoreItem xmlns:ds="http://schemas.openxmlformats.org/officeDocument/2006/customXml" ds:itemID="{18605EFC-12FB-45A6-9FB3-2A36B968C10E}"/>
</file>

<file path=customXml/itemProps4.xml><?xml version="1.0" encoding="utf-8"?>
<ds:datastoreItem xmlns:ds="http://schemas.openxmlformats.org/officeDocument/2006/customXml" ds:itemID="{D138C846-0F67-458F-B521-960F980CD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Summary</vt:lpstr>
      <vt:lpstr>Customer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dcterms:created xsi:type="dcterms:W3CDTF">2022-08-30T19:35:03Z</dcterms:created>
  <dcterms:modified xsi:type="dcterms:W3CDTF">2024-10-01T20:33:14Z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</Properties>
</file>