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6" windowWidth="15576" windowHeight="9780"/>
  </bookViews>
  <sheets>
    <sheet name="ROR (24)" sheetId="1" r:id="rId1"/>
    <sheet name="WP" sheetId="2" r:id="rId2"/>
  </sheets>
  <definedNames>
    <definedName name="_WRK1">#REF!</definedName>
    <definedName name="_WRK2">#REF!</definedName>
    <definedName name="EV__LASTREFTIME__" hidden="1">39198.5712152778</definedName>
    <definedName name="NOTBALANCED" localSheetId="0">#REF!</definedName>
    <definedName name="NOTBALANCED">#REF!</definedName>
    <definedName name="NvsASD">"V1999-12-31"</definedName>
    <definedName name="NvsAutoDrillOk">"VN"</definedName>
    <definedName name="NvsElapsedTime">0.0136769675955293</definedName>
    <definedName name="NvsEndTime">36546.4462868056</definedName>
    <definedName name="NvsInstSpec">"%"</definedName>
    <definedName name="NvsLayoutType">"M3"</definedName>
    <definedName name="NvsNplSpec">"%,X,RZF..,CZF.."</definedName>
    <definedName name="NvsPanelEffdt">"V1990-01-01"</definedName>
    <definedName name="NvsPanelSetid">"VAEP"</definedName>
    <definedName name="NvsReqBU">"VX60"</definedName>
    <definedName name="NvsReqBUOnly">"VN"</definedName>
    <definedName name="NvsTransLed">"VN"</definedName>
    <definedName name="NvsTreeASD">"V2020-01-01"</definedName>
    <definedName name="NvsValTbl.CURRENCY_CD">"CURRENCY_CD_TBL"</definedName>
    <definedName name="PAGE3" localSheetId="0">#REF!</definedName>
    <definedName name="PAGE3">#REF!</definedName>
    <definedName name="PAGE4">#REF!</definedName>
    <definedName name="PRINTJE1" localSheetId="0">#REF!</definedName>
    <definedName name="PRINTJE1">#REF!</definedName>
    <definedName name="PRINTJE2">#REF!</definedName>
    <definedName name="PRTWORK">#REF!</definedName>
    <definedName name="WORKSHEET">#REF!</definedName>
  </definedNames>
  <calcPr calcId="125725"/>
</workbook>
</file>

<file path=xl/calcChain.xml><?xml version="1.0" encoding="utf-8"?>
<calcChain xmlns="http://schemas.openxmlformats.org/spreadsheetml/2006/main">
  <c r="D14" i="2"/>
  <c r="D15"/>
  <c r="D11" l="1"/>
  <c r="D16" l="1"/>
  <c r="D16" i="1"/>
  <c r="E14" s="1"/>
  <c r="G14" s="1"/>
  <c r="D18" i="2" l="1"/>
  <c r="D23" s="1"/>
  <c r="E16" i="1"/>
  <c r="E15"/>
  <c r="G15" s="1"/>
  <c r="E13"/>
  <c r="G13" s="1"/>
  <c r="G16" l="1"/>
</calcChain>
</file>

<file path=xl/sharedStrings.xml><?xml version="1.0" encoding="utf-8"?>
<sst xmlns="http://schemas.openxmlformats.org/spreadsheetml/2006/main" count="33" uniqueCount="31">
  <si>
    <t>Puget Sound Energy, Inc.</t>
  </si>
  <si>
    <t>Rate of Return</t>
  </si>
  <si>
    <t>(December 31, 2012)</t>
  </si>
  <si>
    <t xml:space="preserve">Weighted </t>
  </si>
  <si>
    <t>Line</t>
  </si>
  <si>
    <t>Description</t>
  </si>
  <si>
    <t>Amount</t>
  </si>
  <si>
    <t>Weight</t>
  </si>
  <si>
    <t>Cost</t>
  </si>
  <si>
    <t>(1)</t>
  </si>
  <si>
    <t>(2)</t>
  </si>
  <si>
    <t>(3)</t>
  </si>
  <si>
    <t>(4)</t>
  </si>
  <si>
    <t>Long-Term  Debt</t>
  </si>
  <si>
    <t>Common Equity</t>
  </si>
  <si>
    <t>Total</t>
  </si>
  <si>
    <t>Source:</t>
  </si>
  <si>
    <t>Short-Term Debt</t>
  </si>
  <si>
    <t>Restated Net Operating Income</t>
  </si>
  <si>
    <t>Restated Rate Base</t>
  </si>
  <si>
    <t>Normalized Overall Rate of Return</t>
  </si>
  <si>
    <t>ICNU Proposed ROR</t>
  </si>
  <si>
    <t>Revenue Deficiency</t>
  </si>
  <si>
    <t>Company Proposed</t>
  </si>
  <si>
    <t>Operating Income Requirement</t>
  </si>
  <si>
    <t>Tax Conversion</t>
  </si>
  <si>
    <t>Operating Income Deficiency</t>
  </si>
  <si>
    <t>Rate Base</t>
  </si>
  <si>
    <t>Puget Sound Energy, Inc., 2012 Electric Accounting Report, filed on April 30, 2013.</t>
  </si>
  <si>
    <t>Puget Sound Energy, Inc., 2012 Electric Accounting</t>
  </si>
  <si>
    <t xml:space="preserve"> Report, filed on April 30, 2013.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</si>
</sst>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0.0000"/>
    <numFmt numFmtId="167" formatCode="0.0"/>
    <numFmt numFmtId="168" formatCode="0.0%"/>
  </numFmts>
  <fonts count="25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 val="singleAccounting"/>
      <sz val="11"/>
      <name val="Arial"/>
      <family val="2"/>
    </font>
    <font>
      <u/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 applyNumberFormat="0" applyFill="0" applyBorder="0" applyProtection="0">
      <alignment wrapText="1"/>
    </xf>
    <xf numFmtId="0" fontId="9" fillId="0" borderId="0" applyNumberFormat="0" applyFill="0" applyBorder="0" applyProtection="0">
      <alignment horizontal="justify" vertical="top" wrapText="1"/>
    </xf>
    <xf numFmtId="0" fontId="13" fillId="2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15" fillId="0" borderId="2">
      <alignment horizontal="center"/>
    </xf>
    <xf numFmtId="3" fontId="14" fillId="0" borderId="0" applyFont="0" applyFill="0" applyBorder="0" applyAlignment="0" applyProtection="0"/>
    <xf numFmtId="0" fontId="14" fillId="3" borderId="0" applyNumberFormat="0" applyFon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Protection="0">
      <alignment horizontal="center"/>
    </xf>
    <xf numFmtId="0" fontId="22" fillId="5" borderId="0" applyNumberFormat="0" applyBorder="0" applyAlignment="0" applyProtection="0"/>
    <xf numFmtId="0" fontId="9" fillId="0" borderId="0" applyNumberFormat="0" applyFont="0" applyFill="0" applyBorder="0" applyProtection="0">
      <alignment horizontal="right"/>
    </xf>
    <xf numFmtId="0" fontId="9" fillId="0" borderId="0" applyNumberFormat="0" applyFont="0" applyFill="0" applyBorder="0" applyProtection="0">
      <alignment horizontal="left"/>
    </xf>
    <xf numFmtId="0" fontId="1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6" borderId="0" applyNumberFormat="0" applyFont="0" applyBorder="0" applyAlignment="0" applyProtection="0"/>
    <xf numFmtId="166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2" applyNumberFormat="0" applyFont="0" applyFill="0" applyAlignment="0" applyProtection="0"/>
  </cellStyleXfs>
  <cellXfs count="46">
    <xf numFmtId="0" fontId="0" fillId="0" borderId="0" xfId="0"/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164" fontId="6" fillId="0" borderId="0" xfId="1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Alignment="1">
      <alignment horizontal="center"/>
    </xf>
    <xf numFmtId="2" fontId="7" fillId="0" borderId="0" xfId="0" applyNumberFormat="1" applyFont="1" applyBorder="1" applyAlignment="1">
      <alignment horizontal="center"/>
    </xf>
    <xf numFmtId="164" fontId="6" fillId="0" borderId="0" xfId="1" quotePrefix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1" applyNumberFormat="1" applyFont="1" applyFill="1"/>
    <xf numFmtId="10" fontId="8" fillId="0" borderId="0" xfId="2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3" applyNumberFormat="1" applyFont="1" applyFill="1" applyAlignment="1">
      <alignment vertical="center"/>
    </xf>
    <xf numFmtId="10" fontId="8" fillId="0" borderId="0" xfId="4" applyNumberFormat="1" applyFont="1" applyAlignment="1">
      <alignment horizontal="center" vertical="center"/>
    </xf>
    <xf numFmtId="10" fontId="0" fillId="0" borderId="0" xfId="2" applyNumberFormat="1" applyFont="1"/>
    <xf numFmtId="164" fontId="10" fillId="0" borderId="0" xfId="3" applyNumberFormat="1" applyFont="1" applyFill="1" applyAlignment="1">
      <alignment vertical="center"/>
    </xf>
    <xf numFmtId="10" fontId="11" fillId="0" borderId="0" xfId="4" applyNumberFormat="1" applyFont="1" applyAlignment="1">
      <alignment horizontal="center" vertical="center"/>
    </xf>
    <xf numFmtId="10" fontId="6" fillId="0" borderId="0" xfId="4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Fill="1" applyAlignment="1">
      <alignment vertical="center"/>
    </xf>
    <xf numFmtId="10" fontId="6" fillId="0" borderId="0" xfId="4" applyNumberFormat="1" applyFont="1" applyAlignment="1">
      <alignment horizontal="center" vertical="center"/>
    </xf>
    <xf numFmtId="10" fontId="8" fillId="0" borderId="0" xfId="2" applyNumberFormat="1" applyFont="1" applyAlignment="1">
      <alignment horizontal="center" vertical="center"/>
    </xf>
    <xf numFmtId="10" fontId="6" fillId="0" borderId="0" xfId="2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164" fontId="8" fillId="0" borderId="0" xfId="1" applyNumberFormat="1" applyFont="1"/>
    <xf numFmtId="10" fontId="8" fillId="0" borderId="0" xfId="0" applyNumberFormat="1" applyFont="1" applyAlignment="1">
      <alignment horizontal="center"/>
    </xf>
    <xf numFmtId="165" fontId="6" fillId="0" borderId="0" xfId="2" applyNumberFormat="1" applyFont="1" applyAlignment="1">
      <alignment horizontal="center"/>
    </xf>
    <xf numFmtId="0" fontId="8" fillId="0" borderId="1" xfId="0" applyFont="1" applyBorder="1"/>
    <xf numFmtId="165" fontId="8" fillId="0" borderId="0" xfId="2" applyNumberFormat="1" applyFont="1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1" applyNumberFormat="1" applyFont="1"/>
    <xf numFmtId="0" fontId="24" fillId="0" borderId="0" xfId="0" applyFont="1"/>
    <xf numFmtId="0" fontId="8" fillId="0" borderId="0" xfId="0" applyFont="1" applyBorder="1"/>
    <xf numFmtId="164" fontId="0" fillId="0" borderId="0" xfId="0" applyNumberFormat="1"/>
    <xf numFmtId="168" fontId="0" fillId="0" borderId="0" xfId="2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</cellXfs>
  <cellStyles count="61">
    <cellStyle name="Comma 2" xfId="5"/>
    <cellStyle name="Comma 3" xfId="6"/>
    <cellStyle name="Currency" xfId="1" builtinId="4"/>
    <cellStyle name="Currency 10" xfId="7"/>
    <cellStyle name="Currency 11" xfId="8"/>
    <cellStyle name="Currency 2" xfId="9"/>
    <cellStyle name="Currency 3" xfId="10"/>
    <cellStyle name="Currency 4" xfId="11"/>
    <cellStyle name="Currency 5" xfId="12"/>
    <cellStyle name="Currency 6" xfId="13"/>
    <cellStyle name="Currency 7" xfId="14"/>
    <cellStyle name="Currency 8" xfId="3"/>
    <cellStyle name="HeadlineStyle" xfId="15"/>
    <cellStyle name="HeadlineStyleJustified" xfId="16"/>
    <cellStyle name="Lines" xfId="17"/>
    <cellStyle name="Normal" xfId="0" builtinId="0"/>
    <cellStyle name="Normal 2" xfId="18"/>
    <cellStyle name="Normal 2 2" xfId="19"/>
    <cellStyle name="Normal 2 3" xfId="20"/>
    <cellStyle name="Normal 2 4" xfId="21"/>
    <cellStyle name="Normal 3" xfId="22"/>
    <cellStyle name="Normal 4" xfId="23"/>
    <cellStyle name="Normal 5" xfId="24"/>
    <cellStyle name="Normal 6" xfId="25"/>
    <cellStyle name="Normal 7" xfId="26"/>
    <cellStyle name="Percent" xfId="2" builtinId="5"/>
    <cellStyle name="Percent 2" xfId="27"/>
    <cellStyle name="Percent 2 2" xfId="28"/>
    <cellStyle name="Percent 3" xfId="29"/>
    <cellStyle name="Percent 4" xfId="30"/>
    <cellStyle name="Percent 5" xfId="31"/>
    <cellStyle name="Percent 6" xfId="32"/>
    <cellStyle name="Percent 7" xfId="33"/>
    <cellStyle name="Percent 8" xfId="4"/>
    <cellStyle name="PSChar" xfId="34"/>
    <cellStyle name="PSDate" xfId="35"/>
    <cellStyle name="PSDec" xfId="36"/>
    <cellStyle name="PSHeading" xfId="37"/>
    <cellStyle name="PSInt" xfId="38"/>
    <cellStyle name="PSSpacer" xfId="39"/>
    <cellStyle name="Style 21" xfId="40"/>
    <cellStyle name="Style 22" xfId="41"/>
    <cellStyle name="Style 22 2" xfId="42"/>
    <cellStyle name="Style 22 3" xfId="43"/>
    <cellStyle name="Style 23" xfId="44"/>
    <cellStyle name="Style 24" xfId="45"/>
    <cellStyle name="Style 24 2" xfId="46"/>
    <cellStyle name="Style 24 3" xfId="47"/>
    <cellStyle name="Style 25" xfId="48"/>
    <cellStyle name="Style 26" xfId="49"/>
    <cellStyle name="Style 27" xfId="50"/>
    <cellStyle name="Style 28" xfId="51"/>
    <cellStyle name="Style 29" xfId="52"/>
    <cellStyle name="Style 30" xfId="53"/>
    <cellStyle name="Style 31" xfId="54"/>
    <cellStyle name="Style 32" xfId="55"/>
    <cellStyle name="Style 33" xfId="56"/>
    <cellStyle name="Style 34" xfId="57"/>
    <cellStyle name="Style 35" xfId="58"/>
    <cellStyle name="Style 36" xfId="59"/>
    <cellStyle name="Style 39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tabSelected="1" view="pageLayout" zoomScale="90" zoomScaleNormal="100" zoomScalePageLayoutView="90" workbookViewId="0">
      <selection sqref="A1:G1"/>
    </sheetView>
  </sheetViews>
  <sheetFormatPr defaultRowHeight="13.8"/>
  <cols>
    <col min="1" max="1" width="6.3984375" customWidth="1"/>
    <col min="3" max="3" width="12.19921875" customWidth="1"/>
    <col min="4" max="4" width="14.69921875" customWidth="1"/>
    <col min="5" max="7" width="10.59765625" customWidth="1"/>
  </cols>
  <sheetData>
    <row r="1" spans="1:8" ht="24.6">
      <c r="A1" s="42" t="s">
        <v>0</v>
      </c>
      <c r="B1" s="42"/>
      <c r="C1" s="42"/>
      <c r="D1" s="42"/>
      <c r="E1" s="42"/>
      <c r="F1" s="42"/>
      <c r="G1" s="42"/>
    </row>
    <row r="5" spans="1:8" ht="21">
      <c r="A5" s="43" t="s">
        <v>1</v>
      </c>
      <c r="B5" s="43"/>
      <c r="C5" s="43"/>
      <c r="D5" s="43"/>
      <c r="E5" s="43"/>
      <c r="F5" s="43"/>
      <c r="G5" s="43"/>
    </row>
    <row r="6" spans="1:8" ht="17.399999999999999">
      <c r="A6" s="44" t="s">
        <v>2</v>
      </c>
      <c r="B6" s="44"/>
      <c r="C6" s="44"/>
      <c r="D6" s="44"/>
      <c r="E6" s="44"/>
      <c r="F6" s="44"/>
      <c r="G6" s="44"/>
    </row>
    <row r="8" spans="1:8">
      <c r="A8" s="1"/>
      <c r="B8" s="2"/>
      <c r="C8" s="2"/>
      <c r="D8" s="3"/>
      <c r="E8" s="1"/>
      <c r="F8" s="4"/>
      <c r="G8" s="4"/>
    </row>
    <row r="9" spans="1:8">
      <c r="A9" s="1"/>
      <c r="B9" s="2"/>
      <c r="C9" s="2"/>
      <c r="D9" s="3"/>
      <c r="E9" s="1"/>
      <c r="G9" s="5" t="s">
        <v>3</v>
      </c>
    </row>
    <row r="10" spans="1:8">
      <c r="A10" s="6" t="s">
        <v>4</v>
      </c>
      <c r="B10" s="45" t="s">
        <v>5</v>
      </c>
      <c r="C10" s="45"/>
      <c r="D10" s="7" t="s">
        <v>6</v>
      </c>
      <c r="E10" s="6" t="s">
        <v>7</v>
      </c>
      <c r="F10" s="8" t="s">
        <v>8</v>
      </c>
      <c r="G10" s="8" t="s">
        <v>8</v>
      </c>
    </row>
    <row r="11" spans="1:8">
      <c r="A11" s="1"/>
      <c r="B11" s="1"/>
      <c r="C11" s="1"/>
      <c r="D11" s="9" t="s">
        <v>9</v>
      </c>
      <c r="E11" s="9" t="s">
        <v>10</v>
      </c>
      <c r="F11" s="9" t="s">
        <v>11</v>
      </c>
      <c r="G11" s="9" t="s">
        <v>12</v>
      </c>
    </row>
    <row r="12" spans="1:8">
      <c r="A12" s="10"/>
      <c r="B12" s="11"/>
      <c r="C12" s="11"/>
      <c r="D12" s="12"/>
      <c r="E12" s="10"/>
      <c r="F12" s="13"/>
      <c r="G12" s="14"/>
    </row>
    <row r="13" spans="1:8" ht="21" customHeight="1">
      <c r="A13" s="15">
        <v>1</v>
      </c>
      <c r="B13" s="16" t="s">
        <v>17</v>
      </c>
      <c r="C13" s="17"/>
      <c r="D13" s="18">
        <v>94047784</v>
      </c>
      <c r="E13" s="19">
        <f>D13/$D$16</f>
        <v>1.3095824615248728E-2</v>
      </c>
      <c r="F13" s="19">
        <v>2.6800000000000001E-2</v>
      </c>
      <c r="G13" s="19">
        <f>+E13*F13</f>
        <v>3.5096809968866591E-4</v>
      </c>
      <c r="H13" s="20"/>
    </row>
    <row r="14" spans="1:8" ht="21" customHeight="1">
      <c r="A14" s="15">
        <v>2</v>
      </c>
      <c r="B14" s="16" t="s">
        <v>13</v>
      </c>
      <c r="C14" s="17"/>
      <c r="D14" s="18">
        <v>3773845605</v>
      </c>
      <c r="E14" s="19">
        <f t="shared" ref="E14:E15" si="0">D14/$D$16</f>
        <v>0.52549478643863878</v>
      </c>
      <c r="F14" s="19">
        <v>6.2199999999999998E-2</v>
      </c>
      <c r="G14" s="19">
        <f>+E14*F14</f>
        <v>3.2685775716483331E-2</v>
      </c>
      <c r="H14" s="20"/>
    </row>
    <row r="15" spans="1:8" ht="21" customHeight="1">
      <c r="A15" s="15">
        <v>3</v>
      </c>
      <c r="B15" s="16" t="s">
        <v>14</v>
      </c>
      <c r="C15" s="17"/>
      <c r="D15" s="21">
        <v>3313615738</v>
      </c>
      <c r="E15" s="22">
        <f t="shared" si="0"/>
        <v>0.4614093889461125</v>
      </c>
      <c r="F15" s="23">
        <v>9.2999999999999999E-2</v>
      </c>
      <c r="G15" s="22">
        <f t="shared" ref="G15" si="1">+E15*F15</f>
        <v>4.2911073171988459E-2</v>
      </c>
      <c r="H15" s="20"/>
    </row>
    <row r="16" spans="1:8" ht="21" customHeight="1">
      <c r="A16" s="15">
        <v>4</v>
      </c>
      <c r="B16" s="24" t="s">
        <v>15</v>
      </c>
      <c r="C16" s="24"/>
      <c r="D16" s="25">
        <f>SUM(D13:D15)</f>
        <v>7181509127</v>
      </c>
      <c r="E16" s="26">
        <f>D16/$D$16</f>
        <v>1</v>
      </c>
      <c r="F16" s="27"/>
      <c r="G16" s="28">
        <f>SUM(G13:G15)</f>
        <v>7.5947816988160458E-2</v>
      </c>
    </row>
    <row r="17" spans="1:7">
      <c r="A17" s="29"/>
      <c r="B17" s="11"/>
      <c r="C17" s="11"/>
      <c r="D17" s="30"/>
      <c r="E17" s="31"/>
      <c r="F17" s="13"/>
      <c r="G17" s="32"/>
    </row>
    <row r="18" spans="1:7">
      <c r="A18" s="29"/>
      <c r="B18" s="11"/>
      <c r="C18" s="11"/>
      <c r="D18" s="30"/>
      <c r="E18" s="31"/>
      <c r="F18" s="13"/>
      <c r="G18" s="32"/>
    </row>
    <row r="19" spans="1:7">
      <c r="A19" s="29"/>
      <c r="B19" s="33"/>
      <c r="C19" s="11"/>
      <c r="D19" s="30"/>
      <c r="E19" s="13"/>
      <c r="F19" s="13"/>
      <c r="G19" s="34"/>
    </row>
    <row r="20" spans="1:7">
      <c r="B20" t="s">
        <v>16</v>
      </c>
    </row>
    <row r="21" spans="1:7">
      <c r="B21" t="s">
        <v>28</v>
      </c>
    </row>
  </sheetData>
  <mergeCells count="4">
    <mergeCell ref="A1:G1"/>
    <mergeCell ref="A5:G5"/>
    <mergeCell ref="A6:G6"/>
    <mergeCell ref="B10:C10"/>
  </mergeCells>
  <printOptions horizontalCentered="1"/>
  <pageMargins left="0.7" right="0.7" top="1" bottom="1" header="0.3" footer="0.3"/>
  <pageSetup orientation="portrait" r:id="rId1"/>
  <headerFooter>
    <oddHeader>&amp;RExhibit No.___(MPG-24)
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8:E31"/>
  <sheetViews>
    <sheetView workbookViewId="0">
      <selection activeCell="E15" sqref="E15"/>
    </sheetView>
  </sheetViews>
  <sheetFormatPr defaultRowHeight="13.8"/>
  <cols>
    <col min="2" max="2" width="9.09765625" customWidth="1"/>
    <col min="3" max="3" width="21.19921875" customWidth="1"/>
    <col min="4" max="4" width="15.69921875" bestFit="1" customWidth="1"/>
    <col min="5" max="5" width="21.3984375" bestFit="1" customWidth="1"/>
  </cols>
  <sheetData>
    <row r="8" spans="2:4">
      <c r="B8" s="38" t="s">
        <v>23</v>
      </c>
      <c r="C8" s="38"/>
    </row>
    <row r="9" spans="2:4">
      <c r="B9" t="s">
        <v>18</v>
      </c>
      <c r="D9" s="35">
        <v>348611159</v>
      </c>
    </row>
    <row r="10" spans="2:4">
      <c r="B10" t="s">
        <v>19</v>
      </c>
      <c r="D10" s="35">
        <v>4883767763</v>
      </c>
    </row>
    <row r="11" spans="2:4">
      <c r="B11" t="s">
        <v>20</v>
      </c>
      <c r="D11" s="36">
        <f>D9/D10</f>
        <v>7.1381600419479246E-2</v>
      </c>
    </row>
    <row r="14" spans="2:4">
      <c r="B14" t="s">
        <v>27</v>
      </c>
      <c r="D14" s="37">
        <f>D10</f>
        <v>4883767763</v>
      </c>
    </row>
    <row r="15" spans="2:4">
      <c r="B15" t="s">
        <v>21</v>
      </c>
      <c r="D15" s="36">
        <f>'ROR (24)'!G16</f>
        <v>7.5947816988160458E-2</v>
      </c>
    </row>
    <row r="16" spans="2:4">
      <c r="B16" t="s">
        <v>24</v>
      </c>
      <c r="D16" s="37">
        <f>D14*D15</f>
        <v>370911500.2770018</v>
      </c>
    </row>
    <row r="18" spans="2:5">
      <c r="B18" t="s">
        <v>26</v>
      </c>
      <c r="D18" s="40">
        <f>D16-D9</f>
        <v>22300341.277001798</v>
      </c>
    </row>
    <row r="20" spans="2:5">
      <c r="B20" t="s">
        <v>25</v>
      </c>
      <c r="D20" s="41">
        <v>0.62034599999999995</v>
      </c>
    </row>
    <row r="23" spans="2:5">
      <c r="B23" t="s">
        <v>22</v>
      </c>
      <c r="D23" s="37">
        <f>D18/D20</f>
        <v>35948230.95015008</v>
      </c>
      <c r="E23" s="20"/>
    </row>
    <row r="28" spans="2:5">
      <c r="B28" s="33"/>
      <c r="C28" s="39"/>
    </row>
    <row r="29" spans="2:5">
      <c r="B29" s="11" t="s">
        <v>16</v>
      </c>
      <c r="C29" s="11"/>
    </row>
    <row r="30" spans="2:5">
      <c r="B30" t="s">
        <v>29</v>
      </c>
    </row>
    <row r="31" spans="2:5">
      <c r="B31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2013-05-07T07:00:00+00:00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9EE39A-9951-4864-B31A-F8254D023CC2}"/>
</file>

<file path=customXml/itemProps2.xml><?xml version="1.0" encoding="utf-8"?>
<ds:datastoreItem xmlns:ds="http://schemas.openxmlformats.org/officeDocument/2006/customXml" ds:itemID="{C4EA9478-4F63-48D9-B87D-739217EBFE18}"/>
</file>

<file path=customXml/itemProps3.xml><?xml version="1.0" encoding="utf-8"?>
<ds:datastoreItem xmlns:ds="http://schemas.openxmlformats.org/officeDocument/2006/customXml" ds:itemID="{4974097B-044F-454A-92F1-73C88774245C}"/>
</file>

<file path=customXml/itemProps4.xml><?xml version="1.0" encoding="utf-8"?>
<ds:datastoreItem xmlns:ds="http://schemas.openxmlformats.org/officeDocument/2006/customXml" ds:itemID="{A8D2463A-5A40-4A63-8BB5-ABA65FE460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ROR (24)</vt:lpstr>
      <vt:lpstr>WP</vt:lpstr>
    </vt:vector>
  </TitlesOfParts>
  <Company>Brubaker &amp; Associates,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 Ackenhausen</dc:creator>
  <cp:lastModifiedBy>Maggie Ackenhausen</cp:lastModifiedBy>
  <cp:lastPrinted>2013-05-07T18:55:27Z</cp:lastPrinted>
  <dcterms:created xsi:type="dcterms:W3CDTF">2013-05-07T16:19:34Z</dcterms:created>
  <dcterms:modified xsi:type="dcterms:W3CDTF">2013-05-07T18:58:28Z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